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Import-Export-Events-to-Bedework\"/>
    </mc:Choice>
  </mc:AlternateContent>
  <bookViews>
    <workbookView xWindow="0" yWindow="0" windowWidth="21600" windowHeight="8985"/>
  </bookViews>
  <sheets>
    <sheet name="DATA_GOES_HERE" sheetId="1" r:id="rId1"/>
    <sheet name="WORD" sheetId="5" state="hidden" r:id="rId2"/>
    <sheet name="WORDY_DESCRIPTION" sheetId="10" r:id="rId3"/>
    <sheet name="SUMMARY_WORD" sheetId="11" r:id="rId4"/>
    <sheet name="NOW_PLAYING" sheetId="12" r:id="rId5"/>
    <sheet name="X-BEDEWORK-VALUES" sheetId="6" r:id="rId6"/>
    <sheet name="VENUEID" sheetId="2" r:id="rId7"/>
    <sheet name="eventTypeID" sheetId="3" r:id="rId8"/>
    <sheet name="DESTINATION" sheetId="4" r:id="rId9"/>
    <sheet name="Sheet1" sheetId="7" r:id="rId10"/>
    <sheet name="Sheet3" sheetId="9" r:id="rId11"/>
  </sheets>
  <externalReferences>
    <externalReference r:id="rId12"/>
  </externalReferences>
  <definedNames>
    <definedName name="_xlnm._FilterDatabase" localSheetId="0" hidden="1">DATA_GOES_HERE!$A$1:$AK$91</definedName>
    <definedName name="Ages">'X-BEDEWORK-VALUES'!$A$2:$A$4</definedName>
    <definedName name="LOCATIONS">VENUEID!$A$2:$A$24</definedName>
  </definedNames>
  <calcPr calcId="152511"/>
  <pivotCaches>
    <pivotCache cacheId="0" r:id="rId13"/>
    <pivotCache cacheId="1" r:id="rId14"/>
    <pivotCache cacheId="2"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12" l="1"/>
  <c r="O59" i="12"/>
  <c r="P59" i="12"/>
  <c r="Q59" i="12"/>
  <c r="R59" i="12"/>
  <c r="S59" i="12"/>
  <c r="T59" i="12"/>
  <c r="V59" i="12"/>
  <c r="W59" i="12"/>
  <c r="X59" i="12"/>
  <c r="X60" i="12" s="1"/>
  <c r="X61" i="12" s="1"/>
  <c r="X62" i="12" s="1"/>
  <c r="X63" i="12" s="1"/>
  <c r="X64" i="12" s="1"/>
  <c r="X65" i="12" s="1"/>
  <c r="X66" i="12" s="1"/>
  <c r="X67" i="12" s="1"/>
  <c r="X68" i="12" s="1"/>
  <c r="X69" i="12" s="1"/>
  <c r="X70" i="12" s="1"/>
  <c r="X71" i="12" s="1"/>
  <c r="X72" i="12" s="1"/>
  <c r="X73" i="12" s="1"/>
  <c r="X74" i="12" s="1"/>
  <c r="X75" i="12" s="1"/>
  <c r="X76" i="12" s="1"/>
  <c r="X77" i="12" s="1"/>
  <c r="X78" i="12" s="1"/>
  <c r="X79" i="12" s="1"/>
  <c r="X80" i="12" s="1"/>
  <c r="X81" i="12" s="1"/>
  <c r="X82" i="12" s="1"/>
  <c r="X83" i="12" s="1"/>
  <c r="X84" i="12" s="1"/>
  <c r="X85" i="12" s="1"/>
  <c r="X86" i="12" s="1"/>
  <c r="X87" i="12" s="1"/>
  <c r="X88" i="12" s="1"/>
  <c r="X89" i="12" s="1"/>
  <c r="X90" i="12" s="1"/>
  <c r="X91" i="12" s="1"/>
  <c r="X92" i="12" s="1"/>
  <c r="X93" i="12" s="1"/>
  <c r="X94" i="12" s="1"/>
  <c r="X95" i="12" s="1"/>
  <c r="X96" i="12" s="1"/>
  <c r="X97" i="12" s="1"/>
  <c r="X98" i="12" s="1"/>
  <c r="X99" i="12" s="1"/>
  <c r="X100" i="12" s="1"/>
  <c r="X101" i="12" s="1"/>
  <c r="X102" i="12" s="1"/>
  <c r="X103" i="12" s="1"/>
  <c r="X104" i="12" s="1"/>
  <c r="X105" i="12" s="1"/>
  <c r="X106" i="12" s="1"/>
  <c r="X107" i="12" s="1"/>
  <c r="X108" i="12" s="1"/>
  <c r="X109" i="12" s="1"/>
  <c r="X110" i="12" s="1"/>
  <c r="X111" i="12" s="1"/>
  <c r="X112" i="12" s="1"/>
  <c r="X113" i="12" s="1"/>
  <c r="X114" i="12" s="1"/>
  <c r="X115" i="12" s="1"/>
  <c r="X116" i="12" s="1"/>
  <c r="X117" i="12" s="1"/>
  <c r="X118" i="12" s="1"/>
  <c r="X119" i="12" s="1"/>
  <c r="X120" i="12" s="1"/>
  <c r="X121" i="12" s="1"/>
  <c r="X122" i="12" s="1"/>
  <c r="X123" i="12" s="1"/>
  <c r="X124" i="12" s="1"/>
  <c r="X125" i="12" s="1"/>
  <c r="X126" i="12" s="1"/>
  <c r="X127" i="12" s="1"/>
  <c r="X128" i="12" s="1"/>
  <c r="X129" i="12" s="1"/>
  <c r="X130" i="12" s="1"/>
  <c r="X131" i="12" s="1"/>
  <c r="X132" i="12" s="1"/>
  <c r="X133" i="12" s="1"/>
  <c r="X134" i="12" s="1"/>
  <c r="X135" i="12" s="1"/>
  <c r="X136" i="12" s="1"/>
  <c r="X137" i="12" s="1"/>
  <c r="X138" i="12" s="1"/>
  <c r="X139" i="12" s="1"/>
  <c r="X140" i="12" s="1"/>
  <c r="X141" i="12" s="1"/>
  <c r="X142" i="12" s="1"/>
  <c r="X143" i="12" s="1"/>
  <c r="N60" i="12"/>
  <c r="O60" i="12"/>
  <c r="P60" i="12"/>
  <c r="Q60" i="12"/>
  <c r="R60" i="12"/>
  <c r="S60" i="12"/>
  <c r="T60" i="12"/>
  <c r="V60" i="12"/>
  <c r="V61" i="12" s="1"/>
  <c r="V62" i="12" s="1"/>
  <c r="V63" i="12" s="1"/>
  <c r="V64" i="12" s="1"/>
  <c r="V65" i="12" s="1"/>
  <c r="V66" i="12" s="1"/>
  <c r="V67" i="12" s="1"/>
  <c r="V68" i="12" s="1"/>
  <c r="V69" i="12" s="1"/>
  <c r="V70" i="12" s="1"/>
  <c r="V71" i="12" s="1"/>
  <c r="V72" i="12" s="1"/>
  <c r="V73" i="12" s="1"/>
  <c r="V74" i="12" s="1"/>
  <c r="V75" i="12" s="1"/>
  <c r="V76" i="12" s="1"/>
  <c r="V77" i="12" s="1"/>
  <c r="V78" i="12" s="1"/>
  <c r="V79" i="12" s="1"/>
  <c r="V80" i="12" s="1"/>
  <c r="V81" i="12" s="1"/>
  <c r="V82" i="12" s="1"/>
  <c r="V83" i="12" s="1"/>
  <c r="V84" i="12" s="1"/>
  <c r="V85" i="12" s="1"/>
  <c r="V86" i="12" s="1"/>
  <c r="V87" i="12" s="1"/>
  <c r="V88" i="12" s="1"/>
  <c r="V89" i="12" s="1"/>
  <c r="V90" i="12" s="1"/>
  <c r="V91" i="12" s="1"/>
  <c r="V92" i="12" s="1"/>
  <c r="V93" i="12" s="1"/>
  <c r="V94" i="12" s="1"/>
  <c r="V95" i="12" s="1"/>
  <c r="V96" i="12" s="1"/>
  <c r="V97" i="12" s="1"/>
  <c r="V98" i="12" s="1"/>
  <c r="V99" i="12" s="1"/>
  <c r="V100" i="12" s="1"/>
  <c r="V101" i="12" s="1"/>
  <c r="V102" i="12" s="1"/>
  <c r="V103" i="12" s="1"/>
  <c r="V104" i="12" s="1"/>
  <c r="V105" i="12" s="1"/>
  <c r="V106" i="12" s="1"/>
  <c r="V107" i="12" s="1"/>
  <c r="V108" i="12" s="1"/>
  <c r="V109" i="12" s="1"/>
  <c r="V110" i="12" s="1"/>
  <c r="V111" i="12" s="1"/>
  <c r="V112" i="12" s="1"/>
  <c r="V113" i="12" s="1"/>
  <c r="V114" i="12" s="1"/>
  <c r="V115" i="12" s="1"/>
  <c r="V116" i="12" s="1"/>
  <c r="V117" i="12" s="1"/>
  <c r="V118" i="12" s="1"/>
  <c r="V119" i="12" s="1"/>
  <c r="V120" i="12" s="1"/>
  <c r="V121" i="12" s="1"/>
  <c r="V122" i="12" s="1"/>
  <c r="V123" i="12" s="1"/>
  <c r="V124" i="12" s="1"/>
  <c r="V125" i="12" s="1"/>
  <c r="V126" i="12" s="1"/>
  <c r="V127" i="12" s="1"/>
  <c r="V128" i="12" s="1"/>
  <c r="V129" i="12" s="1"/>
  <c r="V130" i="12" s="1"/>
  <c r="V131" i="12" s="1"/>
  <c r="V132" i="12" s="1"/>
  <c r="V133" i="12" s="1"/>
  <c r="V134" i="12" s="1"/>
  <c r="V135" i="12" s="1"/>
  <c r="V136" i="12" s="1"/>
  <c r="V137" i="12" s="1"/>
  <c r="V138" i="12" s="1"/>
  <c r="V139" i="12" s="1"/>
  <c r="V140" i="12" s="1"/>
  <c r="V141" i="12" s="1"/>
  <c r="V142" i="12" s="1"/>
  <c r="V143" i="12" s="1"/>
  <c r="V144" i="12" s="1"/>
  <c r="W60" i="12"/>
  <c r="W61" i="12" s="1"/>
  <c r="W62" i="12" s="1"/>
  <c r="W63" i="12" s="1"/>
  <c r="W64" i="12" s="1"/>
  <c r="W65" i="12" s="1"/>
  <c r="W66" i="12" s="1"/>
  <c r="W67" i="12" s="1"/>
  <c r="W68" i="12" s="1"/>
  <c r="W69" i="12" s="1"/>
  <c r="W70" i="12" s="1"/>
  <c r="W71" i="12" s="1"/>
  <c r="W72" i="12" s="1"/>
  <c r="W73" i="12" s="1"/>
  <c r="W74" i="12" s="1"/>
  <c r="W75" i="12" s="1"/>
  <c r="W76" i="12" s="1"/>
  <c r="W77" i="12" s="1"/>
  <c r="W78" i="12" s="1"/>
  <c r="W79" i="12" s="1"/>
  <c r="W80" i="12" s="1"/>
  <c r="W81" i="12" s="1"/>
  <c r="W82" i="12" s="1"/>
  <c r="W83" i="12" s="1"/>
  <c r="W84" i="12" s="1"/>
  <c r="W85" i="12" s="1"/>
  <c r="W86" i="12" s="1"/>
  <c r="W87" i="12" s="1"/>
  <c r="W88" i="12" s="1"/>
  <c r="W89" i="12" s="1"/>
  <c r="W90" i="12" s="1"/>
  <c r="W91" i="12" s="1"/>
  <c r="W92" i="12" s="1"/>
  <c r="W93" i="12" s="1"/>
  <c r="W94" i="12" s="1"/>
  <c r="W95" i="12" s="1"/>
  <c r="W96" i="12" s="1"/>
  <c r="W97" i="12" s="1"/>
  <c r="W98" i="12" s="1"/>
  <c r="W99" i="12" s="1"/>
  <c r="W100" i="12" s="1"/>
  <c r="W101" i="12" s="1"/>
  <c r="W102" i="12" s="1"/>
  <c r="W103" i="12" s="1"/>
  <c r="W104" i="12" s="1"/>
  <c r="W105" i="12" s="1"/>
  <c r="W106" i="12" s="1"/>
  <c r="W107" i="12" s="1"/>
  <c r="W108" i="12" s="1"/>
  <c r="W109" i="12" s="1"/>
  <c r="W110" i="12" s="1"/>
  <c r="W111" i="12" s="1"/>
  <c r="W112" i="12" s="1"/>
  <c r="W113" i="12" s="1"/>
  <c r="W114" i="12" s="1"/>
  <c r="W115" i="12" s="1"/>
  <c r="W116" i="12" s="1"/>
  <c r="W117" i="12" s="1"/>
  <c r="W118" i="12" s="1"/>
  <c r="W119" i="12" s="1"/>
  <c r="W120" i="12" s="1"/>
  <c r="W121" i="12" s="1"/>
  <c r="W122" i="12" s="1"/>
  <c r="W123" i="12" s="1"/>
  <c r="W124" i="12" s="1"/>
  <c r="W125" i="12" s="1"/>
  <c r="W126" i="12" s="1"/>
  <c r="W127" i="12" s="1"/>
  <c r="W128" i="12" s="1"/>
  <c r="W129" i="12" s="1"/>
  <c r="W130" i="12" s="1"/>
  <c r="W131" i="12" s="1"/>
  <c r="W132" i="12" s="1"/>
  <c r="W133" i="12" s="1"/>
  <c r="W134" i="12" s="1"/>
  <c r="W135" i="12" s="1"/>
  <c r="W136" i="12" s="1"/>
  <c r="W137" i="12" s="1"/>
  <c r="W138" i="12" s="1"/>
  <c r="W139" i="12" s="1"/>
  <c r="W140" i="12" s="1"/>
  <c r="W141" i="12" s="1"/>
  <c r="W142" i="12" s="1"/>
  <c r="W143" i="12" s="1"/>
  <c r="W144" i="12" s="1"/>
  <c r="W145" i="12" s="1"/>
  <c r="W146" i="12" s="1"/>
  <c r="W147" i="12" s="1"/>
  <c r="W148" i="12" s="1"/>
  <c r="W149" i="12" s="1"/>
  <c r="W150" i="12" s="1"/>
  <c r="W151" i="12" s="1"/>
  <c r="W152" i="12" s="1"/>
  <c r="W153" i="12" s="1"/>
  <c r="W154" i="12" s="1"/>
  <c r="W155" i="12" s="1"/>
  <c r="W156" i="12" s="1"/>
  <c r="W157" i="12" s="1"/>
  <c r="W158" i="12" s="1"/>
  <c r="W159" i="12" s="1"/>
  <c r="W160" i="12" s="1"/>
  <c r="W161" i="12" s="1"/>
  <c r="W162" i="12" s="1"/>
  <c r="W163" i="12" s="1"/>
  <c r="W164" i="12" s="1"/>
  <c r="W165" i="12" s="1"/>
  <c r="W166" i="12" s="1"/>
  <c r="W167" i="12" s="1"/>
  <c r="W168" i="12" s="1"/>
  <c r="W169" i="12" s="1"/>
  <c r="W170" i="12" s="1"/>
  <c r="W171" i="12" s="1"/>
  <c r="W172" i="12" s="1"/>
  <c r="W173" i="12" s="1"/>
  <c r="W174" i="12" s="1"/>
  <c r="W175" i="12" s="1"/>
  <c r="W176" i="12" s="1"/>
  <c r="W177" i="12" s="1"/>
  <c r="W178" i="12" s="1"/>
  <c r="W179" i="12" s="1"/>
  <c r="W180" i="12" s="1"/>
  <c r="W181" i="12" s="1"/>
  <c r="W182" i="12" s="1"/>
  <c r="W183" i="12" s="1"/>
  <c r="W184" i="12" s="1"/>
  <c r="W185" i="12" s="1"/>
  <c r="W186" i="12" s="1"/>
  <c r="W187" i="12" s="1"/>
  <c r="W188" i="12" s="1"/>
  <c r="W189" i="12" s="1"/>
  <c r="W190" i="12" s="1"/>
  <c r="W191" i="12" s="1"/>
  <c r="W192" i="12" s="1"/>
  <c r="W193" i="12" s="1"/>
  <c r="W194" i="12" s="1"/>
  <c r="W195" i="12" s="1"/>
  <c r="W196" i="12" s="1"/>
  <c r="W197" i="12" s="1"/>
  <c r="W198" i="12" s="1"/>
  <c r="W199" i="12" s="1"/>
  <c r="W200" i="12" s="1"/>
  <c r="W201" i="12" s="1"/>
  <c r="W202" i="12" s="1"/>
  <c r="W203" i="12" s="1"/>
  <c r="W204" i="12" s="1"/>
  <c r="W205" i="12" s="1"/>
  <c r="W206" i="12" s="1"/>
  <c r="W207" i="12" s="1"/>
  <c r="W208" i="12" s="1"/>
  <c r="W209" i="12" s="1"/>
  <c r="W210" i="12" s="1"/>
  <c r="W211" i="12" s="1"/>
  <c r="W212" i="12" s="1"/>
  <c r="W213" i="12" s="1"/>
  <c r="W214" i="12" s="1"/>
  <c r="W215" i="12" s="1"/>
  <c r="W216" i="12" s="1"/>
  <c r="W217" i="12" s="1"/>
  <c r="W218" i="12" s="1"/>
  <c r="W219" i="12" s="1"/>
  <c r="W220" i="12" s="1"/>
  <c r="W221" i="12" s="1"/>
  <c r="W222" i="12" s="1"/>
  <c r="W223" i="12" s="1"/>
  <c r="W224" i="12" s="1"/>
  <c r="W225" i="12" s="1"/>
  <c r="W226" i="12" s="1"/>
  <c r="W227" i="12" s="1"/>
  <c r="W228" i="12" s="1"/>
  <c r="W229" i="12" s="1"/>
  <c r="W230" i="12" s="1"/>
  <c r="W231" i="12" s="1"/>
  <c r="W232" i="12" s="1"/>
  <c r="W233" i="12" s="1"/>
  <c r="W234" i="12" s="1"/>
  <c r="W235" i="12" s="1"/>
  <c r="W236" i="12" s="1"/>
  <c r="W237" i="12" s="1"/>
  <c r="W238" i="12" s="1"/>
  <c r="W239" i="12" s="1"/>
  <c r="W240" i="12" s="1"/>
  <c r="W241" i="12" s="1"/>
  <c r="W242" i="12" s="1"/>
  <c r="W243" i="12" s="1"/>
  <c r="W244" i="12" s="1"/>
  <c r="W245" i="12" s="1"/>
  <c r="W246" i="12" s="1"/>
  <c r="W247" i="12" s="1"/>
  <c r="W248" i="12" s="1"/>
  <c r="W249" i="12" s="1"/>
  <c r="W250" i="12" s="1"/>
  <c r="N61" i="12"/>
  <c r="O61" i="12"/>
  <c r="P61" i="12"/>
  <c r="Q61" i="12"/>
  <c r="R61" i="12"/>
  <c r="S61" i="12"/>
  <c r="T61" i="12"/>
  <c r="N62" i="12"/>
  <c r="O62" i="12"/>
  <c r="P62" i="12"/>
  <c r="Q62" i="12"/>
  <c r="R62" i="12"/>
  <c r="S62" i="12"/>
  <c r="T62" i="12"/>
  <c r="N63" i="12"/>
  <c r="O63" i="12"/>
  <c r="P63" i="12"/>
  <c r="Q63" i="12"/>
  <c r="R63" i="12"/>
  <c r="S63" i="12"/>
  <c r="T63" i="12"/>
  <c r="N64" i="12"/>
  <c r="O64" i="12"/>
  <c r="P64" i="12"/>
  <c r="Q64" i="12"/>
  <c r="R64" i="12"/>
  <c r="S64" i="12"/>
  <c r="T64" i="12"/>
  <c r="N65" i="12"/>
  <c r="O65" i="12"/>
  <c r="P65" i="12"/>
  <c r="Q65" i="12"/>
  <c r="R65" i="12"/>
  <c r="S65" i="12"/>
  <c r="T65" i="12"/>
  <c r="N66" i="12"/>
  <c r="O66" i="12"/>
  <c r="P66" i="12"/>
  <c r="Q66" i="12"/>
  <c r="R66" i="12"/>
  <c r="S66" i="12"/>
  <c r="T66" i="12"/>
  <c r="N67" i="12"/>
  <c r="O67" i="12"/>
  <c r="P67" i="12"/>
  <c r="Q67" i="12"/>
  <c r="R67" i="12"/>
  <c r="S67" i="12"/>
  <c r="T67" i="12"/>
  <c r="N68" i="12"/>
  <c r="O68" i="12"/>
  <c r="P68" i="12"/>
  <c r="Q68" i="12"/>
  <c r="R68" i="12"/>
  <c r="S68" i="12"/>
  <c r="T68" i="12"/>
  <c r="N69" i="12"/>
  <c r="O69" i="12"/>
  <c r="P69" i="12"/>
  <c r="Q69" i="12"/>
  <c r="R69" i="12"/>
  <c r="S69" i="12"/>
  <c r="T69" i="12"/>
  <c r="N70" i="12"/>
  <c r="O70" i="12"/>
  <c r="P70" i="12"/>
  <c r="Q70" i="12"/>
  <c r="R70" i="12"/>
  <c r="S70" i="12"/>
  <c r="T70" i="12"/>
  <c r="N71" i="12"/>
  <c r="O71" i="12"/>
  <c r="P71" i="12"/>
  <c r="Q71" i="12"/>
  <c r="R71" i="12"/>
  <c r="S71" i="12"/>
  <c r="T71" i="12"/>
  <c r="N72" i="12"/>
  <c r="O72" i="12"/>
  <c r="P72" i="12"/>
  <c r="Q72" i="12"/>
  <c r="R72" i="12"/>
  <c r="S72" i="12"/>
  <c r="T72" i="12"/>
  <c r="N73" i="12"/>
  <c r="O73" i="12"/>
  <c r="P73" i="12"/>
  <c r="Q73" i="12"/>
  <c r="R73" i="12"/>
  <c r="S73" i="12"/>
  <c r="T73" i="12"/>
  <c r="N74" i="12"/>
  <c r="O74" i="12"/>
  <c r="P74" i="12"/>
  <c r="Q74" i="12"/>
  <c r="R74" i="12"/>
  <c r="S74" i="12"/>
  <c r="T74" i="12"/>
  <c r="N75" i="12"/>
  <c r="O75" i="12"/>
  <c r="P75" i="12"/>
  <c r="Q75" i="12"/>
  <c r="R75" i="12"/>
  <c r="S75" i="12"/>
  <c r="T75" i="12"/>
  <c r="N76" i="12"/>
  <c r="O76" i="12"/>
  <c r="P76" i="12"/>
  <c r="Q76" i="12"/>
  <c r="R76" i="12"/>
  <c r="S76" i="12"/>
  <c r="T76" i="12"/>
  <c r="N77" i="12"/>
  <c r="O77" i="12"/>
  <c r="P77" i="12"/>
  <c r="Q77" i="12"/>
  <c r="R77" i="12"/>
  <c r="S77" i="12"/>
  <c r="T77" i="12"/>
  <c r="N78" i="12"/>
  <c r="O78" i="12"/>
  <c r="P78" i="12"/>
  <c r="Q78" i="12"/>
  <c r="R78" i="12"/>
  <c r="S78" i="12"/>
  <c r="T78" i="12"/>
  <c r="N79" i="12"/>
  <c r="O79" i="12"/>
  <c r="P79" i="12"/>
  <c r="Q79" i="12"/>
  <c r="R79" i="12"/>
  <c r="S79" i="12"/>
  <c r="T79" i="12"/>
  <c r="N80" i="12"/>
  <c r="O80" i="12"/>
  <c r="P80" i="12"/>
  <c r="Q80" i="12"/>
  <c r="R80" i="12"/>
  <c r="S80" i="12"/>
  <c r="T80" i="12"/>
  <c r="N81" i="12"/>
  <c r="O81" i="12"/>
  <c r="P81" i="12"/>
  <c r="Q81" i="12"/>
  <c r="R81" i="12"/>
  <c r="S81" i="12"/>
  <c r="T81" i="12"/>
  <c r="N82" i="12"/>
  <c r="O82" i="12"/>
  <c r="P82" i="12"/>
  <c r="Q82" i="12"/>
  <c r="R82" i="12"/>
  <c r="S82" i="12"/>
  <c r="T82" i="12"/>
  <c r="N83" i="12"/>
  <c r="O83" i="12"/>
  <c r="P83" i="12"/>
  <c r="Q83" i="12"/>
  <c r="R83" i="12"/>
  <c r="S83" i="12"/>
  <c r="T83" i="12"/>
  <c r="N84" i="12"/>
  <c r="O84" i="12"/>
  <c r="P84" i="12"/>
  <c r="Q84" i="12"/>
  <c r="R84" i="12"/>
  <c r="S84" i="12"/>
  <c r="T84" i="12"/>
  <c r="N85" i="12"/>
  <c r="O85" i="12"/>
  <c r="P85" i="12"/>
  <c r="Q85" i="12"/>
  <c r="R85" i="12"/>
  <c r="S85" i="12"/>
  <c r="T85" i="12"/>
  <c r="N86" i="12"/>
  <c r="O86" i="12"/>
  <c r="P86" i="12"/>
  <c r="Q86" i="12"/>
  <c r="R86" i="12"/>
  <c r="S86" i="12"/>
  <c r="T86" i="12"/>
  <c r="N87" i="12"/>
  <c r="O87" i="12"/>
  <c r="P87" i="12"/>
  <c r="Q87" i="12"/>
  <c r="R87" i="12"/>
  <c r="S87" i="12"/>
  <c r="T87" i="12"/>
  <c r="N88" i="12"/>
  <c r="O88" i="12"/>
  <c r="P88" i="12"/>
  <c r="Q88" i="12"/>
  <c r="R88" i="12"/>
  <c r="S88" i="12"/>
  <c r="T88" i="12"/>
  <c r="N89" i="12"/>
  <c r="O89" i="12"/>
  <c r="P89" i="12"/>
  <c r="Q89" i="12"/>
  <c r="R89" i="12"/>
  <c r="S89" i="12"/>
  <c r="T89" i="12"/>
  <c r="N90" i="12"/>
  <c r="O90" i="12"/>
  <c r="P90" i="12"/>
  <c r="Q90" i="12"/>
  <c r="R90" i="12"/>
  <c r="S90" i="12"/>
  <c r="T90" i="12"/>
  <c r="N91" i="12"/>
  <c r="O91" i="12"/>
  <c r="P91" i="12"/>
  <c r="Q91" i="12"/>
  <c r="R91" i="12"/>
  <c r="S91" i="12"/>
  <c r="T91" i="12"/>
  <c r="N92" i="12"/>
  <c r="O92" i="12"/>
  <c r="P92" i="12"/>
  <c r="Q92" i="12"/>
  <c r="R92" i="12"/>
  <c r="S92" i="12"/>
  <c r="T92" i="12"/>
  <c r="N93" i="12"/>
  <c r="O93" i="12"/>
  <c r="P93" i="12"/>
  <c r="Q93" i="12"/>
  <c r="R93" i="12"/>
  <c r="S93" i="12"/>
  <c r="T93" i="12"/>
  <c r="N94" i="12"/>
  <c r="O94" i="12"/>
  <c r="P94" i="12"/>
  <c r="Q94" i="12"/>
  <c r="R94" i="12"/>
  <c r="S94" i="12"/>
  <c r="T94" i="12"/>
  <c r="N95" i="12"/>
  <c r="O95" i="12"/>
  <c r="P95" i="12"/>
  <c r="Q95" i="12"/>
  <c r="R95" i="12"/>
  <c r="S95" i="12"/>
  <c r="T95" i="12"/>
  <c r="N96" i="12"/>
  <c r="O96" i="12"/>
  <c r="P96" i="12"/>
  <c r="Q96" i="12"/>
  <c r="R96" i="12"/>
  <c r="S96" i="12"/>
  <c r="T96" i="12"/>
  <c r="N97" i="12"/>
  <c r="O97" i="12"/>
  <c r="P97" i="12"/>
  <c r="Q97" i="12"/>
  <c r="R97" i="12"/>
  <c r="S97" i="12"/>
  <c r="T97" i="12"/>
  <c r="N98" i="12"/>
  <c r="O98" i="12"/>
  <c r="P98" i="12"/>
  <c r="Q98" i="12"/>
  <c r="R98" i="12"/>
  <c r="S98" i="12"/>
  <c r="T98" i="12"/>
  <c r="N99" i="12"/>
  <c r="O99" i="12"/>
  <c r="P99" i="12"/>
  <c r="Q99" i="12"/>
  <c r="R99" i="12"/>
  <c r="S99" i="12"/>
  <c r="T99" i="12"/>
  <c r="N100" i="12"/>
  <c r="O100" i="12"/>
  <c r="P100" i="12"/>
  <c r="Q100" i="12"/>
  <c r="R100" i="12"/>
  <c r="S100" i="12"/>
  <c r="T100" i="12"/>
  <c r="N101" i="12"/>
  <c r="O101" i="12"/>
  <c r="P101" i="12"/>
  <c r="Q101" i="12"/>
  <c r="R101" i="12"/>
  <c r="S101" i="12"/>
  <c r="T101" i="12"/>
  <c r="N102" i="12"/>
  <c r="O102" i="12"/>
  <c r="P102" i="12"/>
  <c r="Q102" i="12"/>
  <c r="R102" i="12"/>
  <c r="S102" i="12"/>
  <c r="T102" i="12"/>
  <c r="N103" i="12"/>
  <c r="O103" i="12"/>
  <c r="P103" i="12"/>
  <c r="Q103" i="12"/>
  <c r="R103" i="12"/>
  <c r="S103" i="12"/>
  <c r="T103" i="12"/>
  <c r="N104" i="12"/>
  <c r="O104" i="12"/>
  <c r="P104" i="12"/>
  <c r="Q104" i="12"/>
  <c r="R104" i="12"/>
  <c r="S104" i="12"/>
  <c r="T104" i="12"/>
  <c r="N105" i="12"/>
  <c r="O105" i="12"/>
  <c r="P105" i="12"/>
  <c r="Q105" i="12"/>
  <c r="R105" i="12"/>
  <c r="S105" i="12"/>
  <c r="T105" i="12"/>
  <c r="N106" i="12"/>
  <c r="O106" i="12"/>
  <c r="P106" i="12"/>
  <c r="Q106" i="12"/>
  <c r="R106" i="12"/>
  <c r="S106" i="12"/>
  <c r="T106" i="12"/>
  <c r="N107" i="12"/>
  <c r="O107" i="12"/>
  <c r="P107" i="12"/>
  <c r="Q107" i="12"/>
  <c r="R107" i="12"/>
  <c r="S107" i="12"/>
  <c r="T107" i="12"/>
  <c r="N108" i="12"/>
  <c r="O108" i="12"/>
  <c r="P108" i="12"/>
  <c r="Q108" i="12"/>
  <c r="R108" i="12"/>
  <c r="S108" i="12"/>
  <c r="T108" i="12"/>
  <c r="N109" i="12"/>
  <c r="O109" i="12"/>
  <c r="P109" i="12"/>
  <c r="Q109" i="12"/>
  <c r="R109" i="12"/>
  <c r="S109" i="12"/>
  <c r="T109" i="12"/>
  <c r="N110" i="12"/>
  <c r="O110" i="12"/>
  <c r="P110" i="12"/>
  <c r="Q110" i="12"/>
  <c r="R110" i="12"/>
  <c r="S110" i="12"/>
  <c r="T110" i="12"/>
  <c r="N111" i="12"/>
  <c r="O111" i="12"/>
  <c r="P111" i="12"/>
  <c r="Q111" i="12"/>
  <c r="R111" i="12"/>
  <c r="S111" i="12"/>
  <c r="T111" i="12"/>
  <c r="N112" i="12"/>
  <c r="O112" i="12"/>
  <c r="P112" i="12"/>
  <c r="Q112" i="12"/>
  <c r="R112" i="12"/>
  <c r="S112" i="12"/>
  <c r="T112" i="12"/>
  <c r="N113" i="12"/>
  <c r="O113" i="12"/>
  <c r="P113" i="12"/>
  <c r="Q113" i="12"/>
  <c r="R113" i="12"/>
  <c r="S113" i="12"/>
  <c r="T113" i="12"/>
  <c r="N114" i="12"/>
  <c r="O114" i="12"/>
  <c r="P114" i="12"/>
  <c r="Q114" i="12"/>
  <c r="R114" i="12"/>
  <c r="S114" i="12"/>
  <c r="T114" i="12"/>
  <c r="N115" i="12"/>
  <c r="O115" i="12"/>
  <c r="P115" i="12"/>
  <c r="Q115" i="12"/>
  <c r="R115" i="12"/>
  <c r="S115" i="12"/>
  <c r="T115" i="12"/>
  <c r="N116" i="12"/>
  <c r="O116" i="12"/>
  <c r="P116" i="12"/>
  <c r="Q116" i="12"/>
  <c r="R116" i="12"/>
  <c r="S116" i="12"/>
  <c r="T116" i="12"/>
  <c r="N117" i="12"/>
  <c r="O117" i="12"/>
  <c r="P117" i="12"/>
  <c r="Q117" i="12"/>
  <c r="R117" i="12"/>
  <c r="S117" i="12"/>
  <c r="T117" i="12"/>
  <c r="N118" i="12"/>
  <c r="O118" i="12"/>
  <c r="P118" i="12"/>
  <c r="Q118" i="12"/>
  <c r="R118" i="12"/>
  <c r="S118" i="12"/>
  <c r="T118" i="12"/>
  <c r="N119" i="12"/>
  <c r="O119" i="12"/>
  <c r="P119" i="12"/>
  <c r="Q119" i="12"/>
  <c r="R119" i="12"/>
  <c r="S119" i="12"/>
  <c r="T119" i="12"/>
  <c r="N120" i="12"/>
  <c r="O120" i="12"/>
  <c r="P120" i="12"/>
  <c r="Q120" i="12"/>
  <c r="R120" i="12"/>
  <c r="S120" i="12"/>
  <c r="T120" i="12"/>
  <c r="N121" i="12"/>
  <c r="O121" i="12"/>
  <c r="P121" i="12"/>
  <c r="Q121" i="12"/>
  <c r="R121" i="12"/>
  <c r="S121" i="12"/>
  <c r="T121" i="12"/>
  <c r="N122" i="12"/>
  <c r="O122" i="12"/>
  <c r="P122" i="12"/>
  <c r="Q122" i="12"/>
  <c r="R122" i="12"/>
  <c r="S122" i="12"/>
  <c r="T122" i="12"/>
  <c r="N123" i="12"/>
  <c r="O123" i="12"/>
  <c r="P123" i="12"/>
  <c r="Q123" i="12"/>
  <c r="R123" i="12"/>
  <c r="S123" i="12"/>
  <c r="T123" i="12"/>
  <c r="N124" i="12"/>
  <c r="O124" i="12"/>
  <c r="P124" i="12"/>
  <c r="Q124" i="12"/>
  <c r="R124" i="12"/>
  <c r="S124" i="12"/>
  <c r="T124" i="12"/>
  <c r="N125" i="12"/>
  <c r="O125" i="12"/>
  <c r="P125" i="12"/>
  <c r="Q125" i="12"/>
  <c r="R125" i="12"/>
  <c r="S125" i="12"/>
  <c r="T125" i="12"/>
  <c r="N126" i="12"/>
  <c r="O126" i="12"/>
  <c r="P126" i="12"/>
  <c r="Q126" i="12"/>
  <c r="R126" i="12"/>
  <c r="S126" i="12"/>
  <c r="T126" i="12"/>
  <c r="N127" i="12"/>
  <c r="O127" i="12"/>
  <c r="P127" i="12"/>
  <c r="Q127" i="12"/>
  <c r="R127" i="12"/>
  <c r="S127" i="12"/>
  <c r="T127" i="12"/>
  <c r="N128" i="12"/>
  <c r="O128" i="12"/>
  <c r="P128" i="12"/>
  <c r="Q128" i="12"/>
  <c r="R128" i="12"/>
  <c r="S128" i="12"/>
  <c r="T128" i="12"/>
  <c r="N129" i="12"/>
  <c r="O129" i="12"/>
  <c r="P129" i="12"/>
  <c r="Q129" i="12"/>
  <c r="R129" i="12"/>
  <c r="S129" i="12"/>
  <c r="T129" i="12"/>
  <c r="N130" i="12"/>
  <c r="O130" i="12"/>
  <c r="P130" i="12"/>
  <c r="Q130" i="12"/>
  <c r="R130" i="12"/>
  <c r="S130" i="12"/>
  <c r="T130" i="12"/>
  <c r="N131" i="12"/>
  <c r="O131" i="12"/>
  <c r="P131" i="12"/>
  <c r="Q131" i="12"/>
  <c r="R131" i="12"/>
  <c r="S131" i="12"/>
  <c r="T131" i="12"/>
  <c r="N132" i="12"/>
  <c r="O132" i="12"/>
  <c r="P132" i="12"/>
  <c r="Q132" i="12"/>
  <c r="R132" i="12"/>
  <c r="S132" i="12"/>
  <c r="T132" i="12"/>
  <c r="N133" i="12"/>
  <c r="O133" i="12"/>
  <c r="P133" i="12"/>
  <c r="Q133" i="12"/>
  <c r="R133" i="12"/>
  <c r="S133" i="12"/>
  <c r="T133" i="12"/>
  <c r="N134" i="12"/>
  <c r="O134" i="12"/>
  <c r="P134" i="12"/>
  <c r="Q134" i="12"/>
  <c r="R134" i="12"/>
  <c r="S134" i="12"/>
  <c r="T134" i="12"/>
  <c r="N135" i="12"/>
  <c r="O135" i="12"/>
  <c r="P135" i="12"/>
  <c r="Q135" i="12"/>
  <c r="R135" i="12"/>
  <c r="S135" i="12"/>
  <c r="T135" i="12"/>
  <c r="N136" i="12"/>
  <c r="O136" i="12"/>
  <c r="P136" i="12"/>
  <c r="Q136" i="12"/>
  <c r="R136" i="12"/>
  <c r="S136" i="12"/>
  <c r="T136" i="12"/>
  <c r="N137" i="12"/>
  <c r="O137" i="12"/>
  <c r="P137" i="12"/>
  <c r="Q137" i="12"/>
  <c r="R137" i="12"/>
  <c r="S137" i="12"/>
  <c r="T137" i="12"/>
  <c r="N138" i="12"/>
  <c r="O138" i="12"/>
  <c r="P138" i="12"/>
  <c r="Q138" i="12"/>
  <c r="R138" i="12"/>
  <c r="S138" i="12"/>
  <c r="T138" i="12"/>
  <c r="N139" i="12"/>
  <c r="O139" i="12"/>
  <c r="P139" i="12"/>
  <c r="Q139" i="12"/>
  <c r="R139" i="12"/>
  <c r="S139" i="12"/>
  <c r="T139" i="12"/>
  <c r="N140" i="12"/>
  <c r="O140" i="12"/>
  <c r="P140" i="12"/>
  <c r="Q140" i="12"/>
  <c r="R140" i="12"/>
  <c r="S140" i="12"/>
  <c r="T140" i="12"/>
  <c r="N141" i="12"/>
  <c r="O141" i="12"/>
  <c r="P141" i="12"/>
  <c r="Q141" i="12"/>
  <c r="R141" i="12"/>
  <c r="S141" i="12"/>
  <c r="T141" i="12"/>
  <c r="N142" i="12"/>
  <c r="O142" i="12"/>
  <c r="P142" i="12"/>
  <c r="Q142" i="12"/>
  <c r="R142" i="12"/>
  <c r="S142" i="12"/>
  <c r="T142" i="12"/>
  <c r="N143" i="12"/>
  <c r="O143" i="12"/>
  <c r="P143" i="12"/>
  <c r="Q143" i="12"/>
  <c r="R143" i="12"/>
  <c r="S143" i="12"/>
  <c r="T143" i="12"/>
  <c r="N144" i="12"/>
  <c r="O144" i="12"/>
  <c r="P144" i="12"/>
  <c r="Q144" i="12"/>
  <c r="R144" i="12"/>
  <c r="S144" i="12"/>
  <c r="T144" i="12"/>
  <c r="X144" i="12"/>
  <c r="X145" i="12" s="1"/>
  <c r="N145" i="12"/>
  <c r="O145" i="12"/>
  <c r="P145" i="12"/>
  <c r="Q145" i="12"/>
  <c r="R145" i="12"/>
  <c r="S145" i="12"/>
  <c r="T145" i="12"/>
  <c r="V145" i="12"/>
  <c r="N146" i="12"/>
  <c r="O146" i="12"/>
  <c r="P146" i="12"/>
  <c r="Q146" i="12"/>
  <c r="R146" i="12"/>
  <c r="S146" i="12"/>
  <c r="T146" i="12"/>
  <c r="V146" i="12"/>
  <c r="X146" i="12"/>
  <c r="X147" i="12" s="1"/>
  <c r="X148" i="12" s="1"/>
  <c r="X149" i="12" s="1"/>
  <c r="X150" i="12" s="1"/>
  <c r="X151" i="12" s="1"/>
  <c r="X152" i="12" s="1"/>
  <c r="X153" i="12" s="1"/>
  <c r="X154" i="12" s="1"/>
  <c r="X155" i="12" s="1"/>
  <c r="X156" i="12" s="1"/>
  <c r="X157" i="12" s="1"/>
  <c r="X158" i="12" s="1"/>
  <c r="X159" i="12" s="1"/>
  <c r="X160" i="12" s="1"/>
  <c r="X161" i="12" s="1"/>
  <c r="X162" i="12" s="1"/>
  <c r="X163" i="12" s="1"/>
  <c r="X164" i="12" s="1"/>
  <c r="X165" i="12" s="1"/>
  <c r="X166" i="12" s="1"/>
  <c r="X167" i="12" s="1"/>
  <c r="X168" i="12" s="1"/>
  <c r="X169" i="12" s="1"/>
  <c r="X170" i="12" s="1"/>
  <c r="X171" i="12" s="1"/>
  <c r="X172" i="12" s="1"/>
  <c r="X173" i="12" s="1"/>
  <c r="X174" i="12" s="1"/>
  <c r="X175" i="12" s="1"/>
  <c r="X176" i="12" s="1"/>
  <c r="X177" i="12" s="1"/>
  <c r="X178" i="12" s="1"/>
  <c r="X179" i="12" s="1"/>
  <c r="X180" i="12" s="1"/>
  <c r="X181" i="12" s="1"/>
  <c r="X182" i="12" s="1"/>
  <c r="X183" i="12" s="1"/>
  <c r="X184" i="12" s="1"/>
  <c r="X185" i="12" s="1"/>
  <c r="X186" i="12" s="1"/>
  <c r="X187" i="12" s="1"/>
  <c r="X188" i="12" s="1"/>
  <c r="X189" i="12" s="1"/>
  <c r="X190" i="12" s="1"/>
  <c r="X191" i="12" s="1"/>
  <c r="X192" i="12" s="1"/>
  <c r="X193" i="12" s="1"/>
  <c r="X194" i="12" s="1"/>
  <c r="X195" i="12" s="1"/>
  <c r="X196" i="12" s="1"/>
  <c r="X197" i="12" s="1"/>
  <c r="X198" i="12" s="1"/>
  <c r="X199" i="12" s="1"/>
  <c r="X200" i="12" s="1"/>
  <c r="X201" i="12" s="1"/>
  <c r="X202" i="12" s="1"/>
  <c r="X203" i="12" s="1"/>
  <c r="X204" i="12" s="1"/>
  <c r="X205" i="12" s="1"/>
  <c r="X206" i="12" s="1"/>
  <c r="X207" i="12" s="1"/>
  <c r="X208" i="12" s="1"/>
  <c r="X209" i="12" s="1"/>
  <c r="X210" i="12" s="1"/>
  <c r="X211" i="12" s="1"/>
  <c r="X212" i="12" s="1"/>
  <c r="X213" i="12" s="1"/>
  <c r="X214" i="12" s="1"/>
  <c r="X215" i="12" s="1"/>
  <c r="X216" i="12" s="1"/>
  <c r="X217" i="12" s="1"/>
  <c r="X218" i="12" s="1"/>
  <c r="X219" i="12" s="1"/>
  <c r="X220" i="12" s="1"/>
  <c r="X221" i="12" s="1"/>
  <c r="X222" i="12" s="1"/>
  <c r="X223" i="12" s="1"/>
  <c r="X224" i="12" s="1"/>
  <c r="X225" i="12" s="1"/>
  <c r="X226" i="12" s="1"/>
  <c r="X227" i="12" s="1"/>
  <c r="X228" i="12" s="1"/>
  <c r="X229" i="12" s="1"/>
  <c r="X230" i="12" s="1"/>
  <c r="X231" i="12" s="1"/>
  <c r="X232" i="12" s="1"/>
  <c r="X233" i="12" s="1"/>
  <c r="X234" i="12" s="1"/>
  <c r="X235" i="12" s="1"/>
  <c r="X236" i="12" s="1"/>
  <c r="X237" i="12" s="1"/>
  <c r="X238" i="12" s="1"/>
  <c r="X239" i="12" s="1"/>
  <c r="X240" i="12" s="1"/>
  <c r="X241" i="12" s="1"/>
  <c r="X242" i="12" s="1"/>
  <c r="X243" i="12" s="1"/>
  <c r="X244" i="12" s="1"/>
  <c r="X245" i="12" s="1"/>
  <c r="X246" i="12" s="1"/>
  <c r="X247" i="12" s="1"/>
  <c r="X248" i="12" s="1"/>
  <c r="X249" i="12" s="1"/>
  <c r="X250" i="12" s="1"/>
  <c r="N147" i="12"/>
  <c r="O147" i="12"/>
  <c r="P147" i="12"/>
  <c r="Q147" i="12"/>
  <c r="R147" i="12"/>
  <c r="S147" i="12"/>
  <c r="T147" i="12"/>
  <c r="V147" i="12"/>
  <c r="V148" i="12" s="1"/>
  <c r="V149" i="12" s="1"/>
  <c r="V150" i="12" s="1"/>
  <c r="V151" i="12" s="1"/>
  <c r="V152" i="12" s="1"/>
  <c r="V153" i="12" s="1"/>
  <c r="V154" i="12" s="1"/>
  <c r="V155" i="12" s="1"/>
  <c r="V156" i="12" s="1"/>
  <c r="V157" i="12" s="1"/>
  <c r="V158" i="12" s="1"/>
  <c r="V159" i="12" s="1"/>
  <c r="V160" i="12" s="1"/>
  <c r="V161" i="12" s="1"/>
  <c r="V162" i="12" s="1"/>
  <c r="V163" i="12" s="1"/>
  <c r="V164" i="12" s="1"/>
  <c r="V165" i="12" s="1"/>
  <c r="V166" i="12" s="1"/>
  <c r="V167" i="12" s="1"/>
  <c r="V168" i="12" s="1"/>
  <c r="V169" i="12" s="1"/>
  <c r="V170" i="12" s="1"/>
  <c r="V171" i="12" s="1"/>
  <c r="V172" i="12" s="1"/>
  <c r="V173" i="12" s="1"/>
  <c r="V174" i="12" s="1"/>
  <c r="V175" i="12" s="1"/>
  <c r="V176" i="12" s="1"/>
  <c r="V177" i="12" s="1"/>
  <c r="V178" i="12" s="1"/>
  <c r="V179" i="12" s="1"/>
  <c r="V180" i="12" s="1"/>
  <c r="V181" i="12" s="1"/>
  <c r="V182" i="12" s="1"/>
  <c r="V183" i="12" s="1"/>
  <c r="V184" i="12" s="1"/>
  <c r="V185" i="12" s="1"/>
  <c r="V186" i="12" s="1"/>
  <c r="V187" i="12" s="1"/>
  <c r="V188" i="12" s="1"/>
  <c r="V189" i="12" s="1"/>
  <c r="V190" i="12" s="1"/>
  <c r="V191" i="12" s="1"/>
  <c r="V192" i="12" s="1"/>
  <c r="V193" i="12" s="1"/>
  <c r="V194" i="12" s="1"/>
  <c r="V195" i="12" s="1"/>
  <c r="V196" i="12" s="1"/>
  <c r="V197" i="12" s="1"/>
  <c r="V198" i="12" s="1"/>
  <c r="V199" i="12" s="1"/>
  <c r="V200" i="12" s="1"/>
  <c r="V201" i="12" s="1"/>
  <c r="V202" i="12" s="1"/>
  <c r="V203" i="12" s="1"/>
  <c r="V204" i="12" s="1"/>
  <c r="V205" i="12" s="1"/>
  <c r="V206" i="12" s="1"/>
  <c r="V207" i="12" s="1"/>
  <c r="V208" i="12" s="1"/>
  <c r="V209" i="12" s="1"/>
  <c r="V210" i="12" s="1"/>
  <c r="V211" i="12" s="1"/>
  <c r="V212" i="12" s="1"/>
  <c r="V213" i="12" s="1"/>
  <c r="V214" i="12" s="1"/>
  <c r="V215" i="12" s="1"/>
  <c r="V216" i="12" s="1"/>
  <c r="V217" i="12" s="1"/>
  <c r="V218" i="12" s="1"/>
  <c r="V219" i="12" s="1"/>
  <c r="V220" i="12" s="1"/>
  <c r="V221" i="12" s="1"/>
  <c r="V222" i="12" s="1"/>
  <c r="V223" i="12" s="1"/>
  <c r="V224" i="12" s="1"/>
  <c r="V225" i="12" s="1"/>
  <c r="V226" i="12" s="1"/>
  <c r="V227" i="12" s="1"/>
  <c r="V228" i="12" s="1"/>
  <c r="V229" i="12" s="1"/>
  <c r="V230" i="12" s="1"/>
  <c r="V231" i="12" s="1"/>
  <c r="V232" i="12" s="1"/>
  <c r="V233" i="12" s="1"/>
  <c r="V234" i="12" s="1"/>
  <c r="V235" i="12" s="1"/>
  <c r="V236" i="12" s="1"/>
  <c r="V237" i="12" s="1"/>
  <c r="V238" i="12" s="1"/>
  <c r="V239" i="12" s="1"/>
  <c r="V240" i="12" s="1"/>
  <c r="V241" i="12" s="1"/>
  <c r="V242" i="12" s="1"/>
  <c r="V243" i="12" s="1"/>
  <c r="V244" i="12" s="1"/>
  <c r="V245" i="12" s="1"/>
  <c r="V246" i="12" s="1"/>
  <c r="V247" i="12" s="1"/>
  <c r="V248" i="12" s="1"/>
  <c r="V249" i="12" s="1"/>
  <c r="V250" i="12" s="1"/>
  <c r="N148" i="12"/>
  <c r="O148" i="12"/>
  <c r="P148" i="12"/>
  <c r="Q148" i="12"/>
  <c r="R148" i="12"/>
  <c r="S148" i="12"/>
  <c r="T148" i="12"/>
  <c r="N149" i="12"/>
  <c r="O149" i="12"/>
  <c r="P149" i="12"/>
  <c r="Q149" i="12"/>
  <c r="R149" i="12"/>
  <c r="S149" i="12"/>
  <c r="T149" i="12"/>
  <c r="N150" i="12"/>
  <c r="O150" i="12"/>
  <c r="P150" i="12"/>
  <c r="Q150" i="12"/>
  <c r="R150" i="12"/>
  <c r="S150" i="12"/>
  <c r="T150" i="12"/>
  <c r="N151" i="12"/>
  <c r="O151" i="12"/>
  <c r="P151" i="12"/>
  <c r="Q151" i="12"/>
  <c r="R151" i="12"/>
  <c r="S151" i="12"/>
  <c r="T151" i="12"/>
  <c r="N152" i="12"/>
  <c r="O152" i="12"/>
  <c r="P152" i="12"/>
  <c r="Q152" i="12"/>
  <c r="R152" i="12"/>
  <c r="S152" i="12"/>
  <c r="T152" i="12"/>
  <c r="N153" i="12"/>
  <c r="O153" i="12"/>
  <c r="P153" i="12"/>
  <c r="Q153" i="12"/>
  <c r="R153" i="12"/>
  <c r="S153" i="12"/>
  <c r="T153" i="12"/>
  <c r="N154" i="12"/>
  <c r="O154" i="12"/>
  <c r="P154" i="12"/>
  <c r="Q154" i="12"/>
  <c r="R154" i="12"/>
  <c r="S154" i="12"/>
  <c r="T154" i="12"/>
  <c r="N155" i="12"/>
  <c r="O155" i="12"/>
  <c r="P155" i="12"/>
  <c r="Q155" i="12"/>
  <c r="R155" i="12"/>
  <c r="S155" i="12"/>
  <c r="T155" i="12"/>
  <c r="N156" i="12"/>
  <c r="O156" i="12"/>
  <c r="P156" i="12"/>
  <c r="Q156" i="12"/>
  <c r="R156" i="12"/>
  <c r="S156" i="12"/>
  <c r="T156" i="12"/>
  <c r="N157" i="12"/>
  <c r="O157" i="12"/>
  <c r="P157" i="12"/>
  <c r="Q157" i="12"/>
  <c r="R157" i="12"/>
  <c r="S157" i="12"/>
  <c r="T157" i="12"/>
  <c r="N158" i="12"/>
  <c r="O158" i="12"/>
  <c r="P158" i="12"/>
  <c r="Q158" i="12"/>
  <c r="R158" i="12"/>
  <c r="S158" i="12"/>
  <c r="T158" i="12"/>
  <c r="N159" i="12"/>
  <c r="O159" i="12"/>
  <c r="P159" i="12"/>
  <c r="Q159" i="12"/>
  <c r="R159" i="12"/>
  <c r="S159" i="12"/>
  <c r="T159" i="12"/>
  <c r="N160" i="12"/>
  <c r="O160" i="12"/>
  <c r="P160" i="12"/>
  <c r="Q160" i="12"/>
  <c r="R160" i="12"/>
  <c r="S160" i="12"/>
  <c r="T160" i="12"/>
  <c r="N161" i="12"/>
  <c r="O161" i="12"/>
  <c r="P161" i="12"/>
  <c r="Q161" i="12"/>
  <c r="R161" i="12"/>
  <c r="S161" i="12"/>
  <c r="T161" i="12"/>
  <c r="N162" i="12"/>
  <c r="O162" i="12"/>
  <c r="P162" i="12"/>
  <c r="Q162" i="12"/>
  <c r="R162" i="12"/>
  <c r="S162" i="12"/>
  <c r="T162" i="12"/>
  <c r="N163" i="12"/>
  <c r="O163" i="12"/>
  <c r="P163" i="12"/>
  <c r="Q163" i="12"/>
  <c r="R163" i="12"/>
  <c r="S163" i="12"/>
  <c r="T163" i="12"/>
  <c r="N164" i="12"/>
  <c r="O164" i="12"/>
  <c r="P164" i="12"/>
  <c r="Q164" i="12"/>
  <c r="R164" i="12"/>
  <c r="S164" i="12"/>
  <c r="T164" i="12"/>
  <c r="N165" i="12"/>
  <c r="O165" i="12"/>
  <c r="P165" i="12"/>
  <c r="Q165" i="12"/>
  <c r="R165" i="12"/>
  <c r="S165" i="12"/>
  <c r="T165" i="12"/>
  <c r="N166" i="12"/>
  <c r="O166" i="12"/>
  <c r="P166" i="12"/>
  <c r="Q166" i="12"/>
  <c r="R166" i="12"/>
  <c r="S166" i="12"/>
  <c r="T166" i="12"/>
  <c r="N167" i="12"/>
  <c r="O167" i="12"/>
  <c r="P167" i="12"/>
  <c r="Q167" i="12"/>
  <c r="R167" i="12"/>
  <c r="S167" i="12"/>
  <c r="T167" i="12"/>
  <c r="N168" i="12"/>
  <c r="O168" i="12"/>
  <c r="P168" i="12"/>
  <c r="Q168" i="12"/>
  <c r="R168" i="12"/>
  <c r="S168" i="12"/>
  <c r="T168" i="12"/>
  <c r="N169" i="12"/>
  <c r="O169" i="12"/>
  <c r="P169" i="12"/>
  <c r="Q169" i="12"/>
  <c r="R169" i="12"/>
  <c r="S169" i="12"/>
  <c r="T169" i="12"/>
  <c r="N170" i="12"/>
  <c r="O170" i="12"/>
  <c r="P170" i="12"/>
  <c r="Q170" i="12"/>
  <c r="R170" i="12"/>
  <c r="S170" i="12"/>
  <c r="T170" i="12"/>
  <c r="N171" i="12"/>
  <c r="O171" i="12"/>
  <c r="P171" i="12"/>
  <c r="Q171" i="12"/>
  <c r="R171" i="12"/>
  <c r="S171" i="12"/>
  <c r="T171" i="12"/>
  <c r="N172" i="12"/>
  <c r="O172" i="12"/>
  <c r="P172" i="12"/>
  <c r="Q172" i="12"/>
  <c r="R172" i="12"/>
  <c r="S172" i="12"/>
  <c r="T172" i="12"/>
  <c r="N173" i="12"/>
  <c r="O173" i="12"/>
  <c r="P173" i="12"/>
  <c r="Q173" i="12"/>
  <c r="R173" i="12"/>
  <c r="S173" i="12"/>
  <c r="T173" i="12"/>
  <c r="N174" i="12"/>
  <c r="O174" i="12"/>
  <c r="P174" i="12"/>
  <c r="Q174" i="12"/>
  <c r="R174" i="12"/>
  <c r="S174" i="12"/>
  <c r="T174" i="12"/>
  <c r="N175" i="12"/>
  <c r="O175" i="12"/>
  <c r="P175" i="12"/>
  <c r="Q175" i="12"/>
  <c r="R175" i="12"/>
  <c r="S175" i="12"/>
  <c r="T175" i="12"/>
  <c r="N176" i="12"/>
  <c r="O176" i="12"/>
  <c r="P176" i="12"/>
  <c r="Q176" i="12"/>
  <c r="R176" i="12"/>
  <c r="S176" i="12"/>
  <c r="T176" i="12"/>
  <c r="N177" i="12"/>
  <c r="O177" i="12"/>
  <c r="P177" i="12"/>
  <c r="Q177" i="12"/>
  <c r="R177" i="12"/>
  <c r="S177" i="12"/>
  <c r="T177" i="12"/>
  <c r="N178" i="12"/>
  <c r="O178" i="12"/>
  <c r="P178" i="12"/>
  <c r="Q178" i="12"/>
  <c r="R178" i="12"/>
  <c r="S178" i="12"/>
  <c r="T178" i="12"/>
  <c r="N179" i="12"/>
  <c r="O179" i="12"/>
  <c r="P179" i="12"/>
  <c r="Q179" i="12"/>
  <c r="R179" i="12"/>
  <c r="S179" i="12"/>
  <c r="T179" i="12"/>
  <c r="N180" i="12"/>
  <c r="O180" i="12"/>
  <c r="P180" i="12"/>
  <c r="Q180" i="12"/>
  <c r="R180" i="12"/>
  <c r="S180" i="12"/>
  <c r="T180" i="12"/>
  <c r="N181" i="12"/>
  <c r="O181" i="12"/>
  <c r="P181" i="12"/>
  <c r="Q181" i="12"/>
  <c r="R181" i="12"/>
  <c r="S181" i="12"/>
  <c r="T181" i="12"/>
  <c r="N182" i="12"/>
  <c r="O182" i="12"/>
  <c r="P182" i="12"/>
  <c r="Q182" i="12"/>
  <c r="R182" i="12"/>
  <c r="S182" i="12"/>
  <c r="T182" i="12"/>
  <c r="N183" i="12"/>
  <c r="O183" i="12"/>
  <c r="P183" i="12"/>
  <c r="Q183" i="12"/>
  <c r="R183" i="12"/>
  <c r="S183" i="12"/>
  <c r="T183" i="12"/>
  <c r="N184" i="12"/>
  <c r="O184" i="12"/>
  <c r="P184" i="12"/>
  <c r="Q184" i="12"/>
  <c r="R184" i="12"/>
  <c r="S184" i="12"/>
  <c r="T184" i="12"/>
  <c r="N185" i="12"/>
  <c r="O185" i="12"/>
  <c r="P185" i="12"/>
  <c r="Q185" i="12"/>
  <c r="R185" i="12"/>
  <c r="S185" i="12"/>
  <c r="T185" i="12"/>
  <c r="N186" i="12"/>
  <c r="O186" i="12"/>
  <c r="P186" i="12"/>
  <c r="Q186" i="12"/>
  <c r="R186" i="12"/>
  <c r="S186" i="12"/>
  <c r="T186" i="12"/>
  <c r="N187" i="12"/>
  <c r="O187" i="12"/>
  <c r="P187" i="12"/>
  <c r="Q187" i="12"/>
  <c r="R187" i="12"/>
  <c r="S187" i="12"/>
  <c r="T187" i="12"/>
  <c r="N188" i="12"/>
  <c r="O188" i="12"/>
  <c r="P188" i="12"/>
  <c r="Q188" i="12"/>
  <c r="R188" i="12"/>
  <c r="S188" i="12"/>
  <c r="T188" i="12"/>
  <c r="N189" i="12"/>
  <c r="O189" i="12"/>
  <c r="P189" i="12"/>
  <c r="Q189" i="12"/>
  <c r="R189" i="12"/>
  <c r="S189" i="12"/>
  <c r="T189" i="12"/>
  <c r="N190" i="12"/>
  <c r="O190" i="12"/>
  <c r="P190" i="12"/>
  <c r="Q190" i="12"/>
  <c r="R190" i="12"/>
  <c r="S190" i="12"/>
  <c r="T190" i="12"/>
  <c r="N191" i="12"/>
  <c r="O191" i="12"/>
  <c r="P191" i="12"/>
  <c r="Q191" i="12"/>
  <c r="R191" i="12"/>
  <c r="S191" i="12"/>
  <c r="T191" i="12"/>
  <c r="N192" i="12"/>
  <c r="O192" i="12"/>
  <c r="P192" i="12"/>
  <c r="Q192" i="12"/>
  <c r="R192" i="12"/>
  <c r="S192" i="12"/>
  <c r="T192" i="12"/>
  <c r="N193" i="12"/>
  <c r="O193" i="12"/>
  <c r="P193" i="12"/>
  <c r="Q193" i="12"/>
  <c r="R193" i="12"/>
  <c r="S193" i="12"/>
  <c r="T193" i="12"/>
  <c r="N194" i="12"/>
  <c r="O194" i="12"/>
  <c r="P194" i="12"/>
  <c r="Q194" i="12"/>
  <c r="R194" i="12"/>
  <c r="S194" i="12"/>
  <c r="T194" i="12"/>
  <c r="N195" i="12"/>
  <c r="O195" i="12"/>
  <c r="P195" i="12"/>
  <c r="Q195" i="12"/>
  <c r="R195" i="12"/>
  <c r="S195" i="12"/>
  <c r="T195" i="12"/>
  <c r="N196" i="12"/>
  <c r="O196" i="12"/>
  <c r="P196" i="12"/>
  <c r="Q196" i="12"/>
  <c r="R196" i="12"/>
  <c r="S196" i="12"/>
  <c r="T196" i="12"/>
  <c r="N197" i="12"/>
  <c r="O197" i="12"/>
  <c r="P197" i="12"/>
  <c r="Q197" i="12"/>
  <c r="R197" i="12"/>
  <c r="S197" i="12"/>
  <c r="T197" i="12"/>
  <c r="N198" i="12"/>
  <c r="O198" i="12"/>
  <c r="P198" i="12"/>
  <c r="Q198" i="12"/>
  <c r="R198" i="12"/>
  <c r="S198" i="12"/>
  <c r="T198" i="12"/>
  <c r="N199" i="12"/>
  <c r="O199" i="12"/>
  <c r="P199" i="12"/>
  <c r="Q199" i="12"/>
  <c r="R199" i="12"/>
  <c r="S199" i="12"/>
  <c r="T199" i="12"/>
  <c r="N200" i="12"/>
  <c r="O200" i="12"/>
  <c r="P200" i="12"/>
  <c r="Q200" i="12"/>
  <c r="R200" i="12"/>
  <c r="S200" i="12"/>
  <c r="T200" i="12"/>
  <c r="N201" i="12"/>
  <c r="O201" i="12"/>
  <c r="P201" i="12"/>
  <c r="Q201" i="12"/>
  <c r="R201" i="12"/>
  <c r="S201" i="12"/>
  <c r="T201" i="12"/>
  <c r="N202" i="12"/>
  <c r="O202" i="12"/>
  <c r="P202" i="12"/>
  <c r="Q202" i="12"/>
  <c r="R202" i="12"/>
  <c r="S202" i="12"/>
  <c r="T202" i="12"/>
  <c r="N203" i="12"/>
  <c r="O203" i="12"/>
  <c r="P203" i="12"/>
  <c r="Q203" i="12"/>
  <c r="R203" i="12"/>
  <c r="S203" i="12"/>
  <c r="T203" i="12"/>
  <c r="N204" i="12"/>
  <c r="O204" i="12"/>
  <c r="P204" i="12"/>
  <c r="Q204" i="12"/>
  <c r="R204" i="12"/>
  <c r="S204" i="12"/>
  <c r="T204" i="12"/>
  <c r="N205" i="12"/>
  <c r="O205" i="12"/>
  <c r="P205" i="12"/>
  <c r="Q205" i="12"/>
  <c r="R205" i="12"/>
  <c r="S205" i="12"/>
  <c r="T205" i="12"/>
  <c r="N206" i="12"/>
  <c r="O206" i="12"/>
  <c r="P206" i="12"/>
  <c r="Q206" i="12"/>
  <c r="R206" i="12"/>
  <c r="S206" i="12"/>
  <c r="T206" i="12"/>
  <c r="N207" i="12"/>
  <c r="O207" i="12"/>
  <c r="P207" i="12"/>
  <c r="Q207" i="12"/>
  <c r="R207" i="12"/>
  <c r="S207" i="12"/>
  <c r="T207" i="12"/>
  <c r="N208" i="12"/>
  <c r="O208" i="12"/>
  <c r="P208" i="12"/>
  <c r="Q208" i="12"/>
  <c r="R208" i="12"/>
  <c r="S208" i="12"/>
  <c r="T208" i="12"/>
  <c r="N209" i="12"/>
  <c r="O209" i="12"/>
  <c r="P209" i="12"/>
  <c r="Q209" i="12"/>
  <c r="R209" i="12"/>
  <c r="S209" i="12"/>
  <c r="T209" i="12"/>
  <c r="N210" i="12"/>
  <c r="O210" i="12"/>
  <c r="P210" i="12"/>
  <c r="Q210" i="12"/>
  <c r="R210" i="12"/>
  <c r="S210" i="12"/>
  <c r="T210" i="12"/>
  <c r="N211" i="12"/>
  <c r="O211" i="12"/>
  <c r="P211" i="12"/>
  <c r="Q211" i="12"/>
  <c r="R211" i="12"/>
  <c r="S211" i="12"/>
  <c r="T211" i="12"/>
  <c r="N212" i="12"/>
  <c r="O212" i="12"/>
  <c r="P212" i="12"/>
  <c r="Q212" i="12"/>
  <c r="R212" i="12"/>
  <c r="S212" i="12"/>
  <c r="T212" i="12"/>
  <c r="N213" i="12"/>
  <c r="O213" i="12"/>
  <c r="P213" i="12"/>
  <c r="Q213" i="12"/>
  <c r="R213" i="12"/>
  <c r="S213" i="12"/>
  <c r="T213" i="12"/>
  <c r="N214" i="12"/>
  <c r="O214" i="12"/>
  <c r="P214" i="12"/>
  <c r="Q214" i="12"/>
  <c r="R214" i="12"/>
  <c r="S214" i="12"/>
  <c r="T214" i="12"/>
  <c r="N215" i="12"/>
  <c r="O215" i="12"/>
  <c r="P215" i="12"/>
  <c r="Q215" i="12"/>
  <c r="R215" i="12"/>
  <c r="S215" i="12"/>
  <c r="T215" i="12"/>
  <c r="N216" i="12"/>
  <c r="O216" i="12"/>
  <c r="P216" i="12"/>
  <c r="Q216" i="12"/>
  <c r="R216" i="12"/>
  <c r="S216" i="12"/>
  <c r="T216" i="12"/>
  <c r="N217" i="12"/>
  <c r="O217" i="12"/>
  <c r="P217" i="12"/>
  <c r="Q217" i="12"/>
  <c r="R217" i="12"/>
  <c r="S217" i="12"/>
  <c r="T217" i="12"/>
  <c r="N218" i="12"/>
  <c r="O218" i="12"/>
  <c r="P218" i="12"/>
  <c r="Q218" i="12"/>
  <c r="R218" i="12"/>
  <c r="S218" i="12"/>
  <c r="T218" i="12"/>
  <c r="N219" i="12"/>
  <c r="O219" i="12"/>
  <c r="P219" i="12"/>
  <c r="Q219" i="12"/>
  <c r="R219" i="12"/>
  <c r="S219" i="12"/>
  <c r="T219" i="12"/>
  <c r="N220" i="12"/>
  <c r="O220" i="12"/>
  <c r="P220" i="12"/>
  <c r="Q220" i="12"/>
  <c r="R220" i="12"/>
  <c r="S220" i="12"/>
  <c r="T220" i="12"/>
  <c r="N221" i="12"/>
  <c r="O221" i="12"/>
  <c r="P221" i="12"/>
  <c r="Q221" i="12"/>
  <c r="R221" i="12"/>
  <c r="S221" i="12"/>
  <c r="T221" i="12"/>
  <c r="N222" i="12"/>
  <c r="O222" i="12"/>
  <c r="P222" i="12"/>
  <c r="Q222" i="12"/>
  <c r="R222" i="12"/>
  <c r="S222" i="12"/>
  <c r="T222" i="12"/>
  <c r="N223" i="12"/>
  <c r="O223" i="12"/>
  <c r="P223" i="12"/>
  <c r="Q223" i="12"/>
  <c r="R223" i="12"/>
  <c r="S223" i="12"/>
  <c r="T223" i="12"/>
  <c r="N224" i="12"/>
  <c r="O224" i="12"/>
  <c r="P224" i="12"/>
  <c r="Q224" i="12"/>
  <c r="R224" i="12"/>
  <c r="S224" i="12"/>
  <c r="T224" i="12"/>
  <c r="N225" i="12"/>
  <c r="O225" i="12"/>
  <c r="P225" i="12"/>
  <c r="Q225" i="12"/>
  <c r="R225" i="12"/>
  <c r="S225" i="12"/>
  <c r="T225" i="12"/>
  <c r="N226" i="12"/>
  <c r="O226" i="12"/>
  <c r="P226" i="12"/>
  <c r="Q226" i="12"/>
  <c r="R226" i="12"/>
  <c r="S226" i="12"/>
  <c r="T226" i="12"/>
  <c r="N227" i="12"/>
  <c r="O227" i="12"/>
  <c r="P227" i="12"/>
  <c r="Q227" i="12"/>
  <c r="R227" i="12"/>
  <c r="S227" i="12"/>
  <c r="T227" i="12"/>
  <c r="N228" i="12"/>
  <c r="O228" i="12"/>
  <c r="P228" i="12"/>
  <c r="Q228" i="12"/>
  <c r="R228" i="12"/>
  <c r="S228" i="12"/>
  <c r="T228" i="12"/>
  <c r="N229" i="12"/>
  <c r="O229" i="12"/>
  <c r="P229" i="12"/>
  <c r="Q229" i="12"/>
  <c r="R229" i="12"/>
  <c r="S229" i="12"/>
  <c r="T229" i="12"/>
  <c r="N230" i="12"/>
  <c r="O230" i="12"/>
  <c r="P230" i="12"/>
  <c r="Q230" i="12"/>
  <c r="R230" i="12"/>
  <c r="S230" i="12"/>
  <c r="T230" i="12"/>
  <c r="N231" i="12"/>
  <c r="O231" i="12"/>
  <c r="P231" i="12"/>
  <c r="Q231" i="12"/>
  <c r="R231" i="12"/>
  <c r="S231" i="12"/>
  <c r="T231" i="12"/>
  <c r="N232" i="12"/>
  <c r="O232" i="12"/>
  <c r="P232" i="12"/>
  <c r="Q232" i="12"/>
  <c r="R232" i="12"/>
  <c r="S232" i="12"/>
  <c r="T232" i="12"/>
  <c r="N233" i="12"/>
  <c r="O233" i="12"/>
  <c r="P233" i="12"/>
  <c r="Q233" i="12"/>
  <c r="R233" i="12"/>
  <c r="S233" i="12"/>
  <c r="T233" i="12"/>
  <c r="N234" i="12"/>
  <c r="O234" i="12"/>
  <c r="P234" i="12"/>
  <c r="Q234" i="12"/>
  <c r="R234" i="12"/>
  <c r="S234" i="12"/>
  <c r="T234" i="12"/>
  <c r="N235" i="12"/>
  <c r="O235" i="12"/>
  <c r="P235" i="12"/>
  <c r="Q235" i="12"/>
  <c r="R235" i="12"/>
  <c r="S235" i="12"/>
  <c r="T235" i="12"/>
  <c r="N236" i="12"/>
  <c r="O236" i="12"/>
  <c r="P236" i="12"/>
  <c r="Q236" i="12"/>
  <c r="R236" i="12"/>
  <c r="S236" i="12"/>
  <c r="T236" i="12"/>
  <c r="N237" i="12"/>
  <c r="O237" i="12"/>
  <c r="P237" i="12"/>
  <c r="Q237" i="12"/>
  <c r="R237" i="12"/>
  <c r="S237" i="12"/>
  <c r="T237" i="12"/>
  <c r="N238" i="12"/>
  <c r="O238" i="12"/>
  <c r="P238" i="12"/>
  <c r="Q238" i="12"/>
  <c r="R238" i="12"/>
  <c r="S238" i="12"/>
  <c r="T238" i="12"/>
  <c r="N239" i="12"/>
  <c r="O239" i="12"/>
  <c r="P239" i="12"/>
  <c r="Q239" i="12"/>
  <c r="R239" i="12"/>
  <c r="S239" i="12"/>
  <c r="T239" i="12"/>
  <c r="N240" i="12"/>
  <c r="O240" i="12"/>
  <c r="P240" i="12"/>
  <c r="Q240" i="12"/>
  <c r="R240" i="12"/>
  <c r="S240" i="12"/>
  <c r="T240" i="12"/>
  <c r="N241" i="12"/>
  <c r="O241" i="12"/>
  <c r="P241" i="12"/>
  <c r="Q241" i="12"/>
  <c r="R241" i="12"/>
  <c r="S241" i="12"/>
  <c r="T241" i="12"/>
  <c r="N242" i="12"/>
  <c r="O242" i="12"/>
  <c r="P242" i="12"/>
  <c r="Q242" i="12"/>
  <c r="R242" i="12"/>
  <c r="S242" i="12"/>
  <c r="T242" i="12"/>
  <c r="N243" i="12"/>
  <c r="O243" i="12"/>
  <c r="P243" i="12"/>
  <c r="Q243" i="12"/>
  <c r="R243" i="12"/>
  <c r="S243" i="12"/>
  <c r="T243" i="12"/>
  <c r="N244" i="12"/>
  <c r="O244" i="12"/>
  <c r="P244" i="12"/>
  <c r="Q244" i="12"/>
  <c r="R244" i="12"/>
  <c r="S244" i="12"/>
  <c r="T244" i="12"/>
  <c r="N245" i="12"/>
  <c r="O245" i="12"/>
  <c r="P245" i="12"/>
  <c r="Q245" i="12"/>
  <c r="R245" i="12"/>
  <c r="S245" i="12"/>
  <c r="T245" i="12"/>
  <c r="N246" i="12"/>
  <c r="O246" i="12"/>
  <c r="P246" i="12"/>
  <c r="Q246" i="12"/>
  <c r="R246" i="12"/>
  <c r="S246" i="12"/>
  <c r="T246" i="12"/>
  <c r="N247" i="12"/>
  <c r="O247" i="12"/>
  <c r="P247" i="12"/>
  <c r="Q247" i="12"/>
  <c r="R247" i="12"/>
  <c r="S247" i="12"/>
  <c r="T247" i="12"/>
  <c r="N248" i="12"/>
  <c r="O248" i="12"/>
  <c r="P248" i="12"/>
  <c r="Q248" i="12"/>
  <c r="R248" i="12"/>
  <c r="S248" i="12"/>
  <c r="T248" i="12"/>
  <c r="N249" i="12"/>
  <c r="O249" i="12"/>
  <c r="P249" i="12"/>
  <c r="Q249" i="12"/>
  <c r="R249" i="12"/>
  <c r="S249" i="12"/>
  <c r="T249" i="12"/>
  <c r="N250" i="12"/>
  <c r="O250" i="12"/>
  <c r="P250" i="12"/>
  <c r="Q250" i="12"/>
  <c r="R250" i="12"/>
  <c r="S250" i="12"/>
  <c r="T250" i="12"/>
  <c r="L59" i="12"/>
  <c r="M59" i="12"/>
  <c r="L60" i="12"/>
  <c r="M60" i="12"/>
  <c r="L61" i="12"/>
  <c r="M61" i="12"/>
  <c r="L62" i="12"/>
  <c r="M62" i="12"/>
  <c r="L63" i="12"/>
  <c r="M63" i="12"/>
  <c r="L64" i="12"/>
  <c r="M64" i="12"/>
  <c r="L65" i="12"/>
  <c r="M65" i="12"/>
  <c r="L66" i="12"/>
  <c r="M66" i="12"/>
  <c r="L67" i="12"/>
  <c r="M67" i="12"/>
  <c r="L68" i="12"/>
  <c r="M68" i="12"/>
  <c r="L69" i="12"/>
  <c r="M69"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L101" i="12"/>
  <c r="M101"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L133" i="12"/>
  <c r="M133"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L156" i="12"/>
  <c r="M156" i="12"/>
  <c r="L157" i="12"/>
  <c r="M157" i="12"/>
  <c r="L158" i="12"/>
  <c r="M158" i="12"/>
  <c r="L159" i="12"/>
  <c r="M159" i="12"/>
  <c r="L160" i="12"/>
  <c r="M160" i="12"/>
  <c r="L161" i="12"/>
  <c r="M161" i="12"/>
  <c r="L162" i="12"/>
  <c r="M162" i="12"/>
  <c r="L163" i="12"/>
  <c r="M163" i="12"/>
  <c r="L164" i="12"/>
  <c r="M164" i="12"/>
  <c r="L165" i="12"/>
  <c r="M165" i="12"/>
  <c r="L166" i="12"/>
  <c r="M166" i="12"/>
  <c r="L167" i="12"/>
  <c r="M167" i="12"/>
  <c r="L168" i="12"/>
  <c r="M168" i="12"/>
  <c r="L169" i="12"/>
  <c r="M169" i="12"/>
  <c r="L170" i="12"/>
  <c r="M170" i="12"/>
  <c r="L171" i="12"/>
  <c r="M171" i="12"/>
  <c r="L172" i="12"/>
  <c r="M172" i="12"/>
  <c r="L173" i="12"/>
  <c r="M173" i="12"/>
  <c r="L174" i="12"/>
  <c r="M174" i="12"/>
  <c r="L175" i="12"/>
  <c r="M175" i="12"/>
  <c r="L176" i="12"/>
  <c r="M176" i="12"/>
  <c r="L177" i="12"/>
  <c r="M177" i="12"/>
  <c r="L178" i="12"/>
  <c r="M178" i="12"/>
  <c r="L179" i="12"/>
  <c r="M179" i="12"/>
  <c r="L180" i="12"/>
  <c r="M180" i="12"/>
  <c r="L181" i="12"/>
  <c r="M181" i="12"/>
  <c r="L182" i="12"/>
  <c r="M182" i="12"/>
  <c r="L183" i="12"/>
  <c r="M183" i="12"/>
  <c r="L184" i="12"/>
  <c r="M184" i="12"/>
  <c r="L185" i="12"/>
  <c r="M185" i="12"/>
  <c r="L186" i="12"/>
  <c r="M186" i="12"/>
  <c r="L187" i="12"/>
  <c r="M187" i="12"/>
  <c r="L188" i="12"/>
  <c r="M188" i="12"/>
  <c r="L189" i="12"/>
  <c r="M189" i="12"/>
  <c r="L190" i="12"/>
  <c r="M190" i="12"/>
  <c r="L191" i="12"/>
  <c r="M191" i="12"/>
  <c r="L192" i="12"/>
  <c r="M192" i="12"/>
  <c r="L193" i="12"/>
  <c r="M193" i="12"/>
  <c r="L194" i="12"/>
  <c r="M194" i="12"/>
  <c r="L195" i="12"/>
  <c r="M195" i="12"/>
  <c r="L196" i="12"/>
  <c r="M196" i="12"/>
  <c r="L197" i="12"/>
  <c r="M197" i="12"/>
  <c r="L198" i="12"/>
  <c r="M198" i="12"/>
  <c r="L199" i="12"/>
  <c r="M199" i="12"/>
  <c r="L200" i="12"/>
  <c r="M200" i="12"/>
  <c r="L201" i="12"/>
  <c r="M201" i="12"/>
  <c r="L202" i="12"/>
  <c r="M202" i="12"/>
  <c r="L203" i="12"/>
  <c r="M203" i="12"/>
  <c r="L204" i="12"/>
  <c r="M204" i="12"/>
  <c r="L205" i="12"/>
  <c r="M205" i="12"/>
  <c r="L206" i="12"/>
  <c r="M206" i="12"/>
  <c r="L207" i="12"/>
  <c r="M207" i="12"/>
  <c r="L208" i="12"/>
  <c r="M208" i="12"/>
  <c r="L209" i="12"/>
  <c r="M209" i="12"/>
  <c r="L210" i="12"/>
  <c r="M210" i="12"/>
  <c r="L211" i="12"/>
  <c r="M211" i="12"/>
  <c r="L212" i="12"/>
  <c r="M212" i="12"/>
  <c r="L213" i="12"/>
  <c r="M213" i="12"/>
  <c r="L214" i="12"/>
  <c r="M214" i="12"/>
  <c r="L215" i="12"/>
  <c r="M215" i="12"/>
  <c r="L216" i="12"/>
  <c r="M216" i="12"/>
  <c r="L217" i="12"/>
  <c r="M217" i="12"/>
  <c r="L218" i="12"/>
  <c r="M218" i="12"/>
  <c r="L219" i="12"/>
  <c r="M219" i="12"/>
  <c r="L220" i="12"/>
  <c r="M220" i="12"/>
  <c r="L221" i="12"/>
  <c r="M221" i="12"/>
  <c r="L222" i="12"/>
  <c r="M222" i="12"/>
  <c r="L223" i="12"/>
  <c r="M223" i="12"/>
  <c r="L224" i="12"/>
  <c r="M224" i="12"/>
  <c r="L225" i="12"/>
  <c r="M225" i="12"/>
  <c r="L226" i="12"/>
  <c r="M226" i="12"/>
  <c r="L227" i="12"/>
  <c r="M227" i="12"/>
  <c r="L228" i="12"/>
  <c r="M228" i="12"/>
  <c r="L229" i="12"/>
  <c r="M229" i="12"/>
  <c r="L230" i="12"/>
  <c r="M230" i="12"/>
  <c r="L231" i="12"/>
  <c r="M231" i="12"/>
  <c r="L232" i="12"/>
  <c r="M232" i="12"/>
  <c r="L233" i="12"/>
  <c r="M233" i="12"/>
  <c r="L234" i="12"/>
  <c r="M234" i="12"/>
  <c r="L235" i="12"/>
  <c r="M235" i="12"/>
  <c r="L236" i="12"/>
  <c r="M236" i="12"/>
  <c r="L237" i="12"/>
  <c r="M237" i="12"/>
  <c r="L238" i="12"/>
  <c r="M238" i="12"/>
  <c r="L239" i="12"/>
  <c r="M239" i="12"/>
  <c r="L240" i="12"/>
  <c r="M240" i="12"/>
  <c r="L241" i="12"/>
  <c r="M241" i="12"/>
  <c r="L242" i="12"/>
  <c r="M242" i="12"/>
  <c r="L243" i="12"/>
  <c r="M243" i="12"/>
  <c r="L244" i="12"/>
  <c r="M244" i="12"/>
  <c r="L245" i="12"/>
  <c r="M245" i="12"/>
  <c r="L246" i="12"/>
  <c r="M246" i="12"/>
  <c r="L247" i="12"/>
  <c r="M247" i="12"/>
  <c r="L248" i="12"/>
  <c r="M248" i="12"/>
  <c r="L249" i="12"/>
  <c r="M249" i="12"/>
  <c r="L250" i="12"/>
  <c r="M250"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N3" i="12"/>
  <c r="O3" i="12"/>
  <c r="P3" i="12"/>
  <c r="Q3" i="12"/>
  <c r="R3" i="12"/>
  <c r="S3" i="12"/>
  <c r="T3" i="12"/>
  <c r="N4" i="12"/>
  <c r="O4" i="12"/>
  <c r="P4" i="12"/>
  <c r="Q4" i="12"/>
  <c r="R4" i="12"/>
  <c r="S4" i="12"/>
  <c r="T4" i="12"/>
  <c r="N5" i="12"/>
  <c r="O5" i="12"/>
  <c r="P5" i="12"/>
  <c r="Q5" i="12"/>
  <c r="R5" i="12"/>
  <c r="S5" i="12"/>
  <c r="T5" i="12"/>
  <c r="N6" i="12"/>
  <c r="O6" i="12"/>
  <c r="P6" i="12"/>
  <c r="Q6" i="12"/>
  <c r="R6" i="12"/>
  <c r="S6" i="12"/>
  <c r="T6" i="12"/>
  <c r="N7" i="12"/>
  <c r="O7" i="12"/>
  <c r="P7" i="12"/>
  <c r="Q7" i="12"/>
  <c r="R7" i="12"/>
  <c r="S7" i="12"/>
  <c r="T7" i="12"/>
  <c r="N8" i="12"/>
  <c r="O8" i="12"/>
  <c r="P8" i="12"/>
  <c r="Q8" i="12"/>
  <c r="R8" i="12"/>
  <c r="S8" i="12"/>
  <c r="T8" i="12"/>
  <c r="N9" i="12"/>
  <c r="O9" i="12"/>
  <c r="P9" i="12"/>
  <c r="Q9" i="12"/>
  <c r="R9" i="12"/>
  <c r="S9" i="12"/>
  <c r="T9" i="12"/>
  <c r="N10" i="12"/>
  <c r="O10" i="12"/>
  <c r="P10" i="12"/>
  <c r="Q10" i="12"/>
  <c r="R10" i="12"/>
  <c r="S10" i="12"/>
  <c r="T10" i="12"/>
  <c r="N11" i="12"/>
  <c r="O11" i="12"/>
  <c r="P11" i="12"/>
  <c r="Q11" i="12"/>
  <c r="R11" i="12"/>
  <c r="S11" i="12"/>
  <c r="T11" i="12"/>
  <c r="N12" i="12"/>
  <c r="O12" i="12"/>
  <c r="P12" i="12"/>
  <c r="Q12" i="12"/>
  <c r="R12" i="12"/>
  <c r="S12" i="12"/>
  <c r="T12" i="12"/>
  <c r="N13" i="12"/>
  <c r="O13" i="12"/>
  <c r="P13" i="12"/>
  <c r="Q13" i="12"/>
  <c r="R13" i="12"/>
  <c r="S13" i="12"/>
  <c r="T13" i="12"/>
  <c r="N14" i="12"/>
  <c r="O14" i="12"/>
  <c r="P14" i="12"/>
  <c r="Q14" i="12"/>
  <c r="R14" i="12"/>
  <c r="S14" i="12"/>
  <c r="T14" i="12"/>
  <c r="N15" i="12"/>
  <c r="O15" i="12"/>
  <c r="P15" i="12"/>
  <c r="Q15" i="12"/>
  <c r="R15" i="12"/>
  <c r="S15" i="12"/>
  <c r="T15" i="12"/>
  <c r="N16" i="12"/>
  <c r="O16" i="12"/>
  <c r="P16" i="12"/>
  <c r="Q16" i="12"/>
  <c r="R16" i="12"/>
  <c r="S16" i="12"/>
  <c r="T16" i="12"/>
  <c r="N17" i="12"/>
  <c r="O17" i="12"/>
  <c r="P17" i="12"/>
  <c r="Q17" i="12"/>
  <c r="R17" i="12"/>
  <c r="S17" i="12"/>
  <c r="T17" i="12"/>
  <c r="N18" i="12"/>
  <c r="O18" i="12"/>
  <c r="P18" i="12"/>
  <c r="Q18" i="12"/>
  <c r="R18" i="12"/>
  <c r="S18" i="12"/>
  <c r="T18" i="12"/>
  <c r="N19" i="12"/>
  <c r="O19" i="12"/>
  <c r="P19" i="12"/>
  <c r="Q19" i="12"/>
  <c r="R19" i="12"/>
  <c r="S19" i="12"/>
  <c r="T19" i="12"/>
  <c r="N20" i="12"/>
  <c r="O20" i="12"/>
  <c r="P20" i="12"/>
  <c r="Q20" i="12"/>
  <c r="R20" i="12"/>
  <c r="S20" i="12"/>
  <c r="T20" i="12"/>
  <c r="N21" i="12"/>
  <c r="O21" i="12"/>
  <c r="P21" i="12"/>
  <c r="Q21" i="12"/>
  <c r="R21" i="12"/>
  <c r="S21" i="12"/>
  <c r="T21" i="12"/>
  <c r="N22" i="12"/>
  <c r="O22" i="12"/>
  <c r="P22" i="12"/>
  <c r="Q22" i="12"/>
  <c r="R22" i="12"/>
  <c r="S22" i="12"/>
  <c r="T22" i="12"/>
  <c r="N23" i="12"/>
  <c r="O23" i="12"/>
  <c r="P23" i="12"/>
  <c r="Q23" i="12"/>
  <c r="R23" i="12"/>
  <c r="S23" i="12"/>
  <c r="T23" i="12"/>
  <c r="N24" i="12"/>
  <c r="O24" i="12"/>
  <c r="P24" i="12"/>
  <c r="Q24" i="12"/>
  <c r="R24" i="12"/>
  <c r="S24" i="12"/>
  <c r="T24" i="12"/>
  <c r="N25" i="12"/>
  <c r="O25" i="12"/>
  <c r="P25" i="12"/>
  <c r="Q25" i="12"/>
  <c r="R25" i="12"/>
  <c r="S25" i="12"/>
  <c r="T25" i="12"/>
  <c r="N26" i="12"/>
  <c r="O26" i="12"/>
  <c r="P26" i="12"/>
  <c r="Q26" i="12"/>
  <c r="R26" i="12"/>
  <c r="S26" i="12"/>
  <c r="T26" i="12"/>
  <c r="N27" i="12"/>
  <c r="O27" i="12"/>
  <c r="P27" i="12"/>
  <c r="Q27" i="12"/>
  <c r="R27" i="12"/>
  <c r="S27" i="12"/>
  <c r="T27" i="12"/>
  <c r="N28" i="12"/>
  <c r="O28" i="12"/>
  <c r="P28" i="12"/>
  <c r="Q28" i="12"/>
  <c r="R28" i="12"/>
  <c r="S28" i="12"/>
  <c r="T28" i="12"/>
  <c r="N29" i="12"/>
  <c r="O29" i="12"/>
  <c r="P29" i="12"/>
  <c r="Q29" i="12"/>
  <c r="R29" i="12"/>
  <c r="S29" i="12"/>
  <c r="T29" i="12"/>
  <c r="N30" i="12"/>
  <c r="O30" i="12"/>
  <c r="P30" i="12"/>
  <c r="Q30" i="12"/>
  <c r="R30" i="12"/>
  <c r="S30" i="12"/>
  <c r="T30" i="12"/>
  <c r="N31" i="12"/>
  <c r="O31" i="12"/>
  <c r="P31" i="12"/>
  <c r="Q31" i="12"/>
  <c r="R31" i="12"/>
  <c r="S31" i="12"/>
  <c r="T31" i="12"/>
  <c r="N32" i="12"/>
  <c r="O32" i="12"/>
  <c r="P32" i="12"/>
  <c r="Q32" i="12"/>
  <c r="R32" i="12"/>
  <c r="S32" i="12"/>
  <c r="T32" i="12"/>
  <c r="N33" i="12"/>
  <c r="O33" i="12"/>
  <c r="P33" i="12"/>
  <c r="Q33" i="12"/>
  <c r="R33" i="12"/>
  <c r="S33" i="12"/>
  <c r="T33" i="12"/>
  <c r="N34" i="12"/>
  <c r="O34" i="12"/>
  <c r="P34" i="12"/>
  <c r="Q34" i="12"/>
  <c r="R34" i="12"/>
  <c r="S34" i="12"/>
  <c r="T34" i="12"/>
  <c r="N35" i="12"/>
  <c r="O35" i="12"/>
  <c r="P35" i="12"/>
  <c r="Q35" i="12"/>
  <c r="R35" i="12"/>
  <c r="S35" i="12"/>
  <c r="T35" i="12"/>
  <c r="N36" i="12"/>
  <c r="O36" i="12"/>
  <c r="P36" i="12"/>
  <c r="Q36" i="12"/>
  <c r="R36" i="12"/>
  <c r="S36" i="12"/>
  <c r="T36" i="12"/>
  <c r="N37" i="12"/>
  <c r="O37" i="12"/>
  <c r="P37" i="12"/>
  <c r="Q37" i="12"/>
  <c r="R37" i="12"/>
  <c r="S37" i="12"/>
  <c r="T37" i="12"/>
  <c r="N38" i="12"/>
  <c r="O38" i="12"/>
  <c r="P38" i="12"/>
  <c r="Q38" i="12"/>
  <c r="R38" i="12"/>
  <c r="S38" i="12"/>
  <c r="T38" i="12"/>
  <c r="N39" i="12"/>
  <c r="O39" i="12"/>
  <c r="P39" i="12"/>
  <c r="Q39" i="12"/>
  <c r="R39" i="12"/>
  <c r="S39" i="12"/>
  <c r="T39" i="12"/>
  <c r="N40" i="12"/>
  <c r="O40" i="12"/>
  <c r="P40" i="12"/>
  <c r="Q40" i="12"/>
  <c r="R40" i="12"/>
  <c r="S40" i="12"/>
  <c r="T40" i="12"/>
  <c r="N41" i="12"/>
  <c r="O41" i="12"/>
  <c r="P41" i="12"/>
  <c r="Q41" i="12"/>
  <c r="R41" i="12"/>
  <c r="S41" i="12"/>
  <c r="T41" i="12"/>
  <c r="N42" i="12"/>
  <c r="O42" i="12"/>
  <c r="P42" i="12"/>
  <c r="Q42" i="12"/>
  <c r="R42" i="12"/>
  <c r="S42" i="12"/>
  <c r="T42" i="12"/>
  <c r="N43" i="12"/>
  <c r="O43" i="12"/>
  <c r="P43" i="12"/>
  <c r="Q43" i="12"/>
  <c r="R43" i="12"/>
  <c r="S43" i="12"/>
  <c r="T43" i="12"/>
  <c r="N44" i="12"/>
  <c r="O44" i="12"/>
  <c r="P44" i="12"/>
  <c r="Q44" i="12"/>
  <c r="R44" i="12"/>
  <c r="S44" i="12"/>
  <c r="T44" i="12"/>
  <c r="N45" i="12"/>
  <c r="O45" i="12"/>
  <c r="P45" i="12"/>
  <c r="Q45" i="12"/>
  <c r="R45" i="12"/>
  <c r="S45" i="12"/>
  <c r="T45" i="12"/>
  <c r="N46" i="12"/>
  <c r="O46" i="12"/>
  <c r="P46" i="12"/>
  <c r="Q46" i="12"/>
  <c r="R46" i="12"/>
  <c r="S46" i="12"/>
  <c r="T46" i="12"/>
  <c r="N47" i="12"/>
  <c r="O47" i="12"/>
  <c r="P47" i="12"/>
  <c r="Q47" i="12"/>
  <c r="R47" i="12"/>
  <c r="S47" i="12"/>
  <c r="T47" i="12"/>
  <c r="N48" i="12"/>
  <c r="O48" i="12"/>
  <c r="P48" i="12"/>
  <c r="Q48" i="12"/>
  <c r="R48" i="12"/>
  <c r="S48" i="12"/>
  <c r="T48" i="12"/>
  <c r="N49" i="12"/>
  <c r="O49" i="12"/>
  <c r="P49" i="12"/>
  <c r="Q49" i="12"/>
  <c r="R49" i="12"/>
  <c r="S49" i="12"/>
  <c r="T49" i="12"/>
  <c r="N50" i="12"/>
  <c r="O50" i="12"/>
  <c r="P50" i="12"/>
  <c r="Q50" i="12"/>
  <c r="R50" i="12"/>
  <c r="S50" i="12"/>
  <c r="T50" i="12"/>
  <c r="N51" i="12"/>
  <c r="O51" i="12"/>
  <c r="P51" i="12"/>
  <c r="Q51" i="12"/>
  <c r="R51" i="12"/>
  <c r="S51" i="12"/>
  <c r="T51" i="12"/>
  <c r="N52" i="12"/>
  <c r="O52" i="12"/>
  <c r="P52" i="12"/>
  <c r="Q52" i="12"/>
  <c r="R52" i="12"/>
  <c r="S52" i="12"/>
  <c r="T52" i="12"/>
  <c r="N53" i="12"/>
  <c r="O53" i="12"/>
  <c r="P53" i="12"/>
  <c r="Q53" i="12"/>
  <c r="R53" i="12"/>
  <c r="S53" i="12"/>
  <c r="T53" i="12"/>
  <c r="N54" i="12"/>
  <c r="O54" i="12"/>
  <c r="P54" i="12"/>
  <c r="Q54" i="12"/>
  <c r="R54" i="12"/>
  <c r="S54" i="12"/>
  <c r="T54" i="12"/>
  <c r="N55" i="12"/>
  <c r="O55" i="12"/>
  <c r="P55" i="12"/>
  <c r="Q55" i="12"/>
  <c r="R55" i="12"/>
  <c r="S55" i="12"/>
  <c r="T55" i="12"/>
  <c r="N56" i="12"/>
  <c r="O56" i="12"/>
  <c r="P56" i="12"/>
  <c r="Q56" i="12"/>
  <c r="R56" i="12"/>
  <c r="S56" i="12"/>
  <c r="T56" i="12"/>
  <c r="N57" i="12"/>
  <c r="O57" i="12"/>
  <c r="P57" i="12"/>
  <c r="Q57" i="12"/>
  <c r="R57" i="12"/>
  <c r="S57" i="12"/>
  <c r="T57" i="12"/>
  <c r="N58" i="12"/>
  <c r="O58" i="12"/>
  <c r="P58" i="12"/>
  <c r="Q58" i="12"/>
  <c r="R58" i="12"/>
  <c r="S58" i="12"/>
  <c r="T58" i="12"/>
  <c r="T2" i="12"/>
  <c r="S2" i="12"/>
  <c r="R2" i="12"/>
  <c r="Q2" i="12"/>
  <c r="P2" i="12"/>
  <c r="O2" i="12"/>
  <c r="N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2"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3" i="12"/>
  <c r="H2" i="12"/>
  <c r="G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2"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2" i="12"/>
  <c r="W4" i="12"/>
  <c r="W5" i="12" s="1"/>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V4" i="12"/>
  <c r="V5" i="12" s="1"/>
  <c r="V6" i="12" s="1"/>
  <c r="V7" i="12" s="1"/>
  <c r="V8" i="12" s="1"/>
  <c r="V9" i="12" s="1"/>
  <c r="V10" i="12" s="1"/>
  <c r="V11" i="12" s="1"/>
  <c r="V12" i="12" s="1"/>
  <c r="V13" i="12" s="1"/>
  <c r="V14" i="12" s="1"/>
  <c r="V15" i="12" s="1"/>
  <c r="V16" i="12" s="1"/>
  <c r="V17" i="12" s="1"/>
  <c r="V18" i="12" s="1"/>
  <c r="V19" i="12" s="1"/>
  <c r="V20" i="12" s="1"/>
  <c r="V21" i="12" s="1"/>
  <c r="V22" i="12" s="1"/>
  <c r="V23" i="12" s="1"/>
  <c r="V24" i="12" s="1"/>
  <c r="V25" i="12" s="1"/>
  <c r="V26" i="12" s="1"/>
  <c r="V27" i="12" s="1"/>
  <c r="V28" i="12" s="1"/>
  <c r="V29" i="12" s="1"/>
  <c r="V30" i="12" s="1"/>
  <c r="V31" i="12" s="1"/>
  <c r="V32" i="12" s="1"/>
  <c r="V33" i="12" s="1"/>
  <c r="V34" i="12" s="1"/>
  <c r="V35" i="12" s="1"/>
  <c r="V36" i="12" s="1"/>
  <c r="V37" i="12" s="1"/>
  <c r="V38" i="12" s="1"/>
  <c r="V39" i="12" s="1"/>
  <c r="V40" i="12" s="1"/>
  <c r="V41" i="12" s="1"/>
  <c r="V42" i="12" s="1"/>
  <c r="V43" i="12" s="1"/>
  <c r="V44" i="12" s="1"/>
  <c r="V45" i="12" s="1"/>
  <c r="V46" i="12" s="1"/>
  <c r="V47" i="12" s="1"/>
  <c r="V48" i="12" s="1"/>
  <c r="V49" i="12" s="1"/>
  <c r="V50" i="12" s="1"/>
  <c r="V51" i="12" s="1"/>
  <c r="V52" i="12" s="1"/>
  <c r="V53" i="12" s="1"/>
  <c r="V54" i="12" s="1"/>
  <c r="V55" i="12" s="1"/>
  <c r="V56" i="12" s="1"/>
  <c r="V57" i="12" s="1"/>
  <c r="V58" i="12" s="1"/>
  <c r="X3" i="12"/>
  <c r="X4" i="12" s="1"/>
  <c r="X5" i="12" s="1"/>
  <c r="X6" i="12" s="1"/>
  <c r="X7" i="12" s="1"/>
  <c r="X8" i="12" s="1"/>
  <c r="X9" i="12" s="1"/>
  <c r="X10" i="12" s="1"/>
  <c r="X11" i="12" s="1"/>
  <c r="X12" i="12" s="1"/>
  <c r="X13" i="12" s="1"/>
  <c r="X14" i="12" s="1"/>
  <c r="X15" i="12" s="1"/>
  <c r="X16" i="12" s="1"/>
  <c r="X17" i="12" s="1"/>
  <c r="X18" i="12" s="1"/>
  <c r="X19" i="12" s="1"/>
  <c r="X20" i="12" s="1"/>
  <c r="X21" i="12" s="1"/>
  <c r="X22" i="12" s="1"/>
  <c r="X23" i="12" s="1"/>
  <c r="X24" i="12" s="1"/>
  <c r="X25" i="12" s="1"/>
  <c r="X26" i="12" s="1"/>
  <c r="X27" i="12" s="1"/>
  <c r="X28" i="12" s="1"/>
  <c r="X29" i="12" s="1"/>
  <c r="X30" i="12" s="1"/>
  <c r="X31" i="12" s="1"/>
  <c r="X32" i="12" s="1"/>
  <c r="X33" i="12" s="1"/>
  <c r="X34" i="12" s="1"/>
  <c r="X35" i="12" s="1"/>
  <c r="X36" i="12" s="1"/>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X57" i="12" s="1"/>
  <c r="X58" i="12" s="1"/>
  <c r="W3" i="12"/>
  <c r="V3" i="12"/>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E206" i="4"/>
  <c r="I206" i="4"/>
  <c r="Q206" i="4"/>
  <c r="R206" i="4"/>
  <c r="W206" i="4"/>
  <c r="X206" i="4"/>
  <c r="Y206" i="4"/>
  <c r="Z206" i="4"/>
  <c r="AA206" i="4"/>
  <c r="AB206" i="4"/>
  <c r="AC206" i="4"/>
  <c r="E207" i="4"/>
  <c r="I207" i="4"/>
  <c r="Q207" i="4"/>
  <c r="R207" i="4"/>
  <c r="W207" i="4"/>
  <c r="X207" i="4"/>
  <c r="Y207" i="4"/>
  <c r="Z207" i="4"/>
  <c r="AA207" i="4"/>
  <c r="AB207" i="4"/>
  <c r="AC207" i="4"/>
  <c r="E208" i="4"/>
  <c r="I208" i="4"/>
  <c r="Q208" i="4"/>
  <c r="R208" i="4"/>
  <c r="W208" i="4"/>
  <c r="X208" i="4"/>
  <c r="Y208" i="4"/>
  <c r="Z208" i="4"/>
  <c r="AA208" i="4"/>
  <c r="AB208" i="4"/>
  <c r="AC208" i="4"/>
  <c r="E209" i="4"/>
  <c r="I209" i="4"/>
  <c r="Q209" i="4"/>
  <c r="R209" i="4"/>
  <c r="W209" i="4"/>
  <c r="X209" i="4"/>
  <c r="Y209" i="4"/>
  <c r="Z209" i="4"/>
  <c r="AA209" i="4"/>
  <c r="AB209" i="4"/>
  <c r="AC209" i="4"/>
  <c r="E210" i="4"/>
  <c r="I210" i="4"/>
  <c r="Q210" i="4"/>
  <c r="R210" i="4"/>
  <c r="W210" i="4"/>
  <c r="X210" i="4"/>
  <c r="Y210" i="4"/>
  <c r="Z210" i="4"/>
  <c r="AA210" i="4"/>
  <c r="AB210" i="4"/>
  <c r="AC210" i="4"/>
  <c r="E211" i="4"/>
  <c r="I211" i="4"/>
  <c r="Q211" i="4"/>
  <c r="R211" i="4"/>
  <c r="W211" i="4"/>
  <c r="X211" i="4"/>
  <c r="Y211" i="4"/>
  <c r="Z211" i="4"/>
  <c r="AA211" i="4"/>
  <c r="AB211" i="4"/>
  <c r="AC211" i="4"/>
  <c r="E212" i="4"/>
  <c r="I212" i="4"/>
  <c r="Q212" i="4"/>
  <c r="R212" i="4"/>
  <c r="W212" i="4"/>
  <c r="X212" i="4"/>
  <c r="Y212" i="4"/>
  <c r="Z212" i="4"/>
  <c r="AA212" i="4"/>
  <c r="AB212" i="4"/>
  <c r="AC212" i="4"/>
  <c r="E213" i="4"/>
  <c r="I213" i="4"/>
  <c r="Q213" i="4"/>
  <c r="R213" i="4"/>
  <c r="W213" i="4"/>
  <c r="X213" i="4"/>
  <c r="Y213" i="4"/>
  <c r="Z213" i="4"/>
  <c r="AA213" i="4"/>
  <c r="AB213" i="4"/>
  <c r="AC213" i="4"/>
  <c r="E214" i="4"/>
  <c r="I214" i="4"/>
  <c r="Q214" i="4"/>
  <c r="R214" i="4"/>
  <c r="W214" i="4"/>
  <c r="X214" i="4"/>
  <c r="Y214" i="4"/>
  <c r="Z214" i="4"/>
  <c r="AA214" i="4"/>
  <c r="AB214" i="4"/>
  <c r="AC214" i="4"/>
  <c r="E215" i="4"/>
  <c r="I215" i="4"/>
  <c r="Q215" i="4"/>
  <c r="R215" i="4"/>
  <c r="W215" i="4"/>
  <c r="X215" i="4"/>
  <c r="Y215" i="4"/>
  <c r="Z215" i="4"/>
  <c r="AA215" i="4"/>
  <c r="AB215" i="4"/>
  <c r="AC215" i="4"/>
  <c r="E216" i="4"/>
  <c r="I216" i="4"/>
  <c r="Q216" i="4"/>
  <c r="R216" i="4"/>
  <c r="W216" i="4"/>
  <c r="X216" i="4"/>
  <c r="Y216" i="4"/>
  <c r="Z216" i="4"/>
  <c r="AA216" i="4"/>
  <c r="AB216" i="4"/>
  <c r="AC216" i="4"/>
  <c r="E217" i="4"/>
  <c r="I217" i="4"/>
  <c r="Q217" i="4"/>
  <c r="R217" i="4"/>
  <c r="W217" i="4"/>
  <c r="X217" i="4"/>
  <c r="Y217" i="4"/>
  <c r="Z217" i="4"/>
  <c r="AA217" i="4"/>
  <c r="AB217" i="4"/>
  <c r="AC217" i="4"/>
  <c r="E218" i="4"/>
  <c r="I218" i="4"/>
  <c r="Q218" i="4"/>
  <c r="R218" i="4"/>
  <c r="W218" i="4"/>
  <c r="X218" i="4"/>
  <c r="Y218" i="4"/>
  <c r="Z218" i="4"/>
  <c r="AA218" i="4"/>
  <c r="AB218" i="4"/>
  <c r="AC218" i="4"/>
  <c r="E219" i="4"/>
  <c r="I219" i="4"/>
  <c r="Q219" i="4"/>
  <c r="R219" i="4"/>
  <c r="W219" i="4"/>
  <c r="X219" i="4"/>
  <c r="Y219" i="4"/>
  <c r="Z219" i="4"/>
  <c r="AA219" i="4"/>
  <c r="AB219" i="4"/>
  <c r="AC219" i="4"/>
  <c r="E220" i="4"/>
  <c r="I220" i="4"/>
  <c r="Q220" i="4"/>
  <c r="R220" i="4"/>
  <c r="W220" i="4"/>
  <c r="X220" i="4"/>
  <c r="Y220" i="4"/>
  <c r="Z220" i="4"/>
  <c r="AA220" i="4"/>
  <c r="AB220" i="4"/>
  <c r="AC220" i="4"/>
  <c r="E221" i="4"/>
  <c r="I221" i="4"/>
  <c r="Q221" i="4"/>
  <c r="R221" i="4"/>
  <c r="W221" i="4"/>
  <c r="X221" i="4"/>
  <c r="Y221" i="4"/>
  <c r="Z221" i="4"/>
  <c r="AA221" i="4"/>
  <c r="AB221" i="4"/>
  <c r="AC221" i="4"/>
  <c r="E222" i="4"/>
  <c r="I222" i="4"/>
  <c r="Q222" i="4"/>
  <c r="R222" i="4"/>
  <c r="W222" i="4"/>
  <c r="X222" i="4"/>
  <c r="Y222" i="4"/>
  <c r="Z222" i="4"/>
  <c r="AA222" i="4"/>
  <c r="AB222" i="4"/>
  <c r="AC222" i="4"/>
  <c r="E223" i="4"/>
  <c r="I223" i="4"/>
  <c r="Q223" i="4"/>
  <c r="R223" i="4"/>
  <c r="W223" i="4"/>
  <c r="X223" i="4"/>
  <c r="Y223" i="4"/>
  <c r="Z223" i="4"/>
  <c r="AA223" i="4"/>
  <c r="AB223" i="4"/>
  <c r="AC223" i="4"/>
  <c r="E224" i="4"/>
  <c r="I224" i="4"/>
  <c r="Q224" i="4"/>
  <c r="R224" i="4"/>
  <c r="W224" i="4"/>
  <c r="X224" i="4"/>
  <c r="Y224" i="4"/>
  <c r="Z224" i="4"/>
  <c r="AA224" i="4"/>
  <c r="AB224" i="4"/>
  <c r="AC224" i="4"/>
  <c r="E225" i="4"/>
  <c r="I225" i="4"/>
  <c r="Q225" i="4"/>
  <c r="R225" i="4"/>
  <c r="W225" i="4"/>
  <c r="X225" i="4"/>
  <c r="Y225" i="4"/>
  <c r="Z225" i="4"/>
  <c r="AA225" i="4"/>
  <c r="AB225" i="4"/>
  <c r="AC225" i="4"/>
  <c r="E226" i="4"/>
  <c r="I226" i="4"/>
  <c r="Q226" i="4"/>
  <c r="R226" i="4"/>
  <c r="W226" i="4"/>
  <c r="X226" i="4"/>
  <c r="Y226" i="4"/>
  <c r="Z226" i="4"/>
  <c r="AA226" i="4"/>
  <c r="AB226" i="4"/>
  <c r="AC226" i="4"/>
  <c r="E227" i="4"/>
  <c r="I227" i="4"/>
  <c r="Q227" i="4"/>
  <c r="R227" i="4"/>
  <c r="W227" i="4"/>
  <c r="X227" i="4"/>
  <c r="Y227" i="4"/>
  <c r="Z227" i="4"/>
  <c r="AA227" i="4"/>
  <c r="AB227" i="4"/>
  <c r="AC227" i="4"/>
  <c r="E228" i="4"/>
  <c r="I228" i="4"/>
  <c r="Q228" i="4"/>
  <c r="R228" i="4"/>
  <c r="W228" i="4"/>
  <c r="X228" i="4"/>
  <c r="Y228" i="4"/>
  <c r="Z228" i="4"/>
  <c r="AA228" i="4"/>
  <c r="AB228" i="4"/>
  <c r="AC228" i="4"/>
  <c r="E229" i="4"/>
  <c r="I229" i="4"/>
  <c r="Q229" i="4"/>
  <c r="R229" i="4"/>
  <c r="W229" i="4"/>
  <c r="X229" i="4"/>
  <c r="Y229" i="4"/>
  <c r="Z229" i="4"/>
  <c r="AA229" i="4"/>
  <c r="AB229" i="4"/>
  <c r="AC229" i="4"/>
  <c r="E230" i="4"/>
  <c r="I230" i="4"/>
  <c r="Q230" i="4"/>
  <c r="R230" i="4"/>
  <c r="W230" i="4"/>
  <c r="X230" i="4"/>
  <c r="Y230" i="4"/>
  <c r="Z230" i="4"/>
  <c r="AA230" i="4"/>
  <c r="AB230" i="4"/>
  <c r="AC230" i="4"/>
  <c r="E231" i="4"/>
  <c r="I231" i="4"/>
  <c r="Q231" i="4"/>
  <c r="R231" i="4"/>
  <c r="W231" i="4"/>
  <c r="X231" i="4"/>
  <c r="Y231" i="4"/>
  <c r="Z231" i="4"/>
  <c r="AA231" i="4"/>
  <c r="AB231" i="4"/>
  <c r="AC231" i="4"/>
  <c r="E232" i="4"/>
  <c r="I232" i="4"/>
  <c r="Q232" i="4"/>
  <c r="R232" i="4"/>
  <c r="W232" i="4"/>
  <c r="X232" i="4"/>
  <c r="Y232" i="4"/>
  <c r="Z232" i="4"/>
  <c r="AA232" i="4"/>
  <c r="AB232" i="4"/>
  <c r="AC232" i="4"/>
  <c r="E233" i="4"/>
  <c r="I233" i="4"/>
  <c r="Q233" i="4"/>
  <c r="R233" i="4"/>
  <c r="W233" i="4"/>
  <c r="X233" i="4"/>
  <c r="Y233" i="4"/>
  <c r="Z233" i="4"/>
  <c r="AA233" i="4"/>
  <c r="AB233" i="4"/>
  <c r="AC233" i="4"/>
  <c r="E234" i="4"/>
  <c r="I234" i="4"/>
  <c r="Q234" i="4"/>
  <c r="R234" i="4"/>
  <c r="W234" i="4"/>
  <c r="X234" i="4"/>
  <c r="Y234" i="4"/>
  <c r="Z234" i="4"/>
  <c r="AA234" i="4"/>
  <c r="AB234" i="4"/>
  <c r="AC234" i="4"/>
  <c r="E235" i="4"/>
  <c r="I235" i="4"/>
  <c r="Q235" i="4"/>
  <c r="R235" i="4"/>
  <c r="W235" i="4"/>
  <c r="X235" i="4"/>
  <c r="Y235" i="4"/>
  <c r="Z235" i="4"/>
  <c r="AA235" i="4"/>
  <c r="AB235" i="4"/>
  <c r="AC235" i="4"/>
  <c r="E236" i="4"/>
  <c r="I236" i="4"/>
  <c r="Q236" i="4"/>
  <c r="R236" i="4"/>
  <c r="W236" i="4"/>
  <c r="X236" i="4"/>
  <c r="Y236" i="4"/>
  <c r="Z236" i="4"/>
  <c r="AA236" i="4"/>
  <c r="AB236" i="4"/>
  <c r="AC236" i="4"/>
  <c r="E237" i="4"/>
  <c r="I237" i="4"/>
  <c r="Q237" i="4"/>
  <c r="R237" i="4"/>
  <c r="W237" i="4"/>
  <c r="X237" i="4"/>
  <c r="Y237" i="4"/>
  <c r="Z237" i="4"/>
  <c r="AA237" i="4"/>
  <c r="AB237" i="4"/>
  <c r="AC237" i="4"/>
  <c r="E238" i="4"/>
  <c r="I238" i="4"/>
  <c r="Q238" i="4"/>
  <c r="R238" i="4"/>
  <c r="W238" i="4"/>
  <c r="X238" i="4"/>
  <c r="Y238" i="4"/>
  <c r="Z238" i="4"/>
  <c r="AA238" i="4"/>
  <c r="AB238" i="4"/>
  <c r="AC238" i="4"/>
  <c r="E239" i="4"/>
  <c r="I239" i="4"/>
  <c r="Q239" i="4"/>
  <c r="R239" i="4"/>
  <c r="W239" i="4"/>
  <c r="X239" i="4"/>
  <c r="Y239" i="4"/>
  <c r="Z239" i="4"/>
  <c r="AA239" i="4"/>
  <c r="AB239" i="4"/>
  <c r="AC239" i="4"/>
  <c r="E240" i="4"/>
  <c r="I240" i="4"/>
  <c r="Q240" i="4"/>
  <c r="R240" i="4"/>
  <c r="W240" i="4"/>
  <c r="X240" i="4"/>
  <c r="Y240" i="4"/>
  <c r="Z240" i="4"/>
  <c r="AA240" i="4"/>
  <c r="AB240" i="4"/>
  <c r="AC240" i="4"/>
  <c r="E241" i="4"/>
  <c r="I241" i="4"/>
  <c r="Q241" i="4"/>
  <c r="R241" i="4"/>
  <c r="W241" i="4"/>
  <c r="X241" i="4"/>
  <c r="Y241" i="4"/>
  <c r="Z241" i="4"/>
  <c r="AA241" i="4"/>
  <c r="AB241" i="4"/>
  <c r="AC241" i="4"/>
  <c r="E242" i="4"/>
  <c r="I242" i="4"/>
  <c r="Q242" i="4"/>
  <c r="R242" i="4"/>
  <c r="W242" i="4"/>
  <c r="X242" i="4"/>
  <c r="Y242" i="4"/>
  <c r="Z242" i="4"/>
  <c r="AA242" i="4"/>
  <c r="AB242" i="4"/>
  <c r="AC242" i="4"/>
  <c r="E243" i="4"/>
  <c r="I243" i="4"/>
  <c r="R243" i="4"/>
  <c r="W243" i="4"/>
  <c r="X243" i="4"/>
  <c r="Y243" i="4"/>
  <c r="Z243" i="4"/>
  <c r="AA243" i="4"/>
  <c r="AB243" i="4"/>
  <c r="AC243" i="4"/>
  <c r="E244" i="4"/>
  <c r="I244" i="4"/>
  <c r="R244" i="4"/>
  <c r="W244" i="4"/>
  <c r="X244" i="4"/>
  <c r="Y244" i="4"/>
  <c r="Z244" i="4"/>
  <c r="AA244" i="4"/>
  <c r="AB244" i="4"/>
  <c r="AC244" i="4"/>
  <c r="E245" i="4"/>
  <c r="I245" i="4"/>
  <c r="R245" i="4"/>
  <c r="W245" i="4"/>
  <c r="X245" i="4"/>
  <c r="Y245" i="4"/>
  <c r="Z245" i="4"/>
  <c r="AA245" i="4"/>
  <c r="AB245" i="4"/>
  <c r="AC245" i="4"/>
  <c r="E246" i="4"/>
  <c r="I246" i="4"/>
  <c r="R246" i="4"/>
  <c r="W246" i="4"/>
  <c r="X246" i="4"/>
  <c r="Y246" i="4"/>
  <c r="Z246" i="4"/>
  <c r="AA246" i="4"/>
  <c r="AB246" i="4"/>
  <c r="AC246" i="4"/>
  <c r="E247" i="4"/>
  <c r="I247" i="4"/>
  <c r="R247" i="4"/>
  <c r="W247" i="4"/>
  <c r="X247" i="4"/>
  <c r="Y247" i="4"/>
  <c r="Z247" i="4"/>
  <c r="AA247" i="4"/>
  <c r="AB247" i="4"/>
  <c r="AC247" i="4"/>
  <c r="E248" i="4"/>
  <c r="I248" i="4"/>
  <c r="R248" i="4"/>
  <c r="W248" i="4"/>
  <c r="X248" i="4"/>
  <c r="Y248" i="4"/>
  <c r="Z248" i="4"/>
  <c r="AA248" i="4"/>
  <c r="AB248" i="4"/>
  <c r="AC248" i="4"/>
  <c r="E249" i="4"/>
  <c r="I249" i="4"/>
  <c r="R249" i="4"/>
  <c r="W249" i="4"/>
  <c r="X249" i="4"/>
  <c r="Y249" i="4"/>
  <c r="Z249" i="4"/>
  <c r="AA249" i="4"/>
  <c r="AB249" i="4"/>
  <c r="AC249" i="4"/>
  <c r="E250" i="4"/>
  <c r="I250" i="4"/>
  <c r="R250" i="4"/>
  <c r="W250" i="4"/>
  <c r="X250" i="4"/>
  <c r="Y250" i="4"/>
  <c r="Z250" i="4"/>
  <c r="AA250" i="4"/>
  <c r="AB250" i="4"/>
  <c r="AC250" i="4"/>
  <c r="E251" i="4"/>
  <c r="I251" i="4"/>
  <c r="R251" i="4"/>
  <c r="W251" i="4"/>
  <c r="X251" i="4"/>
  <c r="Y251" i="4"/>
  <c r="Z251" i="4"/>
  <c r="AA251" i="4"/>
  <c r="AB251" i="4"/>
  <c r="AC251" i="4"/>
  <c r="E252" i="4"/>
  <c r="I252" i="4"/>
  <c r="R252" i="4"/>
  <c r="W252" i="4"/>
  <c r="X252" i="4"/>
  <c r="Y252" i="4"/>
  <c r="Z252" i="4"/>
  <c r="AA252" i="4"/>
  <c r="AB252" i="4"/>
  <c r="AC252" i="4"/>
  <c r="E253" i="4"/>
  <c r="I253" i="4"/>
  <c r="R253" i="4"/>
  <c r="W253" i="4"/>
  <c r="X253" i="4"/>
  <c r="Y253" i="4"/>
  <c r="Z253" i="4"/>
  <c r="AA253" i="4"/>
  <c r="AB253" i="4"/>
  <c r="AC253" i="4"/>
  <c r="E254" i="4"/>
  <c r="I254" i="4"/>
  <c r="R254" i="4"/>
  <c r="W254" i="4"/>
  <c r="X254" i="4"/>
  <c r="Y254" i="4"/>
  <c r="Z254" i="4"/>
  <c r="AA254" i="4"/>
  <c r="AB254" i="4"/>
  <c r="AC254" i="4"/>
  <c r="E255" i="4"/>
  <c r="I255" i="4"/>
  <c r="R255" i="4"/>
  <c r="W255" i="4"/>
  <c r="X255" i="4"/>
  <c r="Y255" i="4"/>
  <c r="Z255" i="4"/>
  <c r="AA255" i="4"/>
  <c r="AB255" i="4"/>
  <c r="AC255" i="4"/>
  <c r="E256" i="4"/>
  <c r="I256" i="4"/>
  <c r="R256" i="4"/>
  <c r="W256" i="4"/>
  <c r="X256" i="4"/>
  <c r="Y256" i="4"/>
  <c r="Z256" i="4"/>
  <c r="AA256" i="4"/>
  <c r="AB256" i="4"/>
  <c r="AC256" i="4"/>
  <c r="E257" i="4"/>
  <c r="I257" i="4"/>
  <c r="R257" i="4"/>
  <c r="W257" i="4"/>
  <c r="X257" i="4"/>
  <c r="Y257" i="4"/>
  <c r="Z257" i="4"/>
  <c r="AA257" i="4"/>
  <c r="AB257" i="4"/>
  <c r="AC257" i="4"/>
  <c r="E258" i="4"/>
  <c r="I258" i="4"/>
  <c r="R258" i="4"/>
  <c r="W258" i="4"/>
  <c r="X258" i="4"/>
  <c r="Y258" i="4"/>
  <c r="Z258" i="4"/>
  <c r="AA258" i="4"/>
  <c r="AB258" i="4"/>
  <c r="AC258" i="4"/>
  <c r="E259" i="4"/>
  <c r="I259" i="4"/>
  <c r="R259" i="4"/>
  <c r="W259" i="4"/>
  <c r="X259" i="4"/>
  <c r="Y259" i="4"/>
  <c r="Z259" i="4"/>
  <c r="AA259" i="4"/>
  <c r="AB259" i="4"/>
  <c r="AC259" i="4"/>
  <c r="E260" i="4"/>
  <c r="I260" i="4"/>
  <c r="R260" i="4"/>
  <c r="W260" i="4"/>
  <c r="X260" i="4"/>
  <c r="Y260" i="4"/>
  <c r="Z260" i="4"/>
  <c r="AA260" i="4"/>
  <c r="AB260" i="4"/>
  <c r="AC260" i="4"/>
  <c r="E261" i="4"/>
  <c r="I261" i="4"/>
  <c r="R261" i="4"/>
  <c r="W261" i="4"/>
  <c r="X261" i="4"/>
  <c r="Y261" i="4"/>
  <c r="Z261" i="4"/>
  <c r="AA261" i="4"/>
  <c r="AB261" i="4"/>
  <c r="AC261" i="4"/>
  <c r="E262" i="4"/>
  <c r="I262" i="4"/>
  <c r="R262" i="4"/>
  <c r="W262" i="4"/>
  <c r="X262" i="4"/>
  <c r="Y262" i="4"/>
  <c r="Z262" i="4"/>
  <c r="AA262" i="4"/>
  <c r="AB262" i="4"/>
  <c r="AC262" i="4"/>
  <c r="E263" i="4"/>
  <c r="I263" i="4"/>
  <c r="R263" i="4"/>
  <c r="W263" i="4"/>
  <c r="X263" i="4"/>
  <c r="Y263" i="4"/>
  <c r="Z263" i="4"/>
  <c r="AA263" i="4"/>
  <c r="AB263" i="4"/>
  <c r="AC263" i="4"/>
  <c r="E264" i="4"/>
  <c r="I264" i="4"/>
  <c r="R264" i="4"/>
  <c r="W264" i="4"/>
  <c r="X264" i="4"/>
  <c r="Y264" i="4"/>
  <c r="Z264" i="4"/>
  <c r="AA264" i="4"/>
  <c r="AB264" i="4"/>
  <c r="AC264" i="4"/>
  <c r="E265" i="4"/>
  <c r="I265" i="4"/>
  <c r="R265" i="4"/>
  <c r="W265" i="4"/>
  <c r="X265" i="4"/>
  <c r="Y265" i="4"/>
  <c r="Z265" i="4"/>
  <c r="AA265" i="4"/>
  <c r="AB265" i="4"/>
  <c r="AC265" i="4"/>
  <c r="E266" i="4"/>
  <c r="I266" i="4"/>
  <c r="R266" i="4"/>
  <c r="W266" i="4"/>
  <c r="X266" i="4"/>
  <c r="Y266" i="4"/>
  <c r="Z266" i="4"/>
  <c r="AA266" i="4"/>
  <c r="AB266" i="4"/>
  <c r="AC266" i="4"/>
  <c r="E267" i="4"/>
  <c r="I267" i="4"/>
  <c r="R267" i="4"/>
  <c r="W267" i="4"/>
  <c r="X267" i="4"/>
  <c r="Y267" i="4"/>
  <c r="Z267" i="4"/>
  <c r="AA267" i="4"/>
  <c r="AB267" i="4"/>
  <c r="AC267" i="4"/>
  <c r="E268" i="4"/>
  <c r="I268" i="4"/>
  <c r="R268" i="4"/>
  <c r="W268" i="4"/>
  <c r="X268" i="4"/>
  <c r="Y268" i="4"/>
  <c r="Z268" i="4"/>
  <c r="AA268" i="4"/>
  <c r="AB268" i="4"/>
  <c r="AC268" i="4"/>
  <c r="E269" i="4"/>
  <c r="I269" i="4"/>
  <c r="R269" i="4"/>
  <c r="W269" i="4"/>
  <c r="X269" i="4"/>
  <c r="Y269" i="4"/>
  <c r="Z269" i="4"/>
  <c r="AA269" i="4"/>
  <c r="AB269" i="4"/>
  <c r="AC269" i="4"/>
  <c r="E270" i="4"/>
  <c r="I270" i="4"/>
  <c r="R270" i="4"/>
  <c r="W270" i="4"/>
  <c r="X270" i="4"/>
  <c r="Y270" i="4"/>
  <c r="Z270" i="4"/>
  <c r="AA270" i="4"/>
  <c r="AB270" i="4"/>
  <c r="AC270" i="4"/>
  <c r="E271" i="4"/>
  <c r="I271" i="4"/>
  <c r="R271" i="4"/>
  <c r="W271" i="4"/>
  <c r="X271" i="4"/>
  <c r="Y271" i="4"/>
  <c r="Z271" i="4"/>
  <c r="AA271" i="4"/>
  <c r="AB271" i="4"/>
  <c r="AC271" i="4"/>
  <c r="E272" i="4"/>
  <c r="I272" i="4"/>
  <c r="R272" i="4"/>
  <c r="W272" i="4"/>
  <c r="X272" i="4"/>
  <c r="Y272" i="4"/>
  <c r="Z272" i="4"/>
  <c r="AA272" i="4"/>
  <c r="AB272" i="4"/>
  <c r="AC272" i="4"/>
  <c r="E273" i="4"/>
  <c r="I273" i="4"/>
  <c r="R273" i="4"/>
  <c r="W273" i="4"/>
  <c r="X273" i="4"/>
  <c r="Y273" i="4"/>
  <c r="Z273" i="4"/>
  <c r="AA273" i="4"/>
  <c r="AB273" i="4"/>
  <c r="AC273" i="4"/>
  <c r="E274" i="4"/>
  <c r="I274" i="4"/>
  <c r="R274" i="4"/>
  <c r="W274" i="4"/>
  <c r="X274" i="4"/>
  <c r="Y274" i="4"/>
  <c r="Z274" i="4"/>
  <c r="AA274" i="4"/>
  <c r="AB274" i="4"/>
  <c r="AC274" i="4"/>
  <c r="E275" i="4"/>
  <c r="I275" i="4"/>
  <c r="R275" i="4"/>
  <c r="W275" i="4"/>
  <c r="X275" i="4"/>
  <c r="Y275" i="4"/>
  <c r="Z275" i="4"/>
  <c r="AA275" i="4"/>
  <c r="AB275" i="4"/>
  <c r="AC275" i="4"/>
  <c r="E276" i="4"/>
  <c r="I276" i="4"/>
  <c r="R276" i="4"/>
  <c r="W276" i="4"/>
  <c r="X276" i="4"/>
  <c r="Y276" i="4"/>
  <c r="Z276" i="4"/>
  <c r="AA276" i="4"/>
  <c r="AB276" i="4"/>
  <c r="AC276" i="4"/>
  <c r="E277" i="4"/>
  <c r="I277" i="4"/>
  <c r="R277" i="4"/>
  <c r="W277" i="4"/>
  <c r="X277" i="4"/>
  <c r="Y277" i="4"/>
  <c r="Z277" i="4"/>
  <c r="AA277" i="4"/>
  <c r="AB277" i="4"/>
  <c r="AC277" i="4"/>
  <c r="E278" i="4"/>
  <c r="I278" i="4"/>
  <c r="R278" i="4"/>
  <c r="W278" i="4"/>
  <c r="X278" i="4"/>
  <c r="Y278" i="4"/>
  <c r="Z278" i="4"/>
  <c r="AA278" i="4"/>
  <c r="AB278" i="4"/>
  <c r="AC278" i="4"/>
  <c r="E279" i="4"/>
  <c r="I279" i="4"/>
  <c r="R279" i="4"/>
  <c r="W279" i="4"/>
  <c r="X279" i="4"/>
  <c r="Y279" i="4"/>
  <c r="Z279" i="4"/>
  <c r="AA279" i="4"/>
  <c r="AB279" i="4"/>
  <c r="AC279" i="4"/>
  <c r="E280" i="4"/>
  <c r="I280" i="4"/>
  <c r="R280" i="4"/>
  <c r="W280" i="4"/>
  <c r="X280" i="4"/>
  <c r="Y280" i="4"/>
  <c r="Z280" i="4"/>
  <c r="AA280" i="4"/>
  <c r="AB280" i="4"/>
  <c r="AC280" i="4"/>
  <c r="E281" i="4"/>
  <c r="I281" i="4"/>
  <c r="R281" i="4"/>
  <c r="W281" i="4"/>
  <c r="X281" i="4"/>
  <c r="Y281" i="4"/>
  <c r="Z281" i="4"/>
  <c r="AA281" i="4"/>
  <c r="AB281" i="4"/>
  <c r="AC281" i="4"/>
  <c r="E282" i="4"/>
  <c r="I282" i="4"/>
  <c r="R282" i="4"/>
  <c r="W282" i="4"/>
  <c r="X282" i="4"/>
  <c r="Y282" i="4"/>
  <c r="Z282" i="4"/>
  <c r="AA282" i="4"/>
  <c r="AB282" i="4"/>
  <c r="AC282" i="4"/>
  <c r="E283" i="4"/>
  <c r="I283" i="4"/>
  <c r="R283" i="4"/>
  <c r="W283" i="4"/>
  <c r="X283" i="4"/>
  <c r="Y283" i="4"/>
  <c r="Z283" i="4"/>
  <c r="AA283" i="4"/>
  <c r="AB283" i="4"/>
  <c r="AC283" i="4"/>
  <c r="E284" i="4"/>
  <c r="I284" i="4"/>
  <c r="R284" i="4"/>
  <c r="W284" i="4"/>
  <c r="X284" i="4"/>
  <c r="Y284" i="4"/>
  <c r="Z284" i="4"/>
  <c r="AA284" i="4"/>
  <c r="AB284" i="4"/>
  <c r="AC284" i="4"/>
  <c r="E285" i="4"/>
  <c r="I285" i="4"/>
  <c r="R285" i="4"/>
  <c r="W285" i="4"/>
  <c r="X285" i="4"/>
  <c r="Y285" i="4"/>
  <c r="Z285" i="4"/>
  <c r="AA285" i="4"/>
  <c r="AB285" i="4"/>
  <c r="AC285" i="4"/>
  <c r="E286" i="4"/>
  <c r="I286" i="4"/>
  <c r="R286" i="4"/>
  <c r="W286" i="4"/>
  <c r="X286" i="4"/>
  <c r="Y286" i="4"/>
  <c r="Z286" i="4"/>
  <c r="AA286" i="4"/>
  <c r="AB286" i="4"/>
  <c r="AC286" i="4"/>
  <c r="E287" i="4"/>
  <c r="I287" i="4"/>
  <c r="R287" i="4"/>
  <c r="W287" i="4"/>
  <c r="X287" i="4"/>
  <c r="Y287" i="4"/>
  <c r="Z287" i="4"/>
  <c r="AA287" i="4"/>
  <c r="AB287" i="4"/>
  <c r="AC287" i="4"/>
  <c r="E288" i="4"/>
  <c r="I288" i="4"/>
  <c r="R288" i="4"/>
  <c r="W288" i="4"/>
  <c r="X288" i="4"/>
  <c r="Y288" i="4"/>
  <c r="Z288" i="4"/>
  <c r="AA288" i="4"/>
  <c r="AB288" i="4"/>
  <c r="AC288" i="4"/>
  <c r="E289" i="4"/>
  <c r="I289" i="4"/>
  <c r="R289" i="4"/>
  <c r="W289" i="4"/>
  <c r="X289" i="4"/>
  <c r="Y289" i="4"/>
  <c r="Z289" i="4"/>
  <c r="AA289" i="4"/>
  <c r="AB289" i="4"/>
  <c r="AC289" i="4"/>
  <c r="E290" i="4"/>
  <c r="I290" i="4"/>
  <c r="R290" i="4"/>
  <c r="W290" i="4"/>
  <c r="X290" i="4"/>
  <c r="Y290" i="4"/>
  <c r="Z290" i="4"/>
  <c r="AA290" i="4"/>
  <c r="AB290" i="4"/>
  <c r="AC290" i="4"/>
  <c r="E291" i="4"/>
  <c r="I291" i="4"/>
  <c r="R291" i="4"/>
  <c r="W291" i="4"/>
  <c r="X291" i="4"/>
  <c r="Y291" i="4"/>
  <c r="Z291" i="4"/>
  <c r="AA291" i="4"/>
  <c r="AB291" i="4"/>
  <c r="AC291" i="4"/>
  <c r="E292" i="4"/>
  <c r="I292" i="4"/>
  <c r="R292" i="4"/>
  <c r="W292" i="4"/>
  <c r="X292" i="4"/>
  <c r="Y292" i="4"/>
  <c r="Z292" i="4"/>
  <c r="AA292" i="4"/>
  <c r="AB292" i="4"/>
  <c r="AC292" i="4"/>
  <c r="E293" i="4"/>
  <c r="I293" i="4"/>
  <c r="R293" i="4"/>
  <c r="W293" i="4"/>
  <c r="X293" i="4"/>
  <c r="Y293" i="4"/>
  <c r="Z293" i="4"/>
  <c r="AA293" i="4"/>
  <c r="AB293" i="4"/>
  <c r="AC293" i="4"/>
  <c r="E294" i="4"/>
  <c r="I294" i="4"/>
  <c r="R294" i="4"/>
  <c r="W294" i="4"/>
  <c r="X294" i="4"/>
  <c r="Y294" i="4"/>
  <c r="Z294" i="4"/>
  <c r="AA294" i="4"/>
  <c r="AB294" i="4"/>
  <c r="AC294" i="4"/>
  <c r="E295" i="4"/>
  <c r="I295" i="4"/>
  <c r="R295" i="4"/>
  <c r="W295" i="4"/>
  <c r="X295" i="4"/>
  <c r="Y295" i="4"/>
  <c r="Z295" i="4"/>
  <c r="AA295" i="4"/>
  <c r="AB295" i="4"/>
  <c r="AC295" i="4"/>
  <c r="E296" i="4"/>
  <c r="I296" i="4"/>
  <c r="R296" i="4"/>
  <c r="W296" i="4"/>
  <c r="X296" i="4"/>
  <c r="Y296" i="4"/>
  <c r="Z296" i="4"/>
  <c r="AA296" i="4"/>
  <c r="AB296" i="4"/>
  <c r="AC296" i="4"/>
  <c r="E297" i="4"/>
  <c r="I297" i="4"/>
  <c r="R297" i="4"/>
  <c r="W297" i="4"/>
  <c r="X297" i="4"/>
  <c r="Y297" i="4"/>
  <c r="Z297" i="4"/>
  <c r="AA297" i="4"/>
  <c r="AB297" i="4"/>
  <c r="AC297" i="4"/>
  <c r="E298" i="4"/>
  <c r="I298" i="4"/>
  <c r="R298" i="4"/>
  <c r="W298" i="4"/>
  <c r="X298" i="4"/>
  <c r="Y298" i="4"/>
  <c r="Z298" i="4"/>
  <c r="AA298" i="4"/>
  <c r="AB298" i="4"/>
  <c r="AC298" i="4"/>
  <c r="E299" i="4"/>
  <c r="I299" i="4"/>
  <c r="R299" i="4"/>
  <c r="W299" i="4"/>
  <c r="X299" i="4"/>
  <c r="Y299" i="4"/>
  <c r="Z299" i="4"/>
  <c r="AA299" i="4"/>
  <c r="AB299" i="4"/>
  <c r="AC299" i="4"/>
  <c r="E300" i="4"/>
  <c r="I300" i="4"/>
  <c r="R300" i="4"/>
  <c r="W300" i="4"/>
  <c r="X300" i="4"/>
  <c r="Y300" i="4"/>
  <c r="Z300" i="4"/>
  <c r="AA300" i="4"/>
  <c r="AB300" i="4"/>
  <c r="AC300" i="4"/>
  <c r="E301" i="4"/>
  <c r="I301" i="4"/>
  <c r="R301" i="4"/>
  <c r="W301" i="4"/>
  <c r="X301" i="4"/>
  <c r="Y301" i="4"/>
  <c r="Z301" i="4"/>
  <c r="AA301" i="4"/>
  <c r="AB301" i="4"/>
  <c r="AC301" i="4"/>
  <c r="E302" i="4"/>
  <c r="I302" i="4"/>
  <c r="R302" i="4"/>
  <c r="W302" i="4"/>
  <c r="X302" i="4"/>
  <c r="Y302" i="4"/>
  <c r="Z302" i="4"/>
  <c r="AA302" i="4"/>
  <c r="AB302" i="4"/>
  <c r="AC302" i="4"/>
  <c r="E303" i="4"/>
  <c r="I303" i="4"/>
  <c r="R303" i="4"/>
  <c r="W303" i="4"/>
  <c r="X303" i="4"/>
  <c r="Y303" i="4"/>
  <c r="Z303" i="4"/>
  <c r="AA303" i="4"/>
  <c r="AB303" i="4"/>
  <c r="AC303" i="4"/>
  <c r="E304" i="4"/>
  <c r="I304" i="4"/>
  <c r="R304" i="4"/>
  <c r="W304" i="4"/>
  <c r="X304" i="4"/>
  <c r="Y304" i="4"/>
  <c r="Z304" i="4"/>
  <c r="AA304" i="4"/>
  <c r="AB304" i="4"/>
  <c r="AC304" i="4"/>
  <c r="E305" i="4"/>
  <c r="I305" i="4"/>
  <c r="R305" i="4"/>
  <c r="W305" i="4"/>
  <c r="X305" i="4"/>
  <c r="Y305" i="4"/>
  <c r="Z305" i="4"/>
  <c r="AA305" i="4"/>
  <c r="AB305" i="4"/>
  <c r="AC305" i="4"/>
  <c r="E306" i="4"/>
  <c r="I306" i="4"/>
  <c r="R306" i="4"/>
  <c r="W306" i="4"/>
  <c r="X306" i="4"/>
  <c r="Y306" i="4"/>
  <c r="Z306" i="4"/>
  <c r="AA306" i="4"/>
  <c r="AB306" i="4"/>
  <c r="AC306" i="4"/>
  <c r="E307" i="4"/>
  <c r="I307" i="4"/>
  <c r="R307" i="4"/>
  <c r="W307" i="4"/>
  <c r="X307" i="4"/>
  <c r="Y307" i="4"/>
  <c r="Z307" i="4"/>
  <c r="AA307" i="4"/>
  <c r="AB307" i="4"/>
  <c r="AC307" i="4"/>
  <c r="E308" i="4"/>
  <c r="I308" i="4"/>
  <c r="R308" i="4"/>
  <c r="W308" i="4"/>
  <c r="X308" i="4"/>
  <c r="Y308" i="4"/>
  <c r="Z308" i="4"/>
  <c r="AA308" i="4"/>
  <c r="AB308" i="4"/>
  <c r="AC308" i="4"/>
  <c r="E309" i="4"/>
  <c r="I309" i="4"/>
  <c r="R309" i="4"/>
  <c r="W309" i="4"/>
  <c r="X309" i="4"/>
  <c r="Y309" i="4"/>
  <c r="Z309" i="4"/>
  <c r="AA309" i="4"/>
  <c r="AB309" i="4"/>
  <c r="AC309" i="4"/>
  <c r="E310" i="4"/>
  <c r="I310" i="4"/>
  <c r="R310" i="4"/>
  <c r="W310" i="4"/>
  <c r="X310" i="4"/>
  <c r="Y310" i="4"/>
  <c r="Z310" i="4"/>
  <c r="AA310" i="4"/>
  <c r="AB310" i="4"/>
  <c r="AC310" i="4"/>
  <c r="E311" i="4"/>
  <c r="I311" i="4"/>
  <c r="R311" i="4"/>
  <c r="W311" i="4"/>
  <c r="X311" i="4"/>
  <c r="Y311" i="4"/>
  <c r="Z311" i="4"/>
  <c r="AA311" i="4"/>
  <c r="AB311" i="4"/>
  <c r="AC311" i="4"/>
  <c r="E312" i="4"/>
  <c r="I312" i="4"/>
  <c r="R312" i="4"/>
  <c r="W312" i="4"/>
  <c r="X312" i="4"/>
  <c r="Y312" i="4"/>
  <c r="Z312" i="4"/>
  <c r="AA312" i="4"/>
  <c r="AB312" i="4"/>
  <c r="AC312" i="4"/>
  <c r="E313" i="4"/>
  <c r="I313" i="4"/>
  <c r="R313" i="4"/>
  <c r="W313" i="4"/>
  <c r="X313" i="4"/>
  <c r="Y313" i="4"/>
  <c r="Z313" i="4"/>
  <c r="AA313" i="4"/>
  <c r="AB313" i="4"/>
  <c r="AC313" i="4"/>
  <c r="E314" i="4"/>
  <c r="I314" i="4"/>
  <c r="R314" i="4"/>
  <c r="W314" i="4"/>
  <c r="X314" i="4"/>
  <c r="Y314" i="4"/>
  <c r="Z314" i="4"/>
  <c r="AA314" i="4"/>
  <c r="AB314" i="4"/>
  <c r="AC314" i="4"/>
  <c r="E315" i="4"/>
  <c r="I315" i="4"/>
  <c r="R315" i="4"/>
  <c r="W315" i="4"/>
  <c r="X315" i="4"/>
  <c r="Y315" i="4"/>
  <c r="Z315" i="4"/>
  <c r="AA315" i="4"/>
  <c r="AB315" i="4"/>
  <c r="AC315" i="4"/>
  <c r="E316" i="4"/>
  <c r="I316" i="4"/>
  <c r="R316" i="4"/>
  <c r="W316" i="4"/>
  <c r="X316" i="4"/>
  <c r="Y316" i="4"/>
  <c r="Z316" i="4"/>
  <c r="AA316" i="4"/>
  <c r="AB316" i="4"/>
  <c r="AC316" i="4"/>
  <c r="E317" i="4"/>
  <c r="I317" i="4"/>
  <c r="R317" i="4"/>
  <c r="W317" i="4"/>
  <c r="X317" i="4"/>
  <c r="Y317" i="4"/>
  <c r="Z317" i="4"/>
  <c r="AA317" i="4"/>
  <c r="AB317" i="4"/>
  <c r="AC317" i="4"/>
  <c r="E318" i="4"/>
  <c r="I318" i="4"/>
  <c r="R318" i="4"/>
  <c r="W318" i="4"/>
  <c r="X318" i="4"/>
  <c r="Y318" i="4"/>
  <c r="Z318" i="4"/>
  <c r="AA318" i="4"/>
  <c r="AB318" i="4"/>
  <c r="AC318" i="4"/>
  <c r="E319" i="4"/>
  <c r="I319" i="4"/>
  <c r="R319" i="4"/>
  <c r="W319" i="4"/>
  <c r="X319" i="4"/>
  <c r="Y319" i="4"/>
  <c r="Z319" i="4"/>
  <c r="AA319" i="4"/>
  <c r="AB319" i="4"/>
  <c r="AC319" i="4"/>
  <c r="E320" i="4"/>
  <c r="I320" i="4"/>
  <c r="R320" i="4"/>
  <c r="W320" i="4"/>
  <c r="X320" i="4"/>
  <c r="Y320" i="4"/>
  <c r="Z320" i="4"/>
  <c r="AA320" i="4"/>
  <c r="AB320" i="4"/>
  <c r="AC320" i="4"/>
  <c r="E321" i="4"/>
  <c r="I321" i="4"/>
  <c r="R321" i="4"/>
  <c r="W321" i="4"/>
  <c r="X321" i="4"/>
  <c r="Y321" i="4"/>
  <c r="Z321" i="4"/>
  <c r="AA321" i="4"/>
  <c r="AB321" i="4"/>
  <c r="AC321" i="4"/>
  <c r="E322" i="4"/>
  <c r="I322" i="4"/>
  <c r="R322" i="4"/>
  <c r="W322" i="4"/>
  <c r="X322" i="4"/>
  <c r="Y322" i="4"/>
  <c r="Z322" i="4"/>
  <c r="AA322" i="4"/>
  <c r="AB322" i="4"/>
  <c r="AC322" i="4"/>
  <c r="E323" i="4"/>
  <c r="I323" i="4"/>
  <c r="R323" i="4"/>
  <c r="W323" i="4"/>
  <c r="X323" i="4"/>
  <c r="Y323" i="4"/>
  <c r="Z323" i="4"/>
  <c r="AA323" i="4"/>
  <c r="AB323" i="4"/>
  <c r="AC323" i="4"/>
  <c r="E324" i="4"/>
  <c r="I324" i="4"/>
  <c r="R324" i="4"/>
  <c r="W324" i="4"/>
  <c r="X324" i="4"/>
  <c r="Y324" i="4"/>
  <c r="Z324" i="4"/>
  <c r="AA324" i="4"/>
  <c r="AB324" i="4"/>
  <c r="AC324" i="4"/>
  <c r="E325" i="4"/>
  <c r="I325" i="4"/>
  <c r="R325" i="4"/>
  <c r="W325" i="4"/>
  <c r="X325" i="4"/>
  <c r="Y325" i="4"/>
  <c r="Z325" i="4"/>
  <c r="AA325" i="4"/>
  <c r="AB325" i="4"/>
  <c r="AC325" i="4"/>
  <c r="E326" i="4"/>
  <c r="I326" i="4"/>
  <c r="R326" i="4"/>
  <c r="W326" i="4"/>
  <c r="X326" i="4"/>
  <c r="Y326" i="4"/>
  <c r="Z326" i="4"/>
  <c r="AA326" i="4"/>
  <c r="AB326" i="4"/>
  <c r="AC326" i="4"/>
  <c r="E327" i="4"/>
  <c r="I327" i="4"/>
  <c r="R327" i="4"/>
  <c r="W327" i="4"/>
  <c r="X327" i="4"/>
  <c r="Y327" i="4"/>
  <c r="Z327" i="4"/>
  <c r="AA327" i="4"/>
  <c r="AB327" i="4"/>
  <c r="AC327" i="4"/>
  <c r="E328" i="4"/>
  <c r="I328" i="4"/>
  <c r="R328" i="4"/>
  <c r="W328" i="4"/>
  <c r="X328" i="4"/>
  <c r="Y328" i="4"/>
  <c r="Z328" i="4"/>
  <c r="AA328" i="4"/>
  <c r="AB328" i="4"/>
  <c r="AC328" i="4"/>
  <c r="E329" i="4"/>
  <c r="I329" i="4"/>
  <c r="R329" i="4"/>
  <c r="W329" i="4"/>
  <c r="X329" i="4"/>
  <c r="Y329" i="4"/>
  <c r="Z329" i="4"/>
  <c r="AA329" i="4"/>
  <c r="AB329" i="4"/>
  <c r="AC329" i="4"/>
  <c r="E330" i="4"/>
  <c r="I330" i="4"/>
  <c r="R330" i="4"/>
  <c r="W330" i="4"/>
  <c r="X330" i="4"/>
  <c r="Y330" i="4"/>
  <c r="Z330" i="4"/>
  <c r="AA330" i="4"/>
  <c r="AB330" i="4"/>
  <c r="AC330" i="4"/>
  <c r="E331" i="4"/>
  <c r="I331" i="4"/>
  <c r="R331" i="4"/>
  <c r="W331" i="4"/>
  <c r="X331" i="4"/>
  <c r="Y331" i="4"/>
  <c r="Z331" i="4"/>
  <c r="AA331" i="4"/>
  <c r="AB331" i="4"/>
  <c r="AC331" i="4"/>
  <c r="E332" i="4"/>
  <c r="I332" i="4"/>
  <c r="R332" i="4"/>
  <c r="W332" i="4"/>
  <c r="X332" i="4"/>
  <c r="Y332" i="4"/>
  <c r="Z332" i="4"/>
  <c r="AA332" i="4"/>
  <c r="AB332" i="4"/>
  <c r="AC332" i="4"/>
  <c r="E333" i="4"/>
  <c r="I333" i="4"/>
  <c r="R333" i="4"/>
  <c r="W333" i="4"/>
  <c r="X333" i="4"/>
  <c r="Y333" i="4"/>
  <c r="Z333" i="4"/>
  <c r="AA333" i="4"/>
  <c r="AB333" i="4"/>
  <c r="AC333" i="4"/>
  <c r="E334" i="4"/>
  <c r="I334" i="4"/>
  <c r="R334" i="4"/>
  <c r="W334" i="4"/>
  <c r="X334" i="4"/>
  <c r="Y334" i="4"/>
  <c r="Z334" i="4"/>
  <c r="AA334" i="4"/>
  <c r="AB334" i="4"/>
  <c r="AC334" i="4"/>
  <c r="E335" i="4"/>
  <c r="I335" i="4"/>
  <c r="R335" i="4"/>
  <c r="W335" i="4"/>
  <c r="X335" i="4"/>
  <c r="Y335" i="4"/>
  <c r="Z335" i="4"/>
  <c r="AA335" i="4"/>
  <c r="AB335" i="4"/>
  <c r="AC335" i="4"/>
  <c r="E336" i="4"/>
  <c r="I336" i="4"/>
  <c r="R336" i="4"/>
  <c r="W336" i="4"/>
  <c r="X336" i="4"/>
  <c r="Y336" i="4"/>
  <c r="Z336" i="4"/>
  <c r="AA336" i="4"/>
  <c r="AB336" i="4"/>
  <c r="AC336" i="4"/>
  <c r="E337" i="4"/>
  <c r="I337" i="4"/>
  <c r="R337" i="4"/>
  <c r="W337" i="4"/>
  <c r="X337" i="4"/>
  <c r="Y337" i="4"/>
  <c r="Z337" i="4"/>
  <c r="AA337" i="4"/>
  <c r="AB337" i="4"/>
  <c r="AC337" i="4"/>
  <c r="E338" i="4"/>
  <c r="I338" i="4"/>
  <c r="R338" i="4"/>
  <c r="W338" i="4"/>
  <c r="X338" i="4"/>
  <c r="Y338" i="4"/>
  <c r="Z338" i="4"/>
  <c r="AA338" i="4"/>
  <c r="AB338" i="4"/>
  <c r="AC338" i="4"/>
  <c r="E339" i="4"/>
  <c r="I339" i="4"/>
  <c r="R339" i="4"/>
  <c r="W339" i="4"/>
  <c r="X339" i="4"/>
  <c r="Y339" i="4"/>
  <c r="Z339" i="4"/>
  <c r="AA339" i="4"/>
  <c r="AB339" i="4"/>
  <c r="AC339" i="4"/>
  <c r="E340" i="4"/>
  <c r="I340" i="4"/>
  <c r="R340" i="4"/>
  <c r="W340" i="4"/>
  <c r="X340" i="4"/>
  <c r="Y340" i="4"/>
  <c r="Z340" i="4"/>
  <c r="AA340" i="4"/>
  <c r="AB340" i="4"/>
  <c r="AC340" i="4"/>
  <c r="E341" i="4"/>
  <c r="I341" i="4"/>
  <c r="R341" i="4"/>
  <c r="W341" i="4"/>
  <c r="X341" i="4"/>
  <c r="Y341" i="4"/>
  <c r="Z341" i="4"/>
  <c r="AA341" i="4"/>
  <c r="AB341" i="4"/>
  <c r="AC341" i="4"/>
  <c r="E342" i="4"/>
  <c r="I342" i="4"/>
  <c r="R342" i="4"/>
  <c r="W342" i="4"/>
  <c r="X342" i="4"/>
  <c r="Y342" i="4"/>
  <c r="Z342" i="4"/>
  <c r="AA342" i="4"/>
  <c r="AB342" i="4"/>
  <c r="AC342" i="4"/>
  <c r="E343" i="4"/>
  <c r="I343" i="4"/>
  <c r="R343" i="4"/>
  <c r="W343" i="4"/>
  <c r="X343" i="4"/>
  <c r="Y343" i="4"/>
  <c r="Z343" i="4"/>
  <c r="AA343" i="4"/>
  <c r="AB343" i="4"/>
  <c r="AC343" i="4"/>
  <c r="E344" i="4"/>
  <c r="I344" i="4"/>
  <c r="R344" i="4"/>
  <c r="W344" i="4"/>
  <c r="X344" i="4"/>
  <c r="Y344" i="4"/>
  <c r="Z344" i="4"/>
  <c r="AA344" i="4"/>
  <c r="AB344" i="4"/>
  <c r="AC344" i="4"/>
  <c r="E345" i="4"/>
  <c r="I345" i="4"/>
  <c r="R345" i="4"/>
  <c r="W345" i="4"/>
  <c r="X345" i="4"/>
  <c r="Y345" i="4"/>
  <c r="Z345" i="4"/>
  <c r="AA345" i="4"/>
  <c r="AB345" i="4"/>
  <c r="AC345" i="4"/>
  <c r="E346" i="4"/>
  <c r="I346" i="4"/>
  <c r="R346" i="4"/>
  <c r="W346" i="4"/>
  <c r="X346" i="4"/>
  <c r="Y346" i="4"/>
  <c r="Z346" i="4"/>
  <c r="AA346" i="4"/>
  <c r="AB346" i="4"/>
  <c r="AC346" i="4"/>
  <c r="E347" i="4"/>
  <c r="I347" i="4"/>
  <c r="R347" i="4"/>
  <c r="W347" i="4"/>
  <c r="X347" i="4"/>
  <c r="Y347" i="4"/>
  <c r="Z347" i="4"/>
  <c r="AA347" i="4"/>
  <c r="AB347" i="4"/>
  <c r="AC347" i="4"/>
  <c r="E348" i="4"/>
  <c r="I348" i="4"/>
  <c r="R348" i="4"/>
  <c r="W348" i="4"/>
  <c r="X348" i="4"/>
  <c r="Y348" i="4"/>
  <c r="Z348" i="4"/>
  <c r="AA348" i="4"/>
  <c r="AB348" i="4"/>
  <c r="AC348" i="4"/>
  <c r="E349" i="4"/>
  <c r="I349" i="4"/>
  <c r="R349" i="4"/>
  <c r="W349" i="4"/>
  <c r="X349" i="4"/>
  <c r="Y349" i="4"/>
  <c r="Z349" i="4"/>
  <c r="AA349" i="4"/>
  <c r="AB349" i="4"/>
  <c r="AC349" i="4"/>
  <c r="E350" i="4"/>
  <c r="I350" i="4"/>
  <c r="R350" i="4"/>
  <c r="W350" i="4"/>
  <c r="X350" i="4"/>
  <c r="Y350" i="4"/>
  <c r="Z350" i="4"/>
  <c r="AA350" i="4"/>
  <c r="AB350" i="4"/>
  <c r="AC350" i="4"/>
  <c r="E351" i="4"/>
  <c r="I351" i="4"/>
  <c r="R351" i="4"/>
  <c r="W351" i="4"/>
  <c r="X351" i="4"/>
  <c r="Y351" i="4"/>
  <c r="Z351" i="4"/>
  <c r="AA351" i="4"/>
  <c r="AB351" i="4"/>
  <c r="AC351" i="4"/>
  <c r="E352" i="4"/>
  <c r="I352" i="4"/>
  <c r="R352" i="4"/>
  <c r="W352" i="4"/>
  <c r="X352" i="4"/>
  <c r="Y352" i="4"/>
  <c r="Z352" i="4"/>
  <c r="AA352" i="4"/>
  <c r="AB352" i="4"/>
  <c r="AC352" i="4"/>
  <c r="E353" i="4"/>
  <c r="I353" i="4"/>
  <c r="R353" i="4"/>
  <c r="W353" i="4"/>
  <c r="X353" i="4"/>
  <c r="Y353" i="4"/>
  <c r="Z353" i="4"/>
  <c r="AA353" i="4"/>
  <c r="AB353" i="4"/>
  <c r="AC353" i="4"/>
  <c r="E354" i="4"/>
  <c r="I354" i="4"/>
  <c r="R354" i="4"/>
  <c r="W354" i="4"/>
  <c r="X354" i="4"/>
  <c r="Y354" i="4"/>
  <c r="Z354" i="4"/>
  <c r="AA354" i="4"/>
  <c r="AB354" i="4"/>
  <c r="AC354" i="4"/>
  <c r="E355" i="4"/>
  <c r="I355" i="4"/>
  <c r="R355" i="4"/>
  <c r="W355" i="4"/>
  <c r="X355" i="4"/>
  <c r="Y355" i="4"/>
  <c r="Z355" i="4"/>
  <c r="AA355" i="4"/>
  <c r="AB355" i="4"/>
  <c r="AC355" i="4"/>
  <c r="E356" i="4"/>
  <c r="I356" i="4"/>
  <c r="R356" i="4"/>
  <c r="W356" i="4"/>
  <c r="X356" i="4"/>
  <c r="Y356" i="4"/>
  <c r="Z356" i="4"/>
  <c r="AA356" i="4"/>
  <c r="AB356" i="4"/>
  <c r="AC356" i="4"/>
  <c r="E357" i="4"/>
  <c r="I357" i="4"/>
  <c r="R357" i="4"/>
  <c r="W357" i="4"/>
  <c r="X357" i="4"/>
  <c r="Y357" i="4"/>
  <c r="Z357" i="4"/>
  <c r="AA357" i="4"/>
  <c r="AB357" i="4"/>
  <c r="AC357" i="4"/>
  <c r="E358" i="4"/>
  <c r="I358" i="4"/>
  <c r="R358" i="4"/>
  <c r="W358" i="4"/>
  <c r="X358" i="4"/>
  <c r="Y358" i="4"/>
  <c r="Z358" i="4"/>
  <c r="AA358" i="4"/>
  <c r="AB358" i="4"/>
  <c r="AC358" i="4"/>
  <c r="E359" i="4"/>
  <c r="I359" i="4"/>
  <c r="R359" i="4"/>
  <c r="W359" i="4"/>
  <c r="X359" i="4"/>
  <c r="Y359" i="4"/>
  <c r="Z359" i="4"/>
  <c r="AA359" i="4"/>
  <c r="AB359" i="4"/>
  <c r="AC359" i="4"/>
  <c r="E360" i="4"/>
  <c r="I360" i="4"/>
  <c r="R360" i="4"/>
  <c r="W360" i="4"/>
  <c r="X360" i="4"/>
  <c r="Y360" i="4"/>
  <c r="Z360" i="4"/>
  <c r="AA360" i="4"/>
  <c r="AB360" i="4"/>
  <c r="AC360" i="4"/>
  <c r="E361" i="4"/>
  <c r="I361" i="4"/>
  <c r="R361" i="4"/>
  <c r="W361" i="4"/>
  <c r="X361" i="4"/>
  <c r="Y361" i="4"/>
  <c r="Z361" i="4"/>
  <c r="AA361" i="4"/>
  <c r="AB361" i="4"/>
  <c r="AC361" i="4"/>
  <c r="E362" i="4"/>
  <c r="I362" i="4"/>
  <c r="R362" i="4"/>
  <c r="W362" i="4"/>
  <c r="X362" i="4"/>
  <c r="Y362" i="4"/>
  <c r="Z362" i="4"/>
  <c r="AA362" i="4"/>
  <c r="AB362" i="4"/>
  <c r="AC362" i="4"/>
  <c r="E363" i="4"/>
  <c r="I363" i="4"/>
  <c r="R363" i="4"/>
  <c r="W363" i="4"/>
  <c r="X363" i="4"/>
  <c r="Y363" i="4"/>
  <c r="Z363" i="4"/>
  <c r="AA363" i="4"/>
  <c r="AB363" i="4"/>
  <c r="AC363" i="4"/>
  <c r="E364" i="4"/>
  <c r="I364" i="4"/>
  <c r="R364" i="4"/>
  <c r="W364" i="4"/>
  <c r="X364" i="4"/>
  <c r="Y364" i="4"/>
  <c r="Z364" i="4"/>
  <c r="AA364" i="4"/>
  <c r="AB364" i="4"/>
  <c r="AC364" i="4"/>
  <c r="E365" i="4"/>
  <c r="I365" i="4"/>
  <c r="R365" i="4"/>
  <c r="W365" i="4"/>
  <c r="X365" i="4"/>
  <c r="Y365" i="4"/>
  <c r="Z365" i="4"/>
  <c r="AA365" i="4"/>
  <c r="AB365" i="4"/>
  <c r="AC365" i="4"/>
  <c r="E366" i="4"/>
  <c r="I366" i="4"/>
  <c r="R366" i="4"/>
  <c r="W366" i="4"/>
  <c r="X366" i="4"/>
  <c r="Y366" i="4"/>
  <c r="Z366" i="4"/>
  <c r="AA366" i="4"/>
  <c r="AB366" i="4"/>
  <c r="AC366" i="4"/>
  <c r="E367" i="4"/>
  <c r="I367" i="4"/>
  <c r="R367" i="4"/>
  <c r="W367" i="4"/>
  <c r="X367" i="4"/>
  <c r="Y367" i="4"/>
  <c r="Z367" i="4"/>
  <c r="AA367" i="4"/>
  <c r="AB367" i="4"/>
  <c r="AC367" i="4"/>
  <c r="E368" i="4"/>
  <c r="I368" i="4"/>
  <c r="R368" i="4"/>
  <c r="W368" i="4"/>
  <c r="X368" i="4"/>
  <c r="Y368" i="4"/>
  <c r="Z368" i="4"/>
  <c r="AA368" i="4"/>
  <c r="AB368" i="4"/>
  <c r="AC368" i="4"/>
  <c r="E369" i="4"/>
  <c r="I369" i="4"/>
  <c r="R369" i="4"/>
  <c r="W369" i="4"/>
  <c r="X369" i="4"/>
  <c r="Y369" i="4"/>
  <c r="Z369" i="4"/>
  <c r="AA369" i="4"/>
  <c r="AB369" i="4"/>
  <c r="AC369" i="4"/>
  <c r="E370" i="4"/>
  <c r="I370" i="4"/>
  <c r="R370" i="4"/>
  <c r="W370" i="4"/>
  <c r="X370" i="4"/>
  <c r="Y370" i="4"/>
  <c r="Z370" i="4"/>
  <c r="AA370" i="4"/>
  <c r="AB370" i="4"/>
  <c r="AC370" i="4"/>
  <c r="E371" i="4"/>
  <c r="I371" i="4"/>
  <c r="R371" i="4"/>
  <c r="E372" i="4"/>
  <c r="I372" i="4"/>
  <c r="R372" i="4"/>
  <c r="E373" i="4"/>
  <c r="I373" i="4"/>
  <c r="R373" i="4"/>
  <c r="E374" i="4"/>
  <c r="I374" i="4"/>
  <c r="R374" i="4"/>
  <c r="E375" i="4"/>
  <c r="I375" i="4"/>
  <c r="R375" i="4"/>
  <c r="E376" i="4"/>
  <c r="I376" i="4"/>
  <c r="R376" i="4"/>
  <c r="E377" i="4"/>
  <c r="I377" i="4"/>
  <c r="R377" i="4"/>
  <c r="E378" i="4"/>
  <c r="I378" i="4"/>
  <c r="R378" i="4"/>
  <c r="E379" i="4"/>
  <c r="I379" i="4"/>
  <c r="R379" i="4"/>
  <c r="E380" i="4"/>
  <c r="I380" i="4"/>
  <c r="R380" i="4"/>
  <c r="E381" i="4"/>
  <c r="I381" i="4"/>
  <c r="R381" i="4"/>
  <c r="E382" i="4"/>
  <c r="I382" i="4"/>
  <c r="R382" i="4"/>
  <c r="E383" i="4"/>
  <c r="I383" i="4"/>
  <c r="R383" i="4"/>
  <c r="E384" i="4"/>
  <c r="I384" i="4"/>
  <c r="R384" i="4"/>
  <c r="E385" i="4"/>
  <c r="I385" i="4"/>
  <c r="R385" i="4"/>
  <c r="E386" i="4"/>
  <c r="I386" i="4"/>
  <c r="R386" i="4"/>
  <c r="E387" i="4"/>
  <c r="I387" i="4"/>
  <c r="R387" i="4"/>
  <c r="E388" i="4"/>
  <c r="I388" i="4"/>
  <c r="R388" i="4"/>
  <c r="E389" i="4"/>
  <c r="I389" i="4"/>
  <c r="R389" i="4"/>
  <c r="E390" i="4"/>
  <c r="I390" i="4"/>
  <c r="R390" i="4"/>
  <c r="E391" i="4"/>
  <c r="I391" i="4"/>
  <c r="R391" i="4"/>
  <c r="E392" i="4"/>
  <c r="I392" i="4"/>
  <c r="R392" i="4"/>
  <c r="E393" i="4"/>
  <c r="I393" i="4"/>
  <c r="R393" i="4"/>
  <c r="E394" i="4"/>
  <c r="I394" i="4"/>
  <c r="R394" i="4"/>
  <c r="E395" i="4"/>
  <c r="I395" i="4"/>
  <c r="R395" i="4"/>
  <c r="E396" i="4"/>
  <c r="I396" i="4"/>
  <c r="R396" i="4"/>
  <c r="E397" i="4"/>
  <c r="I397" i="4"/>
  <c r="R397" i="4"/>
  <c r="E398" i="4"/>
  <c r="I398" i="4"/>
  <c r="E399" i="4"/>
  <c r="I399" i="4"/>
  <c r="E400" i="4"/>
  <c r="I400" i="4"/>
  <c r="E401" i="4"/>
  <c r="I401" i="4"/>
  <c r="E402" i="4"/>
  <c r="I402" i="4"/>
  <c r="E403" i="4"/>
  <c r="I403" i="4"/>
  <c r="E404" i="4"/>
  <c r="E405" i="4"/>
  <c r="E406" i="4"/>
  <c r="E407" i="4"/>
  <c r="E408" i="4"/>
  <c r="E409" i="4"/>
  <c r="E410" i="4"/>
  <c r="E411" i="4"/>
  <c r="E412" i="4"/>
  <c r="E413" i="4"/>
  <c r="E414" i="4"/>
  <c r="E415" i="4"/>
  <c r="E416" i="4"/>
  <c r="E417" i="4"/>
  <c r="E418" i="4"/>
  <c r="E419" i="4"/>
</calcChain>
</file>

<file path=xl/sharedStrings.xml><?xml version="1.0" encoding="utf-8"?>
<sst xmlns="http://schemas.openxmlformats.org/spreadsheetml/2006/main" count="2201" uniqueCount="541">
  <si>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</si>
  <si>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</si>
  <si>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</si>
  <si>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</si>
  <si>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</si>
  <si>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</si>
  <si>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</si>
  <si>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</si>
  <si>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</si>
  <si>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</si>
  <si>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</si>
  <si>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</si>
  <si>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</si>
  <si>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</si>
  <si>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</si>
  <si>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</si>
  <si>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</si>
  <si>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</si>
  <si>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</si>
  <si>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</si>
  <si>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</si>
  <si>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</si>
  <si>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</si>
  <si>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</si>
  <si>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</si>
  <si>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</si>
  <si>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</si>
  <si>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</si>
  <si>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</si>
  <si>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</si>
  <si>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</si>
  <si>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</si>
  <si>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Saturday</t>
  </si>
  <si>
    <t>Sunday</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</si>
  <si>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</si>
  <si>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</si>
  <si>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</si>
  <si>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</si>
  <si>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</si>
  <si>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</si>
  <si>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</si>
  <si>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</si>
  <si>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</si>
  <si>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</si>
  <si>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</si>
  <si>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</si>
  <si>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</si>
  <si>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</si>
  <si>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</si>
  <si>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</si>
  <si>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</si>
  <si>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</si>
  <si>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</si>
  <si>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</si>
  <si>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</si>
  <si>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</si>
  <si>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</si>
  <si>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</si>
  <si>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</si>
  <si>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</si>
  <si>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</si>
  <si>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</si>
  <si>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</si>
  <si>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</si>
  <si>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</si>
  <si>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</si>
  <si>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</si>
  <si>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</si>
  <si>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</si>
  <si>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</si>
  <si>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</si>
  <si>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</si>
  <si>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</si>
  <si>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</si>
  <si>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</si>
  <si>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</si>
  <si>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</si>
  <si>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</si>
  <si>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</si>
  <si>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</si>
  <si>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</si>
  <si>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</si>
  <si>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</si>
  <si>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</si>
  <si>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</si>
  <si>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</si>
  <si>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</si>
  <si>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</si>
  <si>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</si>
  <si>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</si>
  <si>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</si>
  <si>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</si>
  <si>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</si>
  <si>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</si>
  <si>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Featured</t>
  </si>
  <si>
    <t>FREE EVENTS</t>
  </si>
  <si>
    <t>Movies</t>
  </si>
  <si>
    <t>Music</t>
  </si>
  <si>
    <t>MUSIC</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</si>
  <si>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</si>
  <si>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</si>
  <si>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</si>
  <si>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</si>
  <si>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</si>
  <si>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</si>
  <si>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</si>
  <si>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</si>
  <si>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</si>
  <si>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</si>
  <si>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</si>
  <si>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</si>
  <si>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</si>
  <si>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</si>
  <si>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</si>
  <si>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</si>
  <si>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</si>
  <si>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</si>
  <si>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</si>
  <si>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</si>
  <si>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</si>
  <si>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</si>
  <si>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</si>
  <si>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</si>
  <si>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</si>
  <si>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Nashville Public Library</t>
  </si>
  <si>
    <t>cost</t>
  </si>
  <si>
    <t xml:space="preserve">xproperties </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</si>
  <si>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</si>
  <si>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</si>
  <si>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</si>
  <si>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</si>
  <si>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</si>
  <si>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</si>
  <si>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</si>
  <si>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</si>
  <si>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</si>
  <si>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</si>
  <si>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</si>
  <si>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</si>
  <si>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</si>
  <si>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</si>
  <si>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</si>
  <si>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</si>
  <si>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</si>
  <si>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</si>
  <si>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</si>
  <si>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</si>
  <si>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</si>
  <si>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</si>
  <si>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</si>
  <si>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</si>
  <si>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</si>
  <si>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</si>
  <si>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</si>
  <si>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</si>
  <si>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Story Time</t>
  </si>
  <si>
    <t>Row Labels</t>
  </si>
  <si>
    <t>Grand Total</t>
  </si>
  <si>
    <t>Column1</t>
  </si>
  <si>
    <t>SUMMARY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</si>
  <si>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</si>
  <si>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</si>
  <si>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</si>
  <si>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</si>
  <si>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</si>
  <si>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</si>
  <si>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</si>
  <si>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</si>
  <si>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</si>
  <si>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</si>
  <si>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</si>
  <si>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</si>
  <si>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</si>
  <si>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</si>
  <si>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</si>
  <si>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</si>
  <si>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</si>
  <si>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</si>
  <si>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</si>
  <si>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</si>
  <si>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</si>
  <si>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</si>
  <si>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</si>
  <si>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</si>
  <si>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DATE/TIME</t>
  </si>
  <si>
    <t>LOCATION</t>
  </si>
  <si>
    <t>Min of startshortdate</t>
  </si>
  <si>
    <t>#N/A</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</si>
  <si>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</si>
  <si>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</si>
  <si>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</si>
  <si>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</si>
  <si>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</si>
  <si>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</si>
  <si>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</si>
  <si>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</si>
  <si>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</si>
  <si>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</si>
  <si>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</si>
  <si>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</si>
  <si>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</si>
  <si>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</si>
  <si>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</si>
  <si>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</si>
  <si>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</si>
  <si>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</si>
  <si>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</si>
  <si>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</si>
  <si>
    <t>Event Name</t>
  </si>
  <si>
    <t>ORG ID</t>
  </si>
  <si>
    <t>Venue ID</t>
  </si>
  <si>
    <t>Event Description</t>
  </si>
  <si>
    <t>Event Category</t>
  </si>
  <si>
    <t>Event Sub-Category ID</t>
  </si>
  <si>
    <t>Event URL</t>
  </si>
  <si>
    <t>Event Phone</t>
  </si>
  <si>
    <t>Event Email</t>
  </si>
  <si>
    <t>Admission</t>
  </si>
  <si>
    <t>Ticket URL</t>
  </si>
  <si>
    <t>Start Date</t>
  </si>
  <si>
    <t>End Date</t>
  </si>
  <si>
    <t>Image</t>
  </si>
  <si>
    <t>Your Contact Name</t>
  </si>
  <si>
    <t>Your Contact Phone</t>
  </si>
  <si>
    <t>Your Contact Email</t>
  </si>
  <si>
    <t>Kyle Cook</t>
  </si>
  <si>
    <t>615-880-2367</t>
  </si>
  <si>
    <t>kyle.cook@nashville.gov</t>
  </si>
  <si>
    <t>kcook</t>
  </si>
  <si>
    <t xml:space="preserve"> </t>
  </si>
  <si>
    <t/>
  </si>
  <si>
    <t>_x000D_, Jan 0_x000D_12:00 AM_x000D__x000D_</t>
  </si>
  <si>
    <t>(blank)</t>
  </si>
  <si>
    <t xml:space="preserve"> summary</t>
  </si>
  <si>
    <t>#REF!</t>
  </si>
  <si>
    <t xml:space="preserve"> Adult Education for Non-English Background</t>
  </si>
  <si>
    <t>%2Fpublic%2Fcals%2FMainCal</t>
  </si>
  <si>
    <t>CAL-2a3e9ebb-593ff6c2-0159-41d50ab1-00001f04demobedework%40mysite.edu</t>
  </si>
  <si>
    <t>20170301T160000Z</t>
  </si>
  <si>
    <t>http://localhost:8080/feeder/feeder/event/eventView.do?b=de&amp;amp;calPath=%2Fpublic%2Fcals%2FMainCal&amp;amp;guid=CAL-2a3e9ebb-593ff6c2-0159-41d50ab1-00001f04demobedework%40mysite.edu&amp;amp;recurrenceId=20170301T160000Z</t>
  </si>
  <si>
    <t>CONFIRMED</t>
  </si>
  <si>
    <t>20170301T100000</t>
  </si>
  <si>
    <t>America/Chicago</t>
  </si>
  <si>
    <t>20170301T190000Z</t>
  </si>
  <si>
    <t>20170301T130000</t>
  </si>
  <si>
    <t>Southeast\t</t>
  </si>
  <si>
    <t>https://library.nashville.org/node/140/</t>
  </si>
  <si>
    <t>Workforce Essentials</t>
  </si>
  <si>
    <t>(800) 826-3177</t>
  </si>
  <si>
    <t>https://www.workforceessentials.com</t>
  </si>
  <si>
    <t>MainCal</t>
  </si>
  <si>
    <t>/public/cals/MainCal</t>
  </si>
  <si>
    <t>Test Prep,Adults,series/Adult Literacy,location/Southeast,Locations,Series</t>
  </si>
  <si>
    <t xml:space="preserve">X-BEDEWORK-ALIAS : values : text : /user/agrp_calsuite-MainCampus/Adults,X-BEDEWORK-ALIAS : values : text : /user/agrp_calsuite-MainCampus/Locations/Southeast,X-BEDEWORK-ALIAS : values : text : /user/agrp_calsuite-MainCampus/Series/Adult Literacy,X-BEDEWORK-ALIAS : values : text : /user/agrp_calsuite-MainCampus/Browse By Topic/Test Prep,X-BEDEWORK-SUBMITTEDBY : values : text : avoit for Adult Literacy (agrp_AdultLiteracy),X-NASHVILLE-RECURRENCE-PATTERN : values : text : Every Monday-Thursday. </t>
  </si>
  <si>
    <t xml:space="preserve"> Babies and Books</t>
  </si>
  <si>
    <t>CAL-2a3e9ebb-5848c597-0158-4a628c6c-0000056fdemobedework%40mysite.edu</t>
  </si>
  <si>
    <t>20170301T163000Z</t>
  </si>
  <si>
    <t>http://localhost:8080/feeder/feeder/event/eventView.do?b=de&amp;amp;calPath=%2Fpublic%2Fcals%2FMainCal&amp;amp;guid=CAL-2a3e9ebb-5848c597-0158-4a628c6c-0000056fdemobedework%40mysite.edu&amp;amp;recurrenceId=20170301T163000Z</t>
  </si>
  <si>
    <t>20170301T103000</t>
  </si>
  <si>
    <t>20170301T173000Z</t>
  </si>
  <si>
    <t>20170301T113000</t>
  </si>
  <si>
    <t>Southeast</t>
  </si>
  <si>
    <t>location/Southeast,Children,Story Time,Locations</t>
  </si>
  <si>
    <t xml:space="preserve">X-BEDEWORK-ALIAS : values : text : /user/agrp_calsuite-MainCampus/Childrens,X-BEDEWORK-ALIAS : values : text : /user/agrp_calsuite-MainCampus/Browse By Topic/Story Time,X-BEDEWORK-ALIAS : values : text : /user/agrp_calsuite-MainCampus/Locations/Southeast,X-BEDEWORK-THUMB-IMAGE : values : text : /public/images/story-time-large-thumb.png,X-BEDEWORK-IMAGE : values : text : /public/images/story-time-large.png,X-BEDEWORK-SUBMITTEDBY : values : text : cwelch for Southeast (agrp_Southeast),X-NASHVILLE-RECURRENCE-PATTERN : values : text : Every Wednesday. </t>
  </si>
  <si>
    <t xml:space="preserve"> VITA Tax Preparation Help</t>
  </si>
  <si>
    <t>CAL-2a3e9ebb-592110b3-0159-23162fc1-00002c1edemobedework%40mysite.edu</t>
  </si>
  <si>
    <t>20170301T180000Z</t>
  </si>
  <si>
    <t>http://localhost:8080/feeder/feeder/event/eventView.do?b=de&amp;amp;calPath=%2Fpublic%2Fcals%2FMainCal&amp;amp;guid=CAL-2a3e9ebb-592110b3-0159-23162fc1-00002c1edemobedework%40mysite.edu&amp;amp;recurrenceId=20170301T180000Z</t>
  </si>
  <si>
    <t>20170301T120000</t>
  </si>
  <si>
    <t>20170302T010000Z</t>
  </si>
  <si>
    <t>20170301T190000</t>
  </si>
  <si>
    <t>Adults,location/Southeast,Money and Taxes,Locations</t>
  </si>
  <si>
    <t xml:space="preserve">X-BEDEWORK-ALIAS : values : text : /user/agrp_calsuite-MainCampus/Locations/Southeast,X-BEDEWORK-ALIAS : values : text : /user/agrp_calsuite-MainCampus/Browse By Topic/Money and Taxes,X-BEDEWORK-ALIAS : values : text : /user/agrp_calsuite-MainCampus/Adults,X-BEDEWORK-SUBMITTEDBY : values : text : msheridan for Southeast (agrp_Southeast),X-NASHVILLE-RECURRENCE-PATTERN : values : text : Every Wednesday. </t>
  </si>
  <si>
    <t xml:space="preserve"> Southeast Explorers at the Library (Homeschool)</t>
  </si>
  <si>
    <t>CAL-2a3e9ebb-584debff-0158-50316de7-0000716ddemobedework%40mysite.edu</t>
  </si>
  <si>
    <t>20170301T200000Z</t>
  </si>
  <si>
    <t>http://localhost:8080/feeder/feeder/event/eventView.do?b=de&amp;amp;calPath=%2Fpublic%2Fcals%2FMainCal&amp;amp;guid=CAL-2a3e9ebb-584debff-0158-50316de7-0000716ddemobedework%40mysite.edu&amp;amp;recurrenceId=20170301T200000Z</t>
  </si>
  <si>
    <t>20170301T140000</t>
  </si>
  <si>
    <t>20170301T210000Z</t>
  </si>
  <si>
    <t>20170301T150000</t>
  </si>
  <si>
    <t>location/Southeast,Children,Locations</t>
  </si>
  <si>
    <t xml:space="preserve">X-BEDEWORK-ALIAS : values : text : /user/agrp_calsuite-MainCampus/Childrens,X-BEDEWORK-ALIAS : values : text : /user/agrp_calsuite-MainCampus/Locations/Southeast,X-BEDEWORK-SUBMITTEDBY : values : text : cwelch for Southeast (agrp_Southeast),X-NASHVILLE-RECURRENCE-PATTERN : values : text : Every 1st Wednesday. </t>
  </si>
  <si>
    <t xml:space="preserve"> Hora de Cuentos</t>
  </si>
  <si>
    <t>CAL-2a3e9ebb-5848c597-0158-4a672f81-0000085ddemobedework%40mysite.edu</t>
  </si>
  <si>
    <t>20170302T163000Z</t>
  </si>
  <si>
    <t>http://localhost:8080/feeder/feeder/event/eventView.do?b=de&amp;amp;calPath=%2Fpublic%2Fcals%2FMainCal&amp;amp;guid=CAL-2a3e9ebb-5848c597-0158-4a672f81-0000085ddemobedework%40mysite.edu&amp;amp;recurrenceId=20170302T163000Z</t>
  </si>
  <si>
    <t>20170302T103000</t>
  </si>
  <si>
    <t>20170302T173000Z</t>
  </si>
  <si>
    <t>20170302T113000</t>
  </si>
  <si>
    <t xml:space="preserve">X-BEDEWORK-ALIAS : values : text : /user/agrp_calsuite-MainCampus/Childrens,X-BEDEWORK-ALIAS : values : text : /user/agrp_calsuite-MainCampus/Browse By Topic/Story Time,X-BEDEWORK-ALIAS : values : text : /user/agrp_calsuite-MainCampus/Locations/Southeast,X-BEDEWORK-THUMB-IMAGE : values : text : /public/images/Cuentacuentos logo-201611100313-thumb.png,X-BEDEWORK-IMAGE : values : text : /public/images/Cuentacuentos logo-201611100313.png,X-BEDEWORK-SUBMITTEDBY : values : text : cwelch for Southeast (agrp_Southeast) </t>
  </si>
  <si>
    <t>CAL-2a3e9ebb-584debff-0158-5020f09a-00006682demobedework%40mysite.edu</t>
  </si>
  <si>
    <t>20170302T223000Z</t>
  </si>
  <si>
    <t>http://localhost:8080/feeder/feeder/event/eventView.do?b=de&amp;amp;calPath=%2Fpublic%2Fcals%2FMainCal&amp;amp;guid=CAL-2a3e9ebb-584debff-0158-5020f09a-00006682demobedework%40mysite.edu&amp;amp;recurrenceId=20170302T223000Z</t>
  </si>
  <si>
    <t>20170302T163000</t>
  </si>
  <si>
    <t>20170302T233000Z</t>
  </si>
  <si>
    <t>20170302T173000</t>
  </si>
  <si>
    <t xml:space="preserve">X-BEDEWORK-ALIAS : values : text : /user/agrp_calsuite-MainCampus/Childrens,X-BEDEWORK-ALIAS : values : text : /user/agrp_calsuite-MainCampus/Locations/Southeast,X-BEDEWORK-SUBMITTEDBY : values : text : cwelch for Southeast (agrp_Southeast),X-NASHVILLE-RECURRENCE-PATTERN : values : text : Every Thursday in March. </t>
  </si>
  <si>
    <t xml:space="preserve"> Citizenship Class with Nashville Adult Literacy Council</t>
  </si>
  <si>
    <t>CAL-2a3e9ebb-593ff6c2-0159-422bde24-00004c95demobedework%40mysite.edu</t>
  </si>
  <si>
    <t>20170303T000000Z</t>
  </si>
  <si>
    <t>http://localhost:8080/feeder/feeder/event/eventView.do?b=de&amp;amp;calPath=%2Fpublic%2Fcals%2FMainCal&amp;amp;guid=CAL-2a3e9ebb-593ff6c2-0159-422bde24-00004c95demobedework%40mysite.edu&amp;amp;recurrenceId=20170303T000000Z</t>
  </si>
  <si>
    <t>20170302T180000</t>
  </si>
  <si>
    <t>20170303T020000Z</t>
  </si>
  <si>
    <t>20170302T200000</t>
  </si>
  <si>
    <t>Nashville Adult Literacy Council</t>
  </si>
  <si>
    <t>615-298-8060</t>
  </si>
  <si>
    <t xml:space="preserve">X-BEDEWORK-ALIAS : values : text : /user/agrp_calsuite-MainCampus/Adults,X-BEDEWORK-ALIAS : values : text : /user/agrp_calsuite-MainCampus/Locations/Southeast,X-BEDEWORK-ALIAS : values : text : /user/agrp_calsuite-MainCampus/Browse By Topic/Test Prep,X-BEDEWORK-ALIAS : values : text : /user/agrp_calsuite-MainCampus/Series/Adult Literacy,X-BEDEWORK-SUBMITTEDBY : values : text : avoit for Adult Literacy (agrp_AdultLiteracy),X-NASHVILLE-RECURRENCE-PATTERN : values : text : Every Tuesday and Thursday. </t>
  </si>
  <si>
    <t>20170303T160000Z</t>
  </si>
  <si>
    <t>20170303T100000</t>
  </si>
  <si>
    <t>Adults,location/Southeast,Locations</t>
  </si>
  <si>
    <t xml:space="preserve"> Financial Literacy by the Financial Empowerment Center</t>
  </si>
  <si>
    <t>CAL-2a3e9ebb-593ff6c2-0159-41f87010-00002f40demobedework%40mysite.edu</t>
  </si>
  <si>
    <t>http://localhost:8080/feeder/feeder/event/eventView.do?b=de&amp;amp;calPath=%2Fpublic%2Fcals%2FMainCal&amp;amp;guid=CAL-2a3e9ebb-593ff6c2-0159-41f87010-00002f40demobedework%40mysite.edu&amp;amp;recurrenceId=20170303T160000Z</t>
  </si>
  <si>
    <t>20170303T210000Z</t>
  </si>
  <si>
    <t>20170303T150000</t>
  </si>
  <si>
    <t>Nashville Financial Empowerment Center</t>
  </si>
  <si>
    <t>615-748-3620</t>
  </si>
  <si>
    <t>Adults,series/Adult Literacy,location/Southeast,Money and Taxes,Locations,Series</t>
  </si>
  <si>
    <t xml:space="preserve">X-BEDEWORK-ALIAS : values : text : /user/agrp_calsuite-MainCampus/Adults,X-BEDEWORK-ALIAS : values : text : /user/agrp_calsuite-MainCampus/Series/Adult Literacy,X-BEDEWORK-ALIAS : values : text : /user/agrp_calsuite-MainCampus/Locations/Southeast,X-BEDEWORK-ALIAS : values : text : /user/agrp_calsuite-MainCampus/Browse By Topic/Money and Taxes,X-BEDEWORK-SUBMITTEDBY : values : text : avoit for Adult Literacy (agrp_AdultLiteracy),X-NASHVILLE-RECURRENCE-PATTERN : values : text : Every Friday. </t>
  </si>
  <si>
    <t>20170303T233000Z</t>
  </si>
  <si>
    <t>20170303T173000</t>
  </si>
  <si>
    <t xml:space="preserve"> Anime Film Friday</t>
  </si>
  <si>
    <t>CAL-2a3e9ebb-592110b3-0159-22c42906-000002b6demobedework%40mysite.edu</t>
  </si>
  <si>
    <t>20170303T220000Z</t>
  </si>
  <si>
    <t>http://localhost:8080/feeder/feeder/event/eventView.do?b=de&amp;amp;calPath=%2Fpublic%2Fcals%2FMainCal&amp;amp;guid=CAL-2a3e9ebb-592110b3-0159-22c42906-000002b6demobedework%40mysite.edu&amp;amp;recurrenceId=20170303T220000Z</t>
  </si>
  <si>
    <t>20170303T160000</t>
  </si>
  <si>
    <t>Southeast Library.</t>
  </si>
  <si>
    <t>location/Southeast,Teens,Movies,Locations</t>
  </si>
  <si>
    <t>Fridays, March 3, 10, 17, and 31. We'll be serving popcorn and showing a different anime movie or series opener. For teens in grades 7-12.</t>
  </si>
  <si>
    <t xml:space="preserve">X-BEDEWORK-ALIAS : values : text : /user/agrp_calsuite-MainCampus/Browse By Topic/Movies,X-BEDEWORK-ALIAS : values : text : /user/agrp_calsuite-MainCampus/Teens,X-BEDEWORK-ALIAS : values : text : /user/agrp_calsuite-MainCampus/Locations/Southeast,X-BEDEWORK-SUBMITTEDBY : values : text : gmhall for Southeast (agrp_Southeast),X-NASHVILLE-RECURRENCE-PATTERN : values : text : Every Friday in March </t>
  </si>
  <si>
    <t xml:space="preserve"> Saturday Story Time</t>
  </si>
  <si>
    <t>CAL-2a3e9ebb-584debff-0158-502329ca-0000684ddemobedework%40mysite.edu</t>
  </si>
  <si>
    <t>20170304T163000Z</t>
  </si>
  <si>
    <t>http://localhost:8080/feeder/feeder/event/eventView.do?b=de&amp;amp;calPath=%2Fpublic%2Fcals%2FMainCal&amp;amp;guid=CAL-2a3e9ebb-584debff-0158-502329ca-0000684ddemobedework%40mysite.edu&amp;amp;recurrenceId=20170304T163000Z</t>
  </si>
  <si>
    <t>20170304T103000</t>
  </si>
  <si>
    <t>20170304T173000Z</t>
  </si>
  <si>
    <t>20170304T113000</t>
  </si>
  <si>
    <t xml:space="preserve">X-BEDEWORK-ALIAS : values : text : /user/agrp_calsuite-MainCampus/Childrens,X-BEDEWORK-ALIAS : values : text : /user/agrp_calsuite-MainCampus/Browse By Topic/Story Time,X-BEDEWORK-ALIAS : values : text : /user/agrp_calsuite-MainCampus/Locations/Southeast,X-BEDEWORK-THUMB-IMAGE : values : text : /public/images/story-time-large-thumb.png,X-BEDEWORK-IMAGE : values : text : /public/images/story-time-large.png,X-BEDEWORK-SUBMITTEDBY : values : text : cwelch for Southeast (agrp_Southeast) </t>
  </si>
  <si>
    <t xml:space="preserve"> WIC Mobile Lab</t>
  </si>
  <si>
    <t>CAL-2a3e9ebb-58f2b785-0158-f4bb324f-00004a64demobedework%40mysite.edu</t>
  </si>
  <si>
    <t>20170306T160000Z</t>
  </si>
  <si>
    <t>http://localhost:8080/feeder/feeder/event/eventView.do?b=de&amp;amp;calPath=%2Fpublic%2Fcals%2FMainCal&amp;amp;guid=CAL-2a3e9ebb-58f2b785-0158-f4bb324f-00004a64demobedework%40mysite.edu&amp;amp;recurrenceId=20170306T160000Z</t>
  </si>
  <si>
    <t>20170306T100000</t>
  </si>
  <si>
    <t>20170306T183000Z</t>
  </si>
  <si>
    <t>20170306T123000</t>
  </si>
  <si>
    <t>Adults,series/Be Well at NPL,location/Southeast,Health and Wellness,Locations,Series</t>
  </si>
  <si>
    <t xml:space="preserve">X-BEDEWORK-ALIAS : values : text : /user/agrp_calsuite-MainCampus/Adults,X-BEDEWORK-ALIAS : values : text : /user/agrp_calsuite-MainCampus/Browse By Topic/Health and Wellness,X-BEDEWORK-ALIAS : values : text : /user/agrp_calsuite-MainCampus/Series/Be Well at NPL,X-BEDEWORK-ALIAS : values : text : /user/agrp_calsuite-MainCampus/Locations/Southeast,X-BEDEWORK-IMAGE : values : text : /public/images/be-well-thumb.jpg,X-BEDEWORK-SUBMITTEDBY : values : text : msheridan for Southeast (agrp_Southeast),X-NASHVILLE-RECURRENCE-PATTERN : values : text : Every 1st Monday. </t>
  </si>
  <si>
    <t xml:space="preserve"> Game Day: Naruto</t>
  </si>
  <si>
    <t>CAL-2a3e9ebb-592110b3-0159-22ba1f9a-00007e59demobedework%40mysite.edu</t>
  </si>
  <si>
    <t>20170306T220000Z</t>
  </si>
  <si>
    <t>http://localhost:8080/feeder/feeder/event/eventView.do?b=de&amp;amp;calPath=%2Fpublic%2Fcals%2FMainCal&amp;amp;guid=CAL-2a3e9ebb-592110b3-0159-22ba1f9a-00007e59demobedework%40mysite.edu&amp;amp;recurrenceId=20170306T220000Z</t>
  </si>
  <si>
    <t>20170306T160000</t>
  </si>
  <si>
    <t>20170306T233000Z</t>
  </si>
  <si>
    <t>20170306T173000</t>
  </si>
  <si>
    <t>Games,location/Southeast,Teens,Locations</t>
  </si>
  <si>
    <t xml:space="preserve">X-BEDEWORK-ALIAS : values : text : /user/agrp_calsuite-MainCampus/Teens,X-BEDEWORK-ALIAS : values : text : /user/agrp_calsuite-MainCampus/Browse By Topic/Games,X-BEDEWORK-ALIAS : values : text : /user/agrp_calsuite-MainCampus/Locations/Southeast,X-BEDEWORK-SUBMITTEDBY : values : text : gmhall for Southeast (agrp_Southeast),X-NASHVILLE-RECURRENCE-PATTERN : values : text : Every Monday in March. </t>
  </si>
  <si>
    <t xml:space="preserve"> Yoga</t>
  </si>
  <si>
    <t>CAL-2a3e9ebb-58d3d15b-0158-d6463c95-000012f6demobedework%40mysite.edu</t>
  </si>
  <si>
    <t>20170307T003000Z</t>
  </si>
  <si>
    <t>http://localhost:8080/feeder/feeder/event/eventView.do?b=de&amp;amp;calPath=%2Fpublic%2Fcals%2FMainCal&amp;amp;guid=CAL-2a3e9ebb-58d3d15b-0158-d6463c95-000012f6demobedework%40mysite.edu&amp;amp;recurrenceId=20170307T003000Z</t>
  </si>
  <si>
    <t>20170306T183000</t>
  </si>
  <si>
    <t>20170307T013000Z</t>
  </si>
  <si>
    <t>20170306T193000</t>
  </si>
  <si>
    <t xml:space="preserve">X-BEDEWORK-ALIAS : values : text : /user/agrp_calsuite-MainCampus/Adults,X-BEDEWORK-ALIAS : values : text : /user/agrp_calsuite-MainCampus/Browse By Topic/Health and Wellness,X-BEDEWORK-ALIAS : values : text : /user/agrp_calsuite-MainCampus/Series/Be Well at NPL,X-BEDEWORK-ALIAS : values : text : /user/agrp_calsuite-MainCampus/Locations/Southeast,X-BEDEWORK-IMAGE : values : text : /public/images/be-well-thumb.jpg,X-BEDEWORK-SUBMITTEDBY : values : text : msheridan for Southeast (agrp_Southeast),X-NASHVILLE-RECURRENCE-PATTERN : values : text : Every Monday. </t>
  </si>
  <si>
    <t xml:space="preserve"> Little Bookworms Story Time</t>
  </si>
  <si>
    <t>CAL-2a3e9ebb-58439f5d-0158-45e4c2a4-000077c1demobedework%40mysite.edu</t>
  </si>
  <si>
    <t>20170307T163000Z</t>
  </si>
  <si>
    <t>http://localhost:8080/feeder/feeder/event/eventView.do?b=de&amp;amp;calPath=%2Fpublic%2Fcals%2FMainCal&amp;amp;guid=CAL-2a3e9ebb-58439f5d-0158-45e4c2a4-000077c1demobedework%40mysite.edu&amp;amp;recurrenceId=20170307T163000Z</t>
  </si>
  <si>
    <t>20170307T103000</t>
  </si>
  <si>
    <t>20170307T173000Z</t>
  </si>
  <si>
    <t>20170307T113000</t>
  </si>
  <si>
    <t xml:space="preserve">X-BEDEWORK-ALIAS : values : text : /user/agrp_calsuite-MainCampus/Childrens,X-BEDEWORK-ALIAS : values : text : /user/agrp_calsuite-MainCampus/Browse By Topic/Story Time,X-BEDEWORK-ALIAS : values : text : /user/agrp_calsuite-MainCampus/Locations/Southeast,X-BEDEWORK-THUMB-IMAGE : values : text : /public/images/story-time-large-thumb.png,X-BEDEWORK-IMAGE : values : text : /public/images/story-time-large.png,X-BEDEWORK-SUBMITTEDBY : values : text : cwelch for Southeast (agrp_Southeast),X-NASHVILLE-RECURRENCE-PATTERN : values : text : Every Tuesday in March and April. </t>
  </si>
  <si>
    <t xml:space="preserve"> Studio NPL</t>
  </si>
  <si>
    <t>CAL-2a3e9ebb-592110b3-0159-22b23e65-00007a76demobedework%40mysite.edu</t>
  </si>
  <si>
    <t>20170307T200000Z</t>
  </si>
  <si>
    <t>http://localhost:8080/feeder/feeder/event/eventView.do?b=de&amp;amp;calPath=%2Fpublic%2Fcals%2FMainCal&amp;amp;guid=CAL-2a3e9ebb-592110b3-0159-22b23e65-00007a76demobedework%40mysite.edu&amp;amp;recurrenceId=20170307T200000Z</t>
  </si>
  <si>
    <t>20170307T140000</t>
  </si>
  <si>
    <t>20170308T000000Z</t>
  </si>
  <si>
    <t>20170307T180000</t>
  </si>
  <si>
    <t>series/Studio NPL,STEAM,location/Southeast,Teens,Locations,Series</t>
  </si>
  <si>
    <t xml:space="preserve">X-BEDEWORK-ALIAS : values : text : /user/agrp_calsuite-MainCampus/Teens,X-BEDEWORK-ALIAS : values : text : /user/agrp_calsuite-MainCampus/Browse By Topic/STEAM,X-BEDEWORK-ALIAS : values : text : /user/agrp_calsuite-MainCampus/Series/Studio NPL,X-BEDEWORK-ALIAS : values : text : /user/agrp_calsuite-MainCampus/Locations/Southeast,X-BEDEWORK-THUMB-IMAGE : values : text : /public/images/studio-npl-thumb-thumb.png,X-BEDEWORK-IMAGE : values : text : /public/images/studio-npl-large.png,X-BEDEWORK-SUBMITTEDBY : values : text : gmhall for Southeast (agrp_Southeast),X-NASHVILLE-RECURRENCE-PATTERN : values : text : Every Tuesday </t>
  </si>
  <si>
    <t xml:space="preserve"> Sumi-E: Japanese Brush and Ink Painting</t>
  </si>
  <si>
    <t>CAL-2a3e9ebb-592110b3-0159-22bdafef-00007ff7demobedework%40mysite.edu</t>
  </si>
  <si>
    <t>http://localhost:8080/feeder/feeder/event/eventView.do?b=de&amp;amp;calPath=%2Fpublic%2Fcals%2FMainCal&amp;amp;guid=CAL-2a3e9ebb-592110b3-0159-22bdafef-00007ff7demobedework%40mysite.edu&amp;amp;recurrenceId=</t>
  </si>
  <si>
    <t>20170307T220000Z</t>
  </si>
  <si>
    <t>20170307T160000</t>
  </si>
  <si>
    <t>20170307T230000Z</t>
  </si>
  <si>
    <t>20170307T170000</t>
  </si>
  <si>
    <t>Arts and Crafts,location/Southeast,Teens,Locations</t>
  </si>
  <si>
    <t>Try your hand at traditional Japanese brush and ink painting. Plus calligraphy. For teens in grades 7-12.</t>
  </si>
  <si>
    <t xml:space="preserve">X-BEDEWORK-ALIAS : values : text : /user/agrp_calsuite-MainCampus/Teens,X-BEDEWORK-ALIAS : values : text : /user/agrp_calsuite-MainCampus/Browse By Topic/Arts and Crafts,X-BEDEWORK-ALIAS : values : text : /user/agrp_calsuite-MainCampus/Locations/Southeast,X-BEDEWORK-SUBMITTEDBY : values : text : gmhall for Southeast (agrp_Southeast) </t>
  </si>
  <si>
    <t xml:space="preserve"> The AweSTEAM Club</t>
  </si>
  <si>
    <t>CAL-2a3e9ebb-584debff-0158-50291da9-00006be4demobedework%40mysite.edu</t>
  </si>
  <si>
    <t>20170307T223000Z</t>
  </si>
  <si>
    <t>http://localhost:8080/feeder/feeder/event/eventView.do?b=de&amp;amp;calPath=%2Fpublic%2Fcals%2FMainCal&amp;amp;guid=CAL-2a3e9ebb-584debff-0158-50291da9-00006be4demobedework%40mysite.edu&amp;amp;recurrenceId=20170307T223000Z</t>
  </si>
  <si>
    <t>20170307T163000</t>
  </si>
  <si>
    <t>20170307T233000Z</t>
  </si>
  <si>
    <t>20170307T173000</t>
  </si>
  <si>
    <t>STEAM,location/Southeast,Children,Locations</t>
  </si>
  <si>
    <t xml:space="preserve">X-BEDEWORK-ALIAS : values : text : /user/agrp_calsuite-MainCampus/Childrens,X-BEDEWORK-ALIAS : values : text : /user/agrp_calsuite-MainCampus/Locations/Southeast,X-BEDEWORK-ALIAS : values : text : /user/agrp_calsuite-MainCampus/Browse By Topic/STEAM,X-BEDEWORK-SUBMITTEDBY : values : text : cwelch for Southeast (agrp_Southeast),X-NASHVILLE-RECURRENCE-PATTERN : values : text : Every Tuesday in March and April.. </t>
  </si>
  <si>
    <t>20170308T013000Z</t>
  </si>
  <si>
    <t>20170307T193000</t>
  </si>
  <si>
    <t xml:space="preserve"> Adult Education High School Equivalency Class</t>
  </si>
  <si>
    <t>CAL-2a3e9ebb-59451d25-0159-479f1389-000008acdemobedework%40mysite.edu</t>
  </si>
  <si>
    <t>http://localhost:8080/feeder/feeder/event/eventView.do?b=de&amp;amp;calPath=%2Fpublic%2Fcals%2FMainCal&amp;amp;guid=CAL-2a3e9ebb-59451d25-0159-479f1389-000008acdemobedework%40mysite.edu&amp;amp;recurrenceId=20170307T230000Z</t>
  </si>
  <si>
    <t xml:space="preserve">X-BEDEWORK-ALIAS : values : text : /user/agrp_calsuite-MainCampus/Adults,X-BEDEWORK-ALIAS : values : text : /user/agrp_calsuite-MainCampus/Locations/Southeast,X-BEDEWORK-SUBMITTEDBY : values : text : msheridan for Southeast (agrp_Southeast),X-NASHVILLE-RECURRENCE-PATTERN : values : text : Every Tuesday. </t>
  </si>
  <si>
    <t xml:space="preserve"> Character Design with Artist Janet Lee</t>
  </si>
  <si>
    <t>CAL-2a3e9ebb-58f7de66-0158-f9583983-00007c7bdemobedework%40mysite.edu</t>
  </si>
  <si>
    <t>http://localhost:8080/feeder/feeder/event/eventView.do?b=de&amp;amp;calPath=%2Fpublic%2Fcals%2FMainCal&amp;amp;guid=CAL-2a3e9ebb-58f7de66-0158-f9583983-00007c7bdemobedework%40mysite.edu&amp;amp;recurrenceId=</t>
  </si>
  <si>
    <t>20170311T203000Z</t>
  </si>
  <si>
    <t>20170311T143000</t>
  </si>
  <si>
    <t>20170311T213000Z</t>
  </si>
  <si>
    <t>20170311T153000</t>
  </si>
  <si>
    <t>Arts and Crafts,Adults,location/Southeast,Teens,series/Nashville Reads,Locations,Series</t>
  </si>
  <si>
    <t>Who is YOUR character? From a professional comic artist, learn the principles underlying characters from Charlie Brown to Naruto, and design your own!  Registration is required. Please call (615) 862-5871 to register. For teens in grades 8-12 and adults.</t>
  </si>
  <si>
    <t xml:space="preserve">X-BEDEWORK-ALIAS : values : text : /user/agrp_calsuite-MainCampus/Adults,X-BEDEWORK-ALIAS : values : text : /user/agrp_calsuite-MainCampus/Teens,X-BEDEWORK-ALIAS : values : text : /user/agrp_calsuite-MainCampus/Browse By Topic/Arts and Crafts,X-BEDEWORK-ALIAS : values : text : /user/agrp_calsuite-MainCampus/Series/Nashville Reads,X-BEDEWORK-ALIAS : values : text : /user/agrp_calsuite-MainCampus/Locations/Southeast,X-BEDEWORK-THUMB-IMAGE : values : text : /public/images/nashville_reads_thumb-201609291225.jpg,X-BEDEWORK-IMAGE : values : text : /public/images/logo_cropped.jpg,X-BEDEWORK-SUBMITTEDBY : values : text : srosichan for Community Engagement (agrp_CommunityEngagement) </t>
  </si>
  <si>
    <t xml:space="preserve"> Origami</t>
  </si>
  <si>
    <t>CAL-2a3e9ebb-592110b3-0159-22bebf17-0000004ademobedework%40mysite.edu</t>
  </si>
  <si>
    <t>http://localhost:8080/feeder/feeder/event/eventView.do?b=de&amp;amp;calPath=%2Fpublic%2Fcals%2FMainCal&amp;amp;guid=CAL-2a3e9ebb-592110b3-0159-22bebf17-0000004ademobedework%40mysite.edu&amp;amp;recurrenceId=</t>
  </si>
  <si>
    <t>20170314T210000Z</t>
  </si>
  <si>
    <t>20170314T160000</t>
  </si>
  <si>
    <t>20170314T220000Z</t>
  </si>
  <si>
    <t>20170314T170000</t>
  </si>
  <si>
    <t>Come and learn the Japanese art of paper folding and enjoy Japanese snacks while we watch anime! For Teens in grades 7-12.</t>
  </si>
  <si>
    <t xml:space="preserve">X-BEDEWORK-ALIAS : values : text : /user/agrp_calsuite-MainCampus/Browse By Topic/Arts and Crafts,X-BEDEWORK-ALIAS : values : text : /user/agrp_calsuite-MainCampus/Teens,X-BEDEWORK-ALIAS : values : text : /user/agrp_calsuite-MainCampus/Locations/Southeast,X-BEDEWORK-SUBMITTEDBY : values : text : gmhall for Southeast (agrp_Southeast) </t>
  </si>
  <si>
    <t>20170317T223000Z</t>
  </si>
  <si>
    <t>20170317T173000</t>
  </si>
  <si>
    <t xml:space="preserve"> LEGO Mania</t>
  </si>
  <si>
    <t>CAL-2a3e9ebb-584debff-0158-503be030-00007727demobedework%40mysite.edu</t>
  </si>
  <si>
    <t>20170317T213000Z</t>
  </si>
  <si>
    <t>http://localhost:8080/feeder/feeder/event/eventView.do?b=de&amp;amp;calPath=%2Fpublic%2Fcals%2FMainCal&amp;amp;guid=CAL-2a3e9ebb-584debff-0158-503be030-00007727demobedework%40mysite.edu&amp;amp;recurrenceId=20170317T213000Z</t>
  </si>
  <si>
    <t>20170317T163000</t>
  </si>
  <si>
    <t xml:space="preserve">X-BEDEWORK-ALIAS : values : text : /user/agrp_calsuite-MainCampus/Childrens,X-BEDEWORK-ALIAS : values : text : /user/agrp_calsuite-MainCampus/Locations/Southeast,X-BEDEWORK-SUBMITTEDBY : values : text : cwelch for Southeast (agrp_Southeast),X-NASHVILLE-RECURRENCE-PATTERN : values : text : 3rd Fridays in March and April. </t>
  </si>
  <si>
    <t xml:space="preserve"> Manga Drawing</t>
  </si>
  <si>
    <t>CAL-2a3e9ebb-592110b3-0159-22c06d51-0000010ddemobedework%40mysite.edu</t>
  </si>
  <si>
    <t>http://localhost:8080/feeder/feeder/event/eventView.do?b=de&amp;amp;calPath=%2Fpublic%2Fcals%2FMainCal&amp;amp;guid=CAL-2a3e9ebb-592110b3-0159-22c06d51-0000010ddemobedework%40mysite.edu&amp;amp;recurrenceId=</t>
  </si>
  <si>
    <t>20170321T210000Z</t>
  </si>
  <si>
    <t>20170321T160000</t>
  </si>
  <si>
    <t>20170321T220000Z</t>
  </si>
  <si>
    <t>20170321T170000</t>
  </si>
  <si>
    <t>Come draw your favorite manga character! For teens in grades 7-12.</t>
  </si>
  <si>
    <t xml:space="preserve"> Book Surfers: Kids Book Club</t>
  </si>
  <si>
    <t>CAL-2a3e9ebb-584debff-0158-503dd173-0000785ddemobedework%40mysite.edu</t>
  </si>
  <si>
    <t>20170329T213000Z</t>
  </si>
  <si>
    <t>http://localhost:8080/feeder/feeder/event/eventView.do?b=de&amp;amp;calPath=%2Fpublic%2Fcals%2FMainCal&amp;amp;guid=CAL-2a3e9ebb-584debff-0158-503dd173-0000785ddemobedework%40mysite.edu&amp;amp;recurrenceId=20170329T213000Z</t>
  </si>
  <si>
    <t>20170329T163000</t>
  </si>
  <si>
    <t>20170329T223000Z</t>
  </si>
  <si>
    <t>20170329T173000</t>
  </si>
  <si>
    <t>location/Southeast,Children,Book Clubs,Locations</t>
  </si>
  <si>
    <t xml:space="preserve">X-BEDEWORK-ALIAS : values : text : /user/agrp_calsuite-MainCampus/Childrens,X-BEDEWORK-ALIAS : values : text : /user/agrp_calsuite-MainCampus/Browse By Topic/Book Clubs,X-BEDEWORK-ALIAS : values : text : /user/agrp_calsuite-MainCampus/Locations/Southeast,X-BEDEWORK-SUBMITTEDBY : values : text : cwelch for Southeast (agrp_Southeast),X-NASHVILLE-RECURRENCE-PATTERN : values : text : Every last Wednesday. </t>
  </si>
  <si>
    <t xml:space="preserve"> Nashville Ballet presents: Sleeping Beauty</t>
  </si>
  <si>
    <t>CAL-2a3e9ebb-592110b3-0159-2234a5c1-0000412bdemobedework%40mysite.edu</t>
  </si>
  <si>
    <t>http://localhost:8080/feeder/feeder/event/eventView.do?b=de&amp;amp;calPath=%2Fpublic%2Fcals%2FMainCal&amp;amp;guid=CAL-2a3e9ebb-592110b3-0159-2234a5c1-0000412bdemobedework%40mysite.edu&amp;amp;recurrenceId=</t>
  </si>
  <si>
    <t>20170425T213000Z</t>
  </si>
  <si>
    <t>20170425T163000</t>
  </si>
  <si>
    <t>location/Southeast,series/Community of Many Faces,Children,Dance and Theater,Locations,Series</t>
  </si>
  <si>
    <t>Through storytelling and movement, The Lilac Fairy brings to life the tale of a beautiful princess cursed to sleep until love's kiss breaks the spell. For children in grades K-3.</t>
  </si>
  <si>
    <t xml:space="preserve">X-BEDEWORK-ALIAS : values : text : /user/agrp_calsuite-MainCampus/Childrens,X-BEDEWORK-ALIAS : values : text : /user/agrp_calsuite-MainCampus/Browse By Topic/Dance and Theater,X-BEDEWORK-ALIAS : values : text : /user/agrp_calsuite-MainCampus/Series/Community of Many Faces,X-BEDEWORK-ALIAS : values : text : /user/agrp_calsuite-MainCampus/Locations/Southeast,X-BEDEWORK-SUBMITTEDBY : values : text : srosichan for Community Engagement (agrp_CommunityEngagement) </t>
  </si>
  <si>
    <t xml:space="preserve"> Bilingual Music and Movement for Little Amigos</t>
  </si>
  <si>
    <t>CAL-2a3e9ebb-58d8f7d9-0158-da9e18cd-00001164demobedework%40mysite.edu</t>
  </si>
  <si>
    <t>http://localhost:8080/feeder/feeder/event/eventView.do?b=de&amp;amp;calPath=%2Fpublic%2Fcals%2FMainCal&amp;amp;guid=CAL-2a3e9ebb-58d8f7d9-0158-da9e18cd-00001164demobedework%40mysite.edu&amp;amp;recurrenceId=</t>
  </si>
  <si>
    <t>20170426T153000Z</t>
  </si>
  <si>
    <t>20170426T103000</t>
  </si>
  <si>
    <t>location/Southeast,series/Community of Many Faces,Children,Story Time,Locations,Series</t>
  </si>
  <si>
    <t>Rachel Rodriguez features Spanish language and music in her singing and dancing Latino culture-themed story time. For babies, age 0-3.</t>
  </si>
  <si>
    <t xml:space="preserve">X-BEDEWORK-ALIAS : values : text : /user/agrp_calsuite-MainCampus/Childrens,X-BEDEWORK-ALIAS : values : text : /user/agrp_calsuite-MainCampus/Browse By Topic/Story Time,X-BEDEWORK-ALIAS : values : text : /user/agrp_calsuite-MainCampus/Series/Community of Many Faces,X-BEDEWORK-ALIAS : values : text : /user/agrp_calsuite-MainCampus/Locations/Southeast,X-BEDEWORK-SUBMITTEDBY : values : text : srosichan for Community Engagement (agrp_CommunityEngagement) </t>
  </si>
  <si>
    <t xml:space="preserve"> Puppet Truck presents Ali Baba and the Forty Thieves</t>
  </si>
  <si>
    <t>CAL-2a3e9ebb-58d8f7d9-0158-da6eb974-0000798cdemobedework%40mysite.edu</t>
  </si>
  <si>
    <t>http://localhost:8080/feeder/feeder/event/eventView.do?b=de&amp;amp;calPath=%2Fpublic%2Fcals%2FMainCal&amp;amp;guid=CAL-2a3e9ebb-58d8f7d9-0158-da6eb974-0000798cdemobedework%40mysite.edu&amp;amp;recurrenceId=</t>
  </si>
  <si>
    <t>20170429T153000Z</t>
  </si>
  <si>
    <t>20170429T103000</t>
  </si>
  <si>
    <t>20170429T161000Z</t>
  </si>
  <si>
    <t>20170429T111000</t>
  </si>
  <si>
    <t>location/Southeast,series/Wishing Chair Productions,series/Community of Many Faces,Children,Puppet Shows,Locations,Series</t>
  </si>
  <si>
    <t>&amp;quot;Open Sesame!&amp;quot; and behold Wishing Chair Productions' colorful adaptation from the Tales of the Arabian Nights. Run time: 40 min. For all ages.</t>
  </si>
  <si>
    <t xml:space="preserve">X-BEDEWORK-ALIAS : values : text : /user/agrp_calsuite-MainCampus/Childrens,X-BEDEWORK-ALIAS : values : text : /user/agrp_calsuite-MainCampus/Browse By Topic/Puppet Shows,X-BEDEWORK-ALIAS : values : text : /user/agrp_calsuite-MainCampus/Series/Wishing Chair Productions,X-BEDEWORK-ALIAS : values : text : /user/agrp_calsuite-MainCampus/Series/Community of Many Faces,X-BEDEWORK-ALIAS : values : text : /user/agrp_calsuite-MainCampus/Locations/Southeast,X-BEDEWORK-THUMB-IMAGE : values : text : /public/images/puppet-show-black-80.png,X-BEDEWORK-IMAGE : values : text : /public/images/puppet-show-black-217.png,X-BEDEWORK-SUBMITTEDBY : values : text : srosichan for Community Engagement (agrp_CommunityEngagement) </t>
  </si>
  <si>
    <t xml:space="preserve"> Read, Play, Grow: Preschool</t>
  </si>
  <si>
    <t>CAL-2a3e9ebb-584debff-0158-50422c09-00007b32demobedework%40mysite.edu</t>
  </si>
  <si>
    <t>20170502T153000Z</t>
  </si>
  <si>
    <t>http://localhost:8080/feeder/feeder/event/eventView.do?b=de&amp;amp;calPath=%2Fpublic%2Fcals%2FMainCal&amp;amp;guid=CAL-2a3e9ebb-584debff-0158-50422c09-00007b32demobedework%40mysite.edu&amp;amp;recurrenceId=20170502T153000Z</t>
  </si>
  <si>
    <t>20170502T103000</t>
  </si>
  <si>
    <t>20170502T163000Z</t>
  </si>
  <si>
    <t>20170502T113000</t>
  </si>
  <si>
    <t>Arts and Crafts,location/Southeast,Children,Locations</t>
  </si>
  <si>
    <t xml:space="preserve">X-BEDEWORK-ALIAS : values : text : /user/agrp_calsuite-MainCampus/Childrens,X-BEDEWORK-ALIAS : values : text : /user/agrp_calsuite-MainCampus/Browse By Topic/Arts and Crafts,X-BEDEWORK-ALIAS : values : text : /user/agrp_calsuite-MainCampus/Locations/Southeast,X-BEDEWORK-SUBMITTEDBY : values : text : cwelch for Southeast (agrp_Southeast),X-NASHVILLE-RECURRENCE-PATTERN : values : text : Every Tuesday in May. </t>
  </si>
  <si>
    <t xml:space="preserve"> Read, Play, Grow: School Age</t>
  </si>
  <si>
    <t>CAL-2a3e9ebb-593ff6c2-0159-4111131e-00003a00demobedework%40mysite.edu</t>
  </si>
  <si>
    <t>20170502T213000Z</t>
  </si>
  <si>
    <t>http://localhost:8080/feeder/feeder/event/eventView.do?b=de&amp;amp;calPath=%2Fpublic%2Fcals%2FMainCal&amp;amp;guid=CAL-2a3e9ebb-593ff6c2-0159-4111131e-00003a00demobedework%40mysite.edu&amp;amp;recurrenceId=20170502T213000Z</t>
  </si>
  <si>
    <t>20170502T163000</t>
  </si>
  <si>
    <t>20170502T223000Z</t>
  </si>
  <si>
    <t>20170502T173000</t>
  </si>
  <si>
    <t xml:space="preserve">X-BEDEWORK-ALIAS : values : text : /user/agrp_calsuite-MainCampus/Childrens,X-BEDEWORK-ALIAS : values : text : /user/agrp_calsuite-MainCampus/Locations/Southeast,X-BEDEWORK-ALIAS : values : text : /user/agrp_calsuite-MainCampus/Browse By Topic/Arts and Crafts,X-BEDEWORK-SUBMITTEDBY : values : text : cwelch for Southeast (agrp_Southeast),X-NASHVILLE-RECURRENCE-PATTERN : values : text : Every Tuesday in May. </t>
  </si>
  <si>
    <t xml:space="preserve"> Read, Play, Grow: Babies and Toddlers</t>
  </si>
  <si>
    <t>CAL-2a3e9ebb-593ff6c2-0159-4112dd10-00003ab0demobedework%40mysite.edu</t>
  </si>
  <si>
    <t>20170503T153000Z</t>
  </si>
  <si>
    <t>http://localhost:8080/feeder/feeder/event/eventView.do?b=de&amp;amp;calPath=%2Fpublic%2Fcals%2FMainCal&amp;amp;guid=CAL-2a3e9ebb-593ff6c2-0159-4112dd10-00003ab0demobedework%40mysite.edu&amp;amp;recurrenceId=20170503T153000Z</t>
  </si>
  <si>
    <t>20170503T103000</t>
  </si>
  <si>
    <t>20170503T163000Z</t>
  </si>
  <si>
    <t>20170503T113000</t>
  </si>
  <si>
    <t xml:space="preserve">X-BEDEWORK-ALIAS : values : text : /user/agrp_calsuite-MainCampus/Childrens,X-BEDEWORK-ALIAS : values : text : /user/agrp_calsuite-MainCampus/Browse By Topic/Arts and Crafts,X-BEDEWORK-ALIAS : values : text : /user/agrp_calsuite-MainCampus/Locations/Southeast,X-BEDEWORK-SUBMITTEDBY : values : text : cwelch for Southeast (agrp_Southeast),X-NASHVILLE-RECURRENCE-PATTERN : values : text : Every Wednesday in May. </t>
  </si>
  <si>
    <t xml:space="preserve"> Lee, Juega, Aprende (Read, Play, Grow)</t>
  </si>
  <si>
    <t>CAL-2a3e9ebb-593ff6c2-0159-41146ace-00003b72demobedework%40mysite.edu</t>
  </si>
  <si>
    <t>20170504T153000Z</t>
  </si>
  <si>
    <t>http://localhost:8080/feeder/feeder/event/eventView.do?b=de&amp;amp;calPath=%2Fpublic%2Fcals%2FMainCal&amp;amp;guid=CAL-2a3e9ebb-593ff6c2-0159-41146ace-00003b72demobedework%40mysite.edu&amp;amp;recurrenceId=20170504T153000Z</t>
  </si>
  <si>
    <t>20170504T103000</t>
  </si>
  <si>
    <t>20170504T163000Z</t>
  </si>
  <si>
    <t>20170504T113000</t>
  </si>
  <si>
    <t xml:space="preserve">X-BEDEWORK-ALIAS : values : text : /user/agrp_calsuite-MainCampus/Childrens,X-BEDEWORK-ALIAS : values : text : /user/agrp_calsuite-MainCampus/Locations/Southeast,X-BEDEWORK-ALIAS : values : text : /user/agrp_calsuite-MainCampus/Browse By Topic/Arts and Crafts,X-BEDEWORK-SUBMITTEDBY : values : text : cwelch for Southeast (agrp_Southeast),X-NASHVILLE-RECURRENCE-PATTERN : values : text : Todos los jueves en mayo. </t>
  </si>
  <si>
    <t xml:space="preserve"> Read, Play, Grow: All Ages</t>
  </si>
  <si>
    <t>CAL-2a3e9ebb-593ff6c2-0159-4116bc35-00003d32demobedework%40mysite.edu</t>
  </si>
  <si>
    <t>20170506T153000Z</t>
  </si>
  <si>
    <t>http://localhost:8080/feeder/feeder/event/eventView.do?b=de&amp;amp;calPath=%2Fpublic%2Fcals%2FMainCal&amp;amp;guid=CAL-2a3e9ebb-593ff6c2-0159-4116bc35-00003d32demobedework%40mysite.edu&amp;amp;recurrenceId=20170506T153000Z</t>
  </si>
  <si>
    <t>20170506T103000</t>
  </si>
  <si>
    <t>20170506T163000Z</t>
  </si>
  <si>
    <t>20170506T113000</t>
  </si>
  <si>
    <t xml:space="preserve">X-BEDEWORK-ALIAS : values : text : /user/agrp_calsuite-MainCampus/Childrens,X-BEDEWORK-ALIAS : values : text : /user/agrp_calsuite-MainCampus/Locations/Southeast,X-BEDEWORK-ALIAS : values : text : /user/agrp_calsuite-MainCampus/Browse By Topic/Arts and Crafts,X-BEDEWORK-SUBMITTEDBY : values : text : cwelch for Southeast (agrp_Southeast),X-NASHVILLE-RECURRENCE-PATTERN : values : text : Every Saturday in May. </t>
  </si>
  <si>
    <t>Tuesdays, 5:00 p.m. Fridays, 10:00 a.m.  Earn your high school equivalency diploma. Free HiSET classes are offered in partnership with the YWCA Family Literacy Center. Start writing the story of your family&amp;rsquo;s success today. Registration is required. To register, call (615) 269-9922.</t>
  </si>
  <si>
    <t>Every Monday - Thursday. Study for your high school equivalency diploma while increasing your English language skills. This class is offered in partnership with WorkForce Essentials. Classes are free, but registration is required. Please call 1-800-826-3177 to register.</t>
  </si>
  <si>
    <t>Every Wednesday in Mar and Apr. Babies and their caregivers are welcome to join us for tickle rhymes and wiggle songs.  We will share the best practices to promote early literacy skills. Children ages 0 to 3 are welcome.</t>
  </si>
  <si>
    <t>Every Last Wednesday of the month. Join us for book discussions, games, and fun! Register and pick up a copy of the book at the Children's Desk. For ages 8 and up.</t>
  </si>
  <si>
    <t>Every Tuesday and Thursday. Study for the citizenship test at your local library! Review the 100 questions, improve your English, reading and writing skills, and learn about the interview process. Students who complete the class will also get FREE filing of the N-400. Classes offered in partnership with Nashville Adult Literacy Council. Registration is required. Call 615-298-8060 to register.</t>
  </si>
  <si>
    <t>Every Friday. Nashville Financial Empowerment Center provides free, professional financial counseling to any Nashvillian. These services are offered in partnership with United Way. Call 615-748-3620 to make an appointment.</t>
  </si>
  <si>
    <t>Every Monday in Mar. Come and battle us in a game of Naruto! For teens in grades 7-12. Part of Animanga month.</t>
  </si>
  <si>
    <t>Todos los jueves en marzo y abril. Bienvenidos a nuestra Hora de Cuentos! Acomp&amp;aacute;&amp;ntilde;enos a leer, cantar y jugar en un programa que ser&amp;aacute; muy divertido para toda la familia. Every Thursday in March and April.</t>
  </si>
  <si>
    <t>Todos los jueves en mayo. Por favor acomp&amp;aacute;&amp;ntilde;enos a disfrutar de un programa divertido con actividades que le ayudaran a sus ni&amp;ntilde;os prepararse para leer. Para ni&amp;ntilde;os de 2-5 a&amp;ntilde;os.</t>
  </si>
  <si>
    <t>Third Fridays in Mar and Apr. Join us for LEGO Mania and bring your creativity! Children will create masterpieces in this program. Bring your imagination, and we'll provide the LEGO bricks! For ages 5-12.</t>
  </si>
  <si>
    <t>Every Tuesday in Mar and Apr. Please join us for a fun-filled program with stories, songs, rhymes and a craft! Children ages 2 to 5 are welcome.</t>
  </si>
  <si>
    <t>Every Saturday in May. Join us for fun activities that will develop and promote literacy skills in your child. For all ages.</t>
  </si>
  <si>
    <t>Every Wednesday in May. Join us for fun activities that will develop and promote early literacy skills in your child. For ages 0-3.</t>
  </si>
  <si>
    <t>Every Tuesday in May. Please join us for fun activities that will develop and promote early literacy skills in your child. For ages 2-5.</t>
  </si>
  <si>
    <t>Every Tuesday in May. Join us for fun activities that will develop and promote literacy skills in your child. For children in grades K-2.</t>
  </si>
  <si>
    <t>Every Thursday in March. Children in grades 2 to 4 will receive free reading tutoring. Participation in this program is limited; registration is required. Please call (615) 862-5871 to register.</t>
  </si>
  <si>
    <t xml:space="preserve"> Rockstar Readers: Reading Tutoring at Your Library</t>
  </si>
  <si>
    <t>Every Saturday in March and April. Come and join us for a fun time with stories, eBooks, songs, and rhymes. Children of all ages are welcome.</t>
  </si>
  <si>
    <t>Every First Wednesday. The Southeast Explorers at the Library (SEAL) Homeschool Program meets for an adventure in learning with fun hands-on activities. For children of all ages.</t>
  </si>
  <si>
    <t>Every Tuesday. Join Teen staff and a Studio NPL mentor for a day of Making, technology, robotics, video, photography, and more. For teens in grades 8-12.</t>
  </si>
  <si>
    <t>Every Tuesday in March and April. Go on an after-school adventure to explore science, technology, engineering, art, and math. A snack will be provided. Children in grades K-2 are welcome.</t>
  </si>
  <si>
    <t>Wednesdays, Mar 1, 8, 15. Every Saturday, Mar 4 - Apr 15. United Way IRS certified volunteers prepare tax returns for FREE for individuals and families earning less than $62,000. Appointment required. Call 2-1-1 to schedule an appointment.</t>
  </si>
  <si>
    <t>Every 1st Monday. Every 3rd Tuesday. Now families receiving these benefits may attend the new WIC Mobile Clinic to pick up vouchers instead of going to their WIC clinic location. WIC Mobile pick-up sites are designed to be closer and more convenient for families, often within walking distance of participants&amp;rsquo; homes.</t>
  </si>
  <si>
    <t>Every Monday. Come practice yoga for free! All you need are comfy clothes and a yoga mat. Beginners to intermediates welcome. Start your week off right with free yoga.  Ages eighteen and up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</si>
</sst>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1">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49" fontId="0" fillId="0" borderId="0" xfId="0" applyNumberFormat="1"/>
    <xf numFmtId="0" fontId="0" fillId="0" borderId="0" xfId="0" applyAlignment="1">
      <alignment shrinkToFit="1"/>
    </xf>
    <xf numFmtId="164" fontId="0" fillId="0" borderId="0" xfId="0" applyNumberFormat="1"/>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Sheet1!$A$4:$A$6</c:f>
              <c:multiLvlStrCache>
                <c:ptCount val="1"/>
                <c:lvl>
                  <c:pt idx="0">
                    <c:v>(blank)</c:v>
                  </c:pt>
                </c:lvl>
                <c:lvl>
                  <c:pt idx="0">
                    <c:v>(blank)</c:v>
                  </c:pt>
                </c:lvl>
              </c:multiLvlStrCache>
            </c:multiLvlStrRef>
          </c:cat>
          <c:val>
            <c:numRef>
              <c:f>Sheet1!$B$4:$B$6</c:f>
              <c:numCache>
                <c:formatCode>m/d/yyyy</c:formatCode>
                <c:ptCount val="1"/>
              </c:numCache>
            </c:numRef>
          </c:val>
        </c:ser>
        <c:dLbls>
          <c:showLegendKey val="0"/>
          <c:showVal val="0"/>
          <c:showCatName val="0"/>
          <c:showSerName val="0"/>
          <c:showPercent val="0"/>
          <c:showBubbleSize val="0"/>
        </c:dLbls>
        <c:gapWidth val="219"/>
        <c:overlap val="-27"/>
        <c:axId val="247713032"/>
        <c:axId val="116757056"/>
      </c:barChart>
      <c:catAx>
        <c:axId val="24771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57056"/>
        <c:crosses val="autoZero"/>
        <c:auto val="1"/>
        <c:lblAlgn val="ctr"/>
        <c:lblOffset val="100"/>
        <c:noMultiLvlLbl val="0"/>
      </c:catAx>
      <c:valAx>
        <c:axId val="11675705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71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88142576"/>
        <c:axId val="351462304"/>
      </c:barChart>
      <c:catAx>
        <c:axId val="88142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62304"/>
        <c:crosses val="autoZero"/>
        <c:auto val="1"/>
        <c:lblAlgn val="ctr"/>
        <c:lblOffset val="100"/>
        <c:noMultiLvlLbl val="0"/>
      </c:catAx>
      <c:valAx>
        <c:axId val="3514623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739.413124305553" createdVersion="5" refreshedVersion="5" minRefreshableVersion="3" recordCount="200">
  <cacheSource type="worksheet">
    <worksheetSource name="Table4"/>
  </cacheSource>
  <cacheFields count="4">
    <cacheField name="LOCATION" numFmtId="0">
      <sharedItems containsBlank="1" count="6">
        <e v="#N/A"/>
        <m/>
        <s v="EDGEHILL" u="1"/>
        <s v="NORTH" u="1"/>
        <s v="BELLEVUE" u="1"/>
        <s v="DONELSON" u="1"/>
      </sharedItems>
    </cacheField>
    <cacheField name="AGE" numFmtId="0">
      <sharedItems containsBlank="1" count="6">
        <s v=""/>
        <m/>
        <b v="0" u="1"/>
        <s v="ADULTS" u="1"/>
        <s v="TEENS" u="1"/>
        <s v="CHILDREN" u="1"/>
      </sharedItems>
    </cacheField>
    <cacheField name="DATE/TIME" numFmtId="0">
      <sharedItems containsString="0" containsBlank="1" containsNumber="1" containsInteger="1" minValue="0" maxValue="0" count="2">
        <n v="0"/>
        <m/>
      </sharedItems>
    </cacheField>
    <cacheField name="SUMMARY" numFmtId="0">
      <sharedItems containsBlank="1" count="389" longText="1">
        <s v="_x000d_, Jan 0_x000d_12:00 AM_x000d__x000d_"/>
        <m/>
        <s v=" UNITY Project_x000d_Saturday, Apr 8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crabble Group_x000d_Thursday, Apr 6_x000d_1:30 PM_x000d_Play Scrabble the old-fashioned way - on a board! All skill levels are welcomed. Bring your board if you have one._x000d_" u="1"/>
        <s v=" Scrabble Group_x000d_Thursday, Mar 2_x000d_1:30 PM_x000d_Play Scrabble the old-fashioned way - on a board! All skill levels are welcomed. Bring your board if you have one._x000d_" u="1"/>
        <s v=" Scrabble Group_x000d_Thursday, Mar 9_x000d_1:30 PM_x000d_Play Scrabble the old-fashioned way - on a board! All skill levels are welcomed. Bring your board if you have one._x000d_" u="1"/>
        <s v=" Scrabble Group_x000d_Thursday, May 4_x000d_1:30 PM_x000d_Play Scrabble the old-fashioned way - on a board! All skill levels are welcomed. Bring your board if you have one._x000d_" u="1"/>
        <s v=" Knitting 101_x000d_Saturday, Mar 4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Cypher_x000d_Thursday, Apr 13_x000d_4:00 PM_x000d_Teen producers of all levels, including songwriters, singers, and rappers who are interested in producing their own music, learn how to make beats and music tracks using Logic Pro. Hosted by Southern Word._x000d_" u="1"/>
        <s v=" Cypher_x000d_Thursday, Apr 20_x000d_4:00 PM_x000d_Teen producers of all levels, including songwriters, singers, and rappers who are interested in producing their own music, learn how to make beats and music tracks using Logic Pro. Hosted by Southern Word._x000d_" u="1"/>
        <s v=" Cypher_x000d_Thursday, Apr 27_x000d_4:00 PM_x000d_Teen producers of all levels, including songwriters, singers, and rappers who are interested in producing their own music, learn how to make beats and music tracks using Logic Pro. Hosted by Southern Word._x000d_" u="1"/>
        <s v=" Cypher_x000d_Thursday, Mar 16_x000d_4:00 PM_x000d_Teen producers of all levels, including songwriters, singers, and rappers who are interested in producing their own music, learn how to make beats and music tracks using Logic Pro. Hosted by Southern Word._x000d_" u="1"/>
        <s v=" Cypher_x000d_Thursday, Mar 23_x000d_4:00 PM_x000d_Teen producers of all levels, including songwriters, singers, and rappers who are interested in producing their own music, learn how to make beats and music tracks using Logic Pro. Hosted by Southern Word._x000d_" u="1"/>
        <s v=" Cypher_x000d_Thursday, Mar 30_x000d_4:00 PM_x000d_Teen producers of all levels, including songwriters, singers, and rappers who are interested in producing their own music, learn how to make beats and music tracks using Logic Pro. Hosted by Southern Word._x000d_" u="1"/>
        <s v=" Cypher_x000d_Thursday, May 11_x000d_4:00 PM_x000d_Teen producers of all levels, including songwriters, singers, and rappers who are interested in producing their own music, learn how to make beats and music tracks using Logic Pro. Hosted by Southern Word._x000d_" u="1"/>
        <s v=" Cypher_x000d_Thursday, May 18_x000d_4:00 PM_x000d_Teen producers of all levels, including songwriters, singers, and rappers who are interested in producing their own music, learn how to make beats and music tracks using Logic Pro. Hosted by Southern Word._x000d_" u="1"/>
        <s v=" Cypher_x000d_Thursday, May 25_x000d_4:00 PM_x000d_Teen producers of all levels, including songwriters, singers, and rappers who are interested in producing their own music, learn how to make beats and music tracks using Logic Pro. Hosted by Southern Word._x000d_" u="1"/>
        <s v=" Tai Chi Class_x000d_Tuesday, Apr 1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1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25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1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Swing Dance Class_x000d_Saturday, Mar 26_x000d_11:30 AM_x000d_Swing in spring and learn basic dance moves from Nashville Swing Dance Foundation teachers._x000d_" u="1"/>
        <s v=" Make and Take: Pie_x000d_Saturday, May 27_x000d_2:00 PM_x000d_With all the fresh fruits and vegetables coming into season, why not learn how to make a pie? Parents and kids will learn some healthy pie recipes and collaborate to make a delicious pie crust they can take home. Space is limited. Please call (615) 862-5861 to register._x000d_" u="1"/>
        <s v="Connecting Online for Seniors_x000d_Wednesday, Apr 20_x000d_2:00 PM_x000d_Perhaps your family and friends use sites like Facebook to stay in touch and share information. Not sure what social media is about? Come to the class to find out!_x000d_" u="1"/>
        <s v=" Let Off S.T.E.A.M._x000d_Tuesday, May 2_x000d_4:00 PM_x000d_Create works of art using science and technology. Ages 5-12._x000d_" u="1"/>
        <s v="Create A Family Tree_x000d_Wednesday, May 4_x000d_5:30 PM_x000d_Create a family tree - real or imagined - using found objects. Presented by Turnip Green Creative Reuse._x000d_" u="1"/>
        <s v="Story Time_x000d_Wednesday, Apr 20_x000d_10:15 AM_x000d_Every Wednesday at 10:15 and 11:15 a.m. Singing, fingerplays, rhymes, ABCs, 123s, stories, and much more with Miss Donna and Bear!_x000d_" u="1"/>
        <s v="Story Time_x000d_Wednesday, Apr 20_x000d_11:15 AM_x000d_Every Wednesday at 10:15 and 11:15 a.m. Singing, fingerplays, rhymes, ABCs, 123s, stories, and much more with Miss Donna and Bear!_x000d_" u="1"/>
        <s v="Story Time_x000d_Wednesday, Apr 27_x000d_10:15 AM_x000d_Every Wednesday at 10:15 and 11:15 a.m. Singing, fingerplays, rhymes, ABCs, 123s, stories, and much more with Miss Donna and Bear!_x000d_" u="1"/>
        <s v="Story Time_x000d_Wednesday, Mar 16_x000d_10:15 AM_x000d_Every Wednesday at 10:15 and 11:15 a.m. Singing, fingerplays, rhymes, ABCs, 123s, stories, and much more with Miss Donna and Bear!_x000d_" u="1"/>
        <s v="Story Time_x000d_Wednesday, Mar 16_x000d_11:15 AM_x000d_Every Wednesday at 10:15 and 11:15 a.m. Singing, fingerplays, rhymes, ABCs, 123s, stories, and much more with Miss Donna and Bear!_x000d_" u="1"/>
        <s v="Story Time_x000d_Wednesday, Mar 23_x000d_10:15 AM_x000d_Every Wednesday at 10:15 and 11:15 a.m. Singing, fingerplays, rhymes, ABCs, 123s, stories, and much more with Miss Donna and Bear!_x000d_" u="1"/>
        <s v="Story Time_x000d_Wednesday, Mar 23_x000d_11:15 AM_x000d_Every Wednesday at 10:15 and 11:15 a.m. Singing, fingerplays, rhymes, ABCs, 123s, stories, and much more with Miss Donna and Bear!_x000d_" u="1"/>
        <s v="Story Time_x000d_Wednesday, Mar 30_x000d_10:15 AM_x000d_Every Wednesday at 10:15 and 11:15 a.m. Singing, fingerplays, rhymes, ABCs, 123s, stories, and much more with Miss Donna and Bear!_x000d_" u="1"/>
        <s v="Story Time_x000d_Wednesday, Mar 30_x000d_11:15 AM_x000d_Every Wednesday at 10:15 and 11:15 a.m. Singing, fingerplays, rhymes, ABCs, 123s, stories, and much more with Miss Donna and Bear!_x000d_" u="1"/>
        <s v="Story Time_x000d_Wednesday, May 11_x000d_10:15 AM_x000d_Every Wednesday at 10:15 and 11:15 a.m. Singing, fingerplays, rhymes, ABCs, 123s, stories, and much more with Miss Donna and Bear!_x000d_" u="1"/>
        <s v="Story Time_x000d_Wednesday, May 11_x000d_11:15 AM_x000d_Every Wednesday at 10:15 and 11:15 a.m. Singing, fingerplays, rhymes, ABCs, 123s, stories, and much more with Miss Donna and Bear!_x000d_" u="1"/>
        <s v="Story Time _x000d_Wednesday, Mar 2_x000d_10:15 AM_x000d_Every Wednesday at 10:15 and 11:15 a.m. Singing, fingerplays, rhymes, ABCs, 123s, stories, and much more with Miss Donna and Bear!_x000d_" u="1"/>
        <s v=" Story Time_x000d_Tuesday, Apr 4_x000d_10:30 AM_x000d_Join us for stories, music, movement, and adventure! For ages 0-5._x000d_" u="1"/>
        <s v=" Story Time_x000d_Tuesday, Mar 7_x000d_10:30 AM_x000d_Join us for stories, music, movement, and adventure! For ages 0-5._x000d_" u="1"/>
        <s v=" Story Time_x000d_Tuesday, May 2_x000d_10:30 AM_x000d_Join us for stories, music, movement, and adventure! For ages 0-5._x000d_" u="1"/>
        <s v=" Story Time_x000d_Tuesday, May 9_x000d_10:30 AM_x000d_Join us for stories, music, movement, and adventure! For ages 0-5._x000d_" u="1"/>
        <s v="Mindfulness Meditation_x000d_Wednesday, Apr 6_x000d_6:30 PM_x000d_Every 1st Wednesday. Lisa Ernst, meditation teacher and founder of One Dharma Nashville, will demonstrate mindfulness techniques to help you reduce stress and increase overall well-being._x000d_" u="1"/>
        <s v="Mindfulness Meditation_x000d_Wednesday, Mar 2_x000d_6:30 PM_x000d_Every 1st Wednesday. Lisa Ernst, meditation teacher and founder of One Dharma Nashville, will demonstrate mindfulness techniques to help you reduce stress and increase overall well-being._x000d_" u="1"/>
        <s v="Mindfulness Meditation_x000d_Wednesday, May 4_x000d_6:30 PM_x000d_Every 1st Wednesday. Lisa Ernst, meditation teacher and founder of One Dharma Nashville, will demonstrate mindfulness techniques to help you reduce stress and increase overall well-being._x000d_" u="1"/>
        <s v="Scrabble Group for All Levels_x000d_Thursday, Apr 14_x000d_1:30 PM_x000d_Every Thursday, play Scrabble the old-fashioned way&amp;hellip; on a board! All levels of players welcome. Bring your board if you have one._x000d_" u="1"/>
        <s v="Scrabble Group for All Levels_x000d_Thursday, Apr 21_x000d_1:30 PM_x000d_Every Thursday, play Scrabble the old-fashioned way&amp;hellip; on a board! All levels of players welcome. Bring your board if you have one._x000d_" u="1"/>
        <s v="Scrabble Group for All Levels_x000d_Thursday, Apr 28_x000d_1:30 PM_x000d_Every Thursday, play Scrabble the old-fashioned way&amp;hellip; on a board! All levels of players welcome. Bring your board if you have one._x000d_" u="1"/>
        <s v="Scrabble Group for All Levels_x000d_Thursday, Mar 17_x000d_1:30 PM_x000d_Every Thursday, play Scrabble the old-fashioned way&amp;hellip; on a board! All levels of players welcome. Bring your board if you have one._x000d_" u="1"/>
        <s v="Scrabble Group for All Levels_x000d_Thursday, Mar 24_x000d_1:30 PM_x000d_Every Thursday, play Scrabble the old-fashioned way&amp;hellip; on a board! All levels of players welcome. Bring your board if you have one._x000d_" u="1"/>
        <s v="Scrabble Group for All Levels_x000d_Thursday, Mar 31_x000d_1:30 PM_x000d_Every Thursday, play Scrabble the old-fashioned way&amp;hellip; on a board! All levels of players welcome. Bring your board if you have one._x000d_" u="1"/>
        <s v="Crayon Kids: Crafts and Fun_x000d_Thursday, Apr 7_x000d_10:15 AM_x000d_Every Thursday, join Ms. Katie at the library for some crafty fun!_x000d_" u="1"/>
        <s v="Crayon Kids: Crafts and Fun_x000d_Thursday, Mar 3_x000d_10:15 AM_x000d_Every Thursday, join Ms. Katie at the library for some crafty fun!_x000d_" u="1"/>
        <s v="Crayon Kids: Crafts and Fun_x000d_Thursday, May 5_x000d_10:15 AM_x000d_Every Thursday, join Ms. Katie at the library for some crafty fun!_x000d_" u="1"/>
        <s v="Origami Time_x000d_Monday, Mar 7_x000d_4:15 PM_x000d_Penguins, foxes, and throwing stars, oh my! Make paper animals, clothes, and more! Grades 5-12._x000d_" u="1"/>
        <s v=" Nashville Ballet presents: Sleeping Beauty_x000d_Monday, Apr 24_x000d_6:30 PM_x000d_Through storytelling and movement, The Lilac Fairy brings to life the tale of a beautiful princess cursed to sleep until love's kiss breaks the spell. For all ages._x000d_" u="1"/>
        <s v=" Nashville Ballet presents: Sleeping Beauty_x000d_Monday, Apr 3_x000d_10:30 AM_x000d_Through storytelling and movement, The Lilac Fairy brings to life the tale of a beautiful princess cursed to sleep until love's kiss breaks the spell. For all ages._x000d_" u="1"/>
        <s v=" Teen Tech Lab_x000d_Friday, Apr 28_x000d_2:00 PM_x000d_Teens can work with a Studio NPL mentor on innovative technology projects including music, video, photography, design, textiles, and more. Projects vary each week. For ages 12-18._x000d_" u="1"/>
        <s v=" Teen Tech Lab_x000d_Friday, Mar 31_x000d_2:00 PM_x000d_Teens can work with a Studio NPL mentor on innovative technology projects including music, video, photography, design, textiles, and more. Projects vary each week. For ages 12-18._x000d_" u="1"/>
        <s v="Adventure Club: Crafts, Movies, and More_x000d_Tuesday, May 10_x000d_4:00 PM_x000d_Imagine that you are a puzzle, made up of many pieces. What would be on those pieces? What makes up YOU? Come create your own puzzle pieces, where you can describe those things that make you, you!_x000d_" u="1"/>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 Credit Boot Camp_x000d_Saturday, Apr 29_x000d_10:30 AM_x000d_Understanding your credit report and score is crucial to empowering your financial future and keeping your finances healthy. In this workshop learn how to read your credit report, understand the credit scoring model, understand how your actions affect your credit score, and dispute errors on your credit report. Registration is required. Please call (615) 862-5854 to register._x000d_" u="1"/>
        <s v=" Lego Club_x000d_Sunday, Mar 19_x000d_3:00 PM_x000d_Imagine, think, and build something awesome with LEGOs&amp;reg;. For ages 4 and up._x000d_" u="1"/>
        <s v=" Animanga Origami_x000d_Tuesday, Mar 14_x000d_4:15 PM_x000d_This origami session is perfect for beginners. Learn how to make different animals and even add LEDs to them! For grades 5-12._x000d_" u="1"/>
        <s v=" 3rd Thursday Book Club_x000d_Thursday, Mar 16_x000d_2:00 PM_x000d_Every Third Thursday. Join us for a lively discussion on this month's book selection._x000d_" u="1"/>
        <s v=" T.O.T.A.L.: Game Time_x000d_Monday, Apr 3_x000d_4:00 PM_x000d_Board games, video games, and card games galore! Ages 12-18._x000d_" u="1"/>
        <s v=" T.O.T.A.L.: Game Time_x000d_Monday, Mar 6_x000d_4:00 PM_x000d_Board games, video games, and card games galore! Ages 12-18._x000d_" u="1"/>
        <s v=" T.O.T.A.L.: Game Time_x000d_Monday, May 1_x000d_4:00 PM_x000d_Board games, video games, and card games galore! Ages 12-18._x000d_" u="1"/>
        <s v=" Vintage Baseball: Origins of America's Pastime_x000d_Tuesday, Mar 28_x000d_5:00 PM_x000d_Baseball is America&amp;rsquo;s oldest sport. The rules have changed greatly since it was first invented. The Tennessee Vintage Baseball Association host a program explaining the 1864 rules of the game, complete with vintage uniforms and equipment._x000d_" u="1"/>
        <s v=" In the Garden_x000d_Wednesday, Apr 12_x000d_4:00 PM_x000d_Get ready to get your hands dirty! Kids will learn about how we grow food while helping plant, water, and care for our community garden. Ages 5-12._x000d_" u="1"/>
        <s v=" In the Garden_x000d_Wednesday, Apr 19_x000d_4:00 PM_x000d_Get ready to get your hands dirty! Kids will learn about how we grow food while helping plant, water, and care for our community garden. Ages 5-12._x000d_" u="1"/>
        <s v=" In the Garden_x000d_Wednesday, Apr 26_x000d_4:00 PM_x000d_Get ready to get your hands dirty! Kids will learn about how we grow food while helping plant, water, and care for our community garden. Ages 5-12._x000d_" u="1"/>
        <s v=" In the Garden_x000d_Wednesday, May 10_x000d_4:00 PM_x000d_Get ready to get your hands dirty! Kids will learn about how we grow food while helping plant, water, and care for our community garden. Ages 5-12._x000d_" u="1"/>
        <s v=" In the Garden_x000d_Wednesday, May 17_x000d_4:00 PM_x000d_Get ready to get your hands dirty! Kids will learn about how we grow food while helping plant, water, and care for our community garden. Ages 5-12._x000d_" u="1"/>
        <s v=" In the Garden_x000d_Wednesday, May 24_x000d_4:00 PM_x000d_Get ready to get your hands dirty! Kids will learn about how we grow food while helping plant, water, and care for our community garden. Ages 5-12._x000d_" u="1"/>
        <s v=" In the Garden_x000d_Wednesday, May 31_x000d_4:00 PM_x000d_Get ready to get your hands dirty! Kids will learn about how we grow food while helping plant, water, and care for our community garden. Ages 5-12._x000d_" u="1"/>
        <s v=" Tell Your Story: Bookbinding_x000d_Wednesday, Apr 19_x000d_4:15 PM_x000d_John Lewis tells his story in March. Tell your own in a book you create. For grades 5-12._x000d_" u="1"/>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u="1"/>
        <s v=" Documentary and Discussion: The Loving Story_x000d_Sunday, Mar 12_x000d_3:00 PM_x000d_This Oscar-shortlisted film is the definitive account of the landmark 1967 Supreme Court decision that legalized interracial marriage: Loving v. Virginia. Married in Washington, D.C. on June 2, 1958, Richard Loving and Mildred Jeter returned home to Virginia where their marriage was declared illegal - he was white, and she was black and Native American. Not Rated. 2011. 77 min._x000d_" u="1"/>
        <s v=" Tell Your Story: Video Diary_x000d_Wednesday, Apr 26_x000d_4:15 PM_x000d_John Lewis tells his story in March. Tell your own by recording a short video diary. For grades 5-12._x000d_" u="1"/>
        <s v=" Financial Foundations_x000d_Tuesday, Apr 25_x000d_6:00 PM_x000d_This workshop covers the basics of personal finance to give you the knowledge and skills you need to achieve your financial goals. Topics include understanding credit reports and scores, strategies for managing debt, developing a spending plan, and saving for the future. Presented by Apprisen, a non-profit organization dedicated to financial literacy. This event celebrates Money Smart Week._x000d_" u="1"/>
        <s v=" Let Off S.T.E.A.M._x000d_Tuesday, May 16_x000d_4:00 PM_x000d_Create works of art using science and technology. Ages 5-12._x000d_" u="1"/>
        <s v=" Let Off S.T.E.A.M._x000d_Tuesday, May 30_x000d_4:00 PM_x000d_Create works of art using science and technology. Ages 5-12._x000d_" u="1"/>
        <s v=" The Music of Frank Marino_x000d_Sunday, Apr 23_x000d_3:00 PM_x000d_Musician Frank Marino performs several original pieces._x000d_" u="1"/>
        <s v=" Graphic Novel Craft_x000d_Tuesday, Apr 25_x000d_4:15 PM_x000d_Use artwork from graphic novels to create a fan-worthy magnet. For grades 5-12._x000d_" u="1"/>
        <s v=" Teen Studio_x000d_Wednesday, Mar 15_x000d_4:15 PM_x000d_Join us for different activities each week, including crafts, gaming, simple circuits, 3D printing, and more! For grades 5-12._x000d_" u="1"/>
        <s v=" UNITY Project_x000d_Friday, Apr 7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afeguard Your Privacy Online_x000d_Monday, May 1_x000d_6:00 PM_x000d_Learn tools and techniques to browse the internet safely, keep private data private, and not be tracked online. Users of all skill levels are welcome. Bring your own device.\n\nThis event celebrates Choose Privacy Week._x000d_" u="1"/>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u="1"/>
        <s v=" Novel Conversations: Commonwealth by Ann Patchett_x000d_Thursday, Mar 9_x000d_6:00 PM_x000d_Join us for lively book discussions. \n\nMarch 9: Commonwealth by Ann Patchett\nApril 13: The Magic Strings of Frankie Presto by Mitch Albom\nMay 11: Hillbilly Elegy by J. D. Vance_x000d_" u="1"/>
        <s v=" BellyTone&amp;reg; Bone-Building Toning_x000d_Thursday, Mar 2_x000d_6:00 PM_x000d_Every Thursday. BellyTone is a freshly unique method of toning the total core and the entire body with no stress to joints. The class includes extended floor work so participants must be able to move freely without assistance. Bring a mat and a set of very light hand weights. Mature children ages 11 and older are welcomed to participate with a parent-signed waiver._x000d_" u="1"/>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u="1"/>
        <s v="Mother Goose Moments_x000d_Monday, Apr 4_x000d_10:15 AM_x000d_Every Monday, babies and their caregivers are welcome to join Miss Donna for rhymes, songs, fingerplays, ABCs, 123s, stories, and more. For babies through 24 months old._x000d_" u="1"/>
        <s v="Mother Goose Moments_x000d_Monday, Mar 7_x000d_10:15 AM_x000d_Every Monday, babies and their caregivers are welcome to join Miss Donna for rhymes, songs, fingerplays, ABCs, 123s, stories, and more. For babies through 24 months old._x000d_" u="1"/>
        <s v="Mother Goose Moments_x000d_Monday, May 2_x000d_10:15 AM_x000d_Every Monday, babies and their caregivers are welcome to join Miss Donna for rhymes, songs, fingerplays, ABCs, 123s, stories, and more. For babies through 24 months old._x000d_" u="1"/>
        <s v="Mother Goose Moments_x000d_Monday, May 9_x000d_10:15 AM_x000d_Every Monday, babies and their caregivers are welcome to join Miss Donna for rhymes, songs, fingerplays, ABCs, 123s, stories, and more. For babies through 24 months old._x000d_" u="1"/>
        <s v=" Multicultural Food Mobile with Turnip Green_x000d_Tuesday, Apr 11_x000d_4:00 PM_x000d_With reusable materials and found objects, create a mobile representing foods from around the world. For ages 5-16._x000d_" u="1"/>
        <s v="Cosplay Time_x000d_Wednesday, Mar 9_x000d_4:15 PM_x000d_Dress up as your favorite manga or anime character, and explore different fandoms! Grades 5-12. _x000d_" u="1"/>
        <s v="Novel Conversations: The Color of Water by James McBride_x000d_Thursday, Apr 14_x000d_6:00 PM_x000d_Every 2nd Thursday, join us for lively book discussions. March: Wonder, by R. J. Palacio. April: The Color of Water, by James McBride. May: My Life on the Road, by Gloria Steinem._x000d_" u="1"/>
        <s v="Adventure Club: Crafts, Movies, and More_x000d_Tuesday, Apr 19_x000d_4:00 PM_x000d_School-age children can join us for crafts, activities, special guests, movies, and more! There's something new every week. Grades K-4._x000d_" u="1"/>
        <s v="Adventure Club: Crafts, Movies, and More_x000d_Tuesday, Apr 26_x000d_4:00 PM_x000d_School-age children can join us for crafts, activities, special guests, movies, and more! There's something new every week. Grades K-4._x000d_" u="1"/>
        <s v="Adventure Club: Crafts, Movies, and More_x000d_Tuesday, Mar 15_x000d_4:00 PM_x000d_School-age children can join us for crafts, activities, special guests, movies, and more! There's something new every week. Grades K-4._x000d_" u="1"/>
        <s v="Adventure Club: Crafts, Movies, and More_x000d_Tuesday, Mar 22_x000d_4:00 PM_x000d_School-age children can join us for crafts, activities, special guests, movies, and more! There's something new every week. Grades K-4._x000d_" u="1"/>
        <s v="Adventure Club: Crafts, Movies, and More_x000d_Tuesday, Mar 29_x000d_4:00 PM_x000d_School-age children can join us for crafts, activities, special guests, movies, and more! There's something new every week. Grades K-4._x000d_" u="1"/>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International Book Day Celebration: Dress Up As Your Favorite Character_x000d_Saturday, Apr 2_x000d_2:00 PM_x000d_Celebrate International Book Day by dressing up as your favorite book character! We'll have a fun time featuring stories, games, and refreshments._x000d_" u="1"/>
        <s v=" Breakfast Breakdown_x000d_Thursday, May 4_x000d_4:00 PM_x000d_Kids will learn the makings of a healthy breakfast through games and an interactive lesson. They will also help prepare and eat a healthy snack. For school-age children._x000d_" u="1"/>
        <s v=" Make Beats_x000d_Thursday, Apr 13_x000d_4:30 PM_x000d_Learn to make beats and music tracks using Logic Pro. For ages 12-18._x000d_" u="1"/>
        <s v=" Make Beats_x000d_Thursday, Apr 20_x000d_4:30 PM_x000d_Learn to make beats and music tracks using Logic Pro. For ages 12-18._x000d_" u="1"/>
        <s v=" Make Beats_x000d_Thursday, Apr 27_x000d_4:30 PM_x000d_Learn to make beats and music tracks using Logic Pro. For ages 12-18._x000d_" u="1"/>
        <s v=" Make Beats_x000d_Thursday, Mar 30_x000d_4:30 PM_x000d_Learn to make beats and music tracks using Logic Pro. For ages 12-18._x000d_" u="1"/>
        <s v=" Mosaics with Jairo Prado_x000d_Wednesday, Apr 5_x000d_6:00 PM_x000d_Make your own work of art using Ancient Mesopotamian mosaic-making techniques. For all ages._x000d_" u="1"/>
        <s v=" Gentle Yoga_x000d_Wednesday, Mar 1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Make Your Own Comic Strip_x000d_Thursday, Apr 6_x000d_4:15 PM_x000d_Use an iPad to create your own comic strip inspired by John Lewis&amp;rsquo; March. For grades 5-12._x000d_" u="1"/>
        <s v="Storyland Saturdays: Preschool Story Time_x000d_Saturday, Apr 16_x000d_10:15 AM_x000d_Every Saturday, come to the library for some super stories, songs, and silliness._x000d_" u="1"/>
        <s v="Adventure Club: Crafts, Movies, and More_x000d_Tuesday, Mar 1_x000d_4:00 PM_x000d_Every Tuesday. School-age children can join us for crafts, activities, special guests, movies, and more! There's something new every week. Grades K-4._x000d_" u="1"/>
        <s v="Build a Binary Code Bracelet_x000d_Tuesday, Apr 12_x000d_4:15 PM_x000d_Use binary code to personalize your own beaded bracelet! Grades 5-12._x000d_" u="1"/>
        <s v=" Hear My Story: Kathlyn Kirkwood, a Foot Soldier for the Civil Rights Movement_x000d_Monday, Mar 20_x000d_6:00 PM_x000d_Dr. Kathlyn Kirkwood, retired professor and now author of children&amp;rsquo;s books, shares her experience as one of the millions of nameless foot soldiers of the Civil Rights Movement. Marching along with her father in 1968&amp;rsquo;s Memphis Sanitation Workers Strike solidarity march, Kirkwood&amp;rsquo;s commitment to the movement is further galvanized after the assassination of Dr. Martin Luther King and afterwards, joins the fight to establish a national holiday for Dr. King._x000d_" u="1"/>
        <s v=" Pop Art_x000d_Wednesday, Apr 12_x000d_4:15 PM_x000d_Create a socially conscious masterpiece inspired by Keith Haring&amp;rsquo;s art that raised awareness of AIDs, LGBT rights, and stood against apartheid. For grades 5-12._x000d_" u="1"/>
        <s v=" Story Time_x000d_Wednesday, Apr 5_x000d_10:15 AM_x000d_Singing, fingerplays, rhymes, ABCs, 123s, stories, and much more with Miss Donna and Bear! For ages 3&amp;ndash;5._x000d_" u="1"/>
        <s v=" Story Time_x000d_Wednesday, Apr 5_x000d_11:15 AM_x000d_Singing, fingerplays, rhymes, ABCs, 123s, stories, and much more with Miss Donna and Bear! For ages 3&amp;ndash;5._x000d_" u="1"/>
        <s v=" Story Time_x000d_Wednesday, Mar 1_x000d_10:15 AM_x000d_Singing, fingerplays, rhymes, ABCs, 123s, stories, and much more with Miss Donna and Bear! For ages 3&amp;ndash;5._x000d_" u="1"/>
        <s v=" Story Time_x000d_Wednesday, Mar 1_x000d_11:15 AM_x000d_Singing, fingerplays, rhymes, ABCs, 123s, stories, and much more with Miss Donna and Bear! For ages 3&amp;ndash;5._x000d_" u="1"/>
        <s v=" Story Time_x000d_Wednesday, Mar 8_x000d_10:15 AM_x000d_Singing, fingerplays, rhymes, ABCs, 123s, stories, and much more with Miss Donna and Bear! For ages 3&amp;ndash;5._x000d_" u="1"/>
        <s v=" Story Time_x000d_Wednesday, Mar 8_x000d_11:15 AM_x000d_Singing, fingerplays, rhymes, ABCs, 123s, stories, and much more with Miss Donna and Bear! For ages 3&amp;ndash;5._x000d_" u="1"/>
        <s v=" Story Time_x000d_Wednesday, May 3_x000d_10:15 AM_x000d_Singing, fingerplays, rhymes, ABCs, 123s, stories, and much more with Miss Donna and Bear! For ages 3&amp;ndash;5._x000d_" u="1"/>
        <s v=" Story Time_x000d_Wednesday, May 3_x000d_11:15 AM_x000d_Singing, fingerplays, rhymes, ABCs, 123s, stories, and much more with Miss Donna and Bear! For ages 3&amp;ndash;5._x000d_" u="1"/>
        <s v=" Friends of the Bellevue Branch Library Book Sale_x000d_Thursday, Apr 6_x000d_4:00 P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Mother Goose Moments_x000d_Monday, Apr 3_x000d_10:15 AM_x000d_Babies, birth through 24 months, may join Ms. Donna for rhymes, songs, fingerplays, ABCs, 123s, stories, and more._x000d_" u="1"/>
        <s v=" Mother Goose Moments_x000d_Monday, Mar 6_x000d_10:15 AM_x000d_Babies, birth through 24 months, may join Ms. Donna for rhymes, songs, fingerplays, ABCs, 123s, stories, and more._x000d_" u="1"/>
        <s v=" Mother Goose Moments_x000d_Monday, May 1_x000d_10:15 AM_x000d_Babies, birth through 24 months, may join Ms. Donna for rhymes, songs, fingerplays, ABCs, 123s, stories, and more._x000d_" u="1"/>
        <s v=" Mother Goose Moments_x000d_Monday, May 8_x000d_10:15 AM_x000d_Babies, birth through 24 months, may join Ms. Donna for rhymes, songs, fingerplays, ABCs, 123s, stories, and more._x000d_" u="1"/>
        <s v=" Make Beats_x000d_Thursday, Apr 6_x000d_4:30 PM_x000d_Learn to make beats and music tracks using Logic Pro. For ages 12-18._x000d_" u="1"/>
        <s v=" Make Beats_x000d_Thursday, Mar 2_x000d_4:30 PM_x000d_Learn to make beats and music tracks using Logic Pro. For ages 12-18._x000d_" u="1"/>
        <s v=" Make Beats_x000d_Thursday, Mar 9_x000d_4:30 PM_x000d_Learn to make beats and music tracks using Logic Pro. For ages 12-18._x000d_" u="1"/>
        <s v=" Make Beats_x000d_Thursday, May 4_x000d_4:30 PM_x000d_Learn to make beats and music tracks using Logic Pro. For ages 12-18._x000d_" u="1"/>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u="1"/>
        <s v=" Funny Bone Night_x000d_Wednesday, Apr 19_x000d_6:00 PM_x000d_Do you have jokes or humorous stories to share? If so, we invite you to join us for an evening of family friendly jokes and funny stories while we celebrate National Humor Month. Jokes and stories must be under 5-7 minutes in length, and appropriate for general audiences. Registration is required. Please call (615) 862-5854 to register._x000d_" u="1"/>
        <s v=" Friends of the Bellevue Branch Library Meeting_x000d_Saturday, Mar 11_x000d_10:15 AM_x000d_Find out how you can get involved at the Bellevue Branch. New members are always welcome._x000d_" u="1"/>
        <s v=" Atari Club_x000d_Monday, Mar 13_x000d_4:30 PM_x000d_First Mondays. Come play cartridge games on various Atari consoles each month. Guest consoles - like Nintendo, Sega, and Sony - will make appearances, too! For teens and adults._x000d_" u="1"/>
        <s v=" Friends of the Bellevue Branch Library Book Sale_x000d_Friday, Apr 7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Friends of the Bellevue Branch Library Book Sale_x000d_Sunday, Apr 9_x000d_2:00 PM_x000d_Choose from an assortment of books, movies, and music! Proceeds benefit the Friends of the Bellevue Branch Library and make our programs possible. Cash or credit only. \n\nThursday, 4/6 4:00 p.m. - 8:00 p.m. \nFriday, 4/7 10:00 a.m. - 6:00 p.m. \nSaturday, 4/8 10:00 a.m. - 5:00 p.m. \nSunday, 4/9 2:00 p.m. - 4:00 p.m._x000d_" u="1"/>
        <s v=" Pin It On: Button Making_x000d_Thursday, Apr 20_x000d_4:15 PM_x000d_Show your values by making a pin back button to wear. For grades 5-12._x000d_" u="1"/>
        <s v=" Draw a 3D Manga Character_x000d_Wednesday, Mar 29_x000d_4:15 PM_x000d_Use a 3D printing pen to create a manga character or symbol. For ages 12-18._x000d_" u="1"/>
        <s v=" Saturday Movie Matinee: The Lorax_x000d_Saturday, Mar 4_x000d_2:00 PM_x000d_A 12-year-old boy searches for the one thing that will enable him to win the affection of the girl of his dreams. To find it he must discover the story of the Lorax, the grumpy yet charming creature who fights to protect his world. Rated PG. 2012. 93 min._x000d_" u="1"/>
        <s v="Story Time: Group Puzzle Activity_x000d_Wednesday, Apr 13_x000d_10:15 AM_x000d_Join us for a celebration of all people. We will design our own big puzzle piece and put them all together to see what a beautiful picture we make!_x000d_" u="1"/>
        <s v="Scrabble Group for All Levels_x000d_Thursday, Apr 7_x000d_1:30 PM_x000d_Every Thursday, play Scrabble the old-fashioned way&amp;hellip; on a board! All levels of players welcome. Bring your board if you have one._x000d_" u="1"/>
        <s v="Scrabble Group for All Levels_x000d_Thursday, Mar 3_x000d_1:30 PM_x000d_Every Thursday, play Scrabble the old-fashioned way&amp;hellip; on a board! All levels of players welcome. Bring your board if you have one._x000d_" u="1"/>
        <s v="Scrabble Group for All Levels_x000d_Thursday, May 5_x000d_1:30 PM_x000d_Every Thursday, play Scrabble the old-fashioned way&amp;hellip; on a board! All levels of players welcome. Bring your board if you have one._x000d_" u="1"/>
        <s v=" Yoga_x000d_Wednesday, Apr 5_x000d_4:30 PM_x000d_Join Small World Yoga for a beginner-friendly, community yoga class. Borrow one of our mats or bring your own. All ages and abilities welcome._x000d_" u="1"/>
        <s v=" Yoga_x000d_Wednesday, Mar 1_x000d_4:30 PM_x000d_Join Small World Yoga for a beginner-friendly, community yoga class. Borrow one of our mats or bring your own. All ages and abilities welcome._x000d_" u="1"/>
        <s v=" Yoga_x000d_Wednesday, Mar 8_x000d_4:30 PM_x000d_Join Small World Yoga for a beginner-friendly, community yoga class. Borrow one of our mats or bring your own. All ages and abilities welcome._x000d_" u="1"/>
        <s v=" Yoga_x000d_Wednesday, May 3_x000d_4:30 PM_x000d_Join Small World Yoga for a beginner-friendly, community yoga class. Borrow one of our mats or bring your own. All ages and abilities welcome._x000d_" u="1"/>
        <s v=" Bellevue Branch Scavenger Hunt_x000d_Sunday, Mar 19_x000d_3:00 PM_x000d_Don&amp;rsquo;t miss a challenging opportunity to search for clues, learn more about the library and have fun! Participants will be eligible for a prize drawing immediately following the hunt. For all ages._x000d_" u="1"/>
        <s v=" Rainbow Bunting Craft_x000d_Tuesday, Apr 18_x000d_4:15 PM_x000d_Celebrate diversity by crafting a unique bunting to take home with you! For grades 5-12._x000d_" u="1"/>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u="1"/>
        <s v="Family Fun Time: Songs, Craft, and More_x000d_Monday, Apr 4_x000d_6:30 PM_x000d_Every Monday, join Ms. Katie for stories, songs, fingerplays, and a craft! Ages 3 to 5._x000d_" u="1"/>
        <s v="Family Fun Time: Songs, Craft, and More_x000d_Monday, Mar 7_x000d_6:30 PM_x000d_Every Monday, join Ms. Katie for stories, songs, fingerplays, and a craft! Ages 3 to 5._x000d_" u="1"/>
        <s v="Family Fun Time: Songs, Craft, and More_x000d_Monday, May 2_x000d_6:30 PM_x000d_Every Monday, join Ms. Katie for stories, songs, fingerplays, and a craft! Ages 3 to 5._x000d_" u="1"/>
        <s v="Family Fun Time: Songs, Craft, and More_x000d_Monday, May 9_x000d_6:30 PM_x000d_Every Monday, join Ms. Katie for stories, songs, fingerplays, and a craft! Ages 3 to 5._x000d_" u="1"/>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u="1"/>
        <s v="Swing Dance Class_x000d_Thursday, Mar 31_x000d_6:00 PM_x000d_Swing in spring and learn basic dance moves from Nashville Swing Dance Foundation teachers._x000d_" u="1"/>
        <s v="Friends of the Bellevue Branch Library Meeting_x000d_Saturday, Mar 12_x000d_10:15 AM_x000d_Every 2nd Saturday, find out how you can get involved at the Bellevue Branch. New members are always welcome._x000d_" u="1"/>
        <s v=" Adventure Club_x000d_Tuesday, Mar 7_x000d_4:00 PM_x000d_Every Tuesday. School-agers can join us for crafts, activities, special guests, movies, and more! There will be something new every week. For children in grades K-4._x000d_" u="1"/>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u="1"/>
        <s v="Adventure Club: Crafts, Movies, and More_x000d_Tuesday, Mar 1_x000d_4:00 PM_x000d_School-age children can join us for crafts, activities, special guests, movies, and more! There's something new every week. Grades K-4._x000d_" u="1"/>
        <s v="Adventure Club: Crafts, Movies, and More_x000d_Tuesday, Mar 8_x000d_4:00 PM_x000d_School-age children can join us for crafts, activities, special guests, movies, and more! There's something new every week. Grades K-4._x000d_" u="1"/>
        <s v="Adventure Club: Crafts, Movies, and More_x000d_Tuesday, May 3_x000d_4:00 PM_x000d_School-age children can join us for crafts, activities, special guests, movies, and more! There's something new every week. Grades K-4._x000d_" u="1"/>
        <s v=" Learn Qigong_x000d_Monday, May 8_x000d_4:30 PM_x000d_Learn the basics of Qigong, a Chinese healing art that integrates physical postures, breathing techniques, and focused intentions. Certified instructor Kerry Miller leads the sessions._x000d_" u="1"/>
        <s v="Story Time: Autism Awareness_x000d_Wednesday, Apr 13_x000d_11:15 AM_x000d_Join us for a celebration of all people. We will design our own big puzzle piece and put them all together to see what a beautiful picture we make!_x000d_" u="1"/>
        <s v=" Writer's Block: Picture Perfect_x000d_Monday, May 15_x000d_4:00 PM_x000d_Use old photographs and Instagram to inspire character development, setting, or situations. Snacks included. Ages 12-18._x000d_" u="1"/>
        <s v=" Learn Qigong_x000d_Monday, Mar 13_x000d_4:30 PM_x000d_Every 2nd Monday. Learn the basics of Qigong, a Chinese healing art that integrates physical postures, breathing techniques, and focused intentions. Certified instructor Kerry Miller leads the sessions._x000d_" u="1"/>
        <s v=" Preschool Story Time_x000d_Monday, Mar 6_x000d_10:30 AM_x000d_Every Monday. Be part of the fun: sharing stories, songs, dancing, and sometimes crafts. For ages 1-4._x000d_" u="1"/>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u="1"/>
        <s v=" The Me in Nashville: Self Portraits with Turnip Green_x000d_Monday, Mar 20_x000d_4:00 PM_x000d_In collaboration with NPL Special Collections Division, Turnip Green leads a self-portrait craft to highlight our city's diversity. For ages 5-16._x000d_" u="1"/>
        <s v=" Bellevue Chess Club_x000d_Saturday, Mar 25_x000d_1:00 PM_x000d_Last Saturdays. Sharpen your chess skills or just learn how to play. All ages and skill levels welcomed._x000d_" u="1"/>
        <s v=" Scrabble Group_x000d_Thursday, Apr 13_x000d_1:30 PM_x000d_Play Scrabble the old-fashioned way - on a board! All skill levels are welcomed. Bring your board if you have one._x000d_" u="1"/>
        <s v=" Scrabble Group_x000d_Thursday, Apr 20_x000d_1:30 PM_x000d_Play Scrabble the old-fashioned way - on a board! All skill levels are welcomed. Bring your board if you have one._x000d_" u="1"/>
        <s v=" Scrabble Group_x000d_Thursday, Apr 27_x000d_1:30 PM_x000d_Play Scrabble the old-fashioned way - on a board! All skill levels are welcomed. Bring your board if you have one._x000d_" u="1"/>
        <s v=" Scrabble Group_x000d_Thursday, Mar 16_x000d_1:30 PM_x000d_Play Scrabble the old-fashioned way - on a board! All skill levels are welcomed. Bring your board if you have one._x000d_" u="1"/>
        <s v=" Scrabble Group_x000d_Thursday, Mar 23_x000d_1:30 PM_x000d_Play Scrabble the old-fashioned way - on a board! All skill levels are welcomed. Bring your board if you have one._x000d_" u="1"/>
        <s v=" Scrabble Group_x000d_Thursday, Mar 30_x000d_1:30 PM_x000d_Play Scrabble the old-fashioned way - on a board! All skill levels are welcomed. Bring your board if you have one._x000d_" u="1"/>
        <s v="Storyland Saturdays: Preschool Story Time_x000d_Saturday, Apr 2_x000d_10:15 AM_x000d_Every Saturday, come to the library for some super stories, songs, and silliness!_x000d_" u="1"/>
        <s v="Storyland Saturdays: Preschool Story Time_x000d_Saturday, Apr 9_x000d_10:15 AM_x000d_Every Saturday, come to the library for some super stories, songs, and silliness!_x000d_" u="1"/>
        <s v="Storyland Saturdays: Preschool Story Time_x000d_Saturday, Mar 5_x000d_10:15 AM_x000d_Every Saturday, come to the library for some super stories, songs, and silliness!_x000d_" u="1"/>
        <s v="Storyland Saturdays: Preschool Story Time_x000d_Saturday, May 7_x000d_10:15 AM_x000d_Every Saturday, come to the library for some super stories, songs, and silliness!_x000d_" u="1"/>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u="1"/>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u="1"/>
        <s v=" Teen Studio_x000d_Monday, Apr 10_x000d_4:15 PM_x000d_Join us for different activities each week, including crafts, gaming, simple circuits, 3D printing, and more! For grades 5-12._x000d_" u="1"/>
        <s v=" Teen Studio_x000d_Monday, Apr 17_x000d_4:15 PM_x000d_Join us for different activities each week, including crafts, gaming, simple circuits, 3D printing, and more! For grades 5-12._x000d_" u="1"/>
        <s v=" Teen Studio_x000d_Monday, Apr 24_x000d_4:15 PM_x000d_Join us for different activities each week, including crafts, gaming, simple circuits, 3D printing, and more! For grades 5-12._x000d_" u="1"/>
        <s v=" Teen Studio_x000d_Monday, Mar 13_x000d_4:15 PM_x000d_Join us for different activities each week, including crafts, gaming, simple circuits, 3D printing, and more! For grades 5-12._x000d_" u="1"/>
        <s v=" Teen Studio_x000d_Tuesday, May 2_x000d_4:15 PM_x000d_Join us for different activities each week, including crafts, gaming, simple circuits, 3D printing, and more! For grades 5-12._x000d_" u="1"/>
        <s v=" Teen Studio_x000d_Tuesday, May 9_x000d_4:15 PM_x000d_Join us for different activities each week, including crafts, gaming, simple circuits, 3D printing, and more! For grades 5-12._x000d_" u="1"/>
        <s v=" Comic Paneling with Artist Michael Lapinski_x000d_Tuesday, Mar 7_x000d_4:00 PM_x000d_Learn the hidden art at the heart of comic book design. Registration is required. Please call (615) 862-5861 to register. For ages 10-18._x000d_" u="1"/>
        <s v=" Puppet Truck presents Ali Baba and the Forty Thieves_x000d_Saturday, Apr 15_x000d_2:00 PM_x000d_&amp;quot;Open Sesame!&amp;quot; and behold Wishing Chair Productions' colorful adaptation from the Tales of the Arabian Nights. Run time: 40 min. For all ages._x000d_" u="1"/>
        <s v=" Cosplay Headbands_x000d_Monday, Mar 6_x000d_4:15 PM_x000d_Add a cool accessory to your cosplay wardrobe! We will be crafting headbands inspired by our favorite characters. For grades 5-12._x000d_" u="1"/>
        <s v=" Teen Tech Lab_x000d_Friday, Mar 3_x000d_2:00 PM_x000d_Teens can work with a Studio NPL mentor on innovative technology projects including music, video, photography, design, textiles, and more. Projects vary each week. For ages 12-18._x000d_" u="1"/>
        <s v=" Let Off S.T.E.A.M._x000d_Tuesday, May 2_x000d_4:00 PM_x000d_Tuesdays, May 2, May 16, and May 30. Create works of art using science and technology. Ages 5-12._x000d_" u="1"/>
        <s v=" Tai Chi Class_x000d_Tuesday, Apr 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7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2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9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Story Time_x000d_Wednesday, Apr 12_x000d_10:15 AM_x000d_Singing, fingerplays, rhymes, ABCs, 123s, stories, and much more with Miss Donna and Bear! For ages 3&amp;ndash;5._x000d_" u="1"/>
        <s v=" Story Time_x000d_Wednesday, Apr 12_x000d_11:15 AM_x000d_Singing, fingerplays, rhymes, ABCs, 123s, stories, and much more with Miss Donna and Bear! For ages 3&amp;ndash;5._x000d_" u="1"/>
        <s v=" Story Time_x000d_Wednesday, Apr 19_x000d_10:15 AM_x000d_Singing, fingerplays, rhymes, ABCs, 123s, stories, and much more with Miss Donna and Bear! For ages 3&amp;ndash;5._x000d_" u="1"/>
        <s v=" Story Time_x000d_Wednesday, Apr 19_x000d_11:15 AM_x000d_Singing, fingerplays, rhymes, ABCs, 123s, stories, and much more with Miss Donna and Bear! For ages 3&amp;ndash;5._x000d_" u="1"/>
        <s v=" Story Time_x000d_Wednesday, Apr 26_x000d_10:15 AM_x000d_Singing, fingerplays, rhymes, ABCs, 123s, stories, and much more with Miss Donna and Bear! For ages 3&amp;ndash;5._x000d_" u="1"/>
        <s v=" Story Time_x000d_Wednesday, Apr 26_x000d_11:15 AM_x000d_Singing, fingerplays, rhymes, ABCs, 123s, stories, and much more with Miss Donna and Bear! For ages 3&amp;ndash;5._x000d_" u="1"/>
        <s v=" Story Time_x000d_Wednesday, Mar 15_x000d_10:15 AM_x000d_Singing, fingerplays, rhymes, ABCs, 123s, stories, and much more with Miss Donna and Bear! For ages 3&amp;ndash;5._x000d_" u="1"/>
        <s v=" Story Time_x000d_Wednesday, Mar 15_x000d_11:15 AM_x000d_Singing, fingerplays, rhymes, ABCs, 123s, stories, and much more with Miss Donna and Bear! For ages 3&amp;ndash;5._x000d_" u="1"/>
        <s v=" Story Time_x000d_Wednesday, Mar 22_x000d_10:15 AM_x000d_Singing, fingerplays, rhymes, ABCs, 123s, stories, and much more with Miss Donna and Bear! For ages 3&amp;ndash;5._x000d_" u="1"/>
        <s v=" Story Time_x000d_Wednesday, Mar 22_x000d_11:15 AM_x000d_Singing, fingerplays, rhymes, ABCs, 123s, stories, and much more with Miss Donna and Bear! For ages 3&amp;ndash;5._x000d_" u="1"/>
        <s v=" Story Time_x000d_Wednesday, Mar 29_x000d_10:15 AM_x000d_Singing, fingerplays, rhymes, ABCs, 123s, stories, and much more with Miss Donna and Bear! For ages 3&amp;ndash;5._x000d_" u="1"/>
        <s v=" Story Time_x000d_Wednesday, Mar 29_x000d_11:15 AM_x000d_Singing, fingerplays, rhymes, ABCs, 123s, stories, and much more with Miss Donna and Bear! For ages 3&amp;ndash;5._x000d_" u="1"/>
        <s v=" Story Time_x000d_Wednesday, May 10_x000d_10:15 AM_x000d_Singing, fingerplays, rhymes, ABCs, 123s, stories, and much more with Miss Donna and Bear! For ages 3&amp;ndash;5._x000d_" u="1"/>
        <s v=" Story Time_x000d_Wednesday, May 10_x000d_11:15 AM_x000d_Singing, fingerplays, rhymes, ABCs, 123s, stories, and much more with Miss Donna and Bear! For ages 3&amp;ndash;5._x000d_" u="1"/>
        <s v=" Cypher_x000d_Thursday, Mar 9_x000d_4:00 PM_x000d_Teen producers of all levels, including songwriters, singers, and rappers who are interested in producing their own music, learn how to make beats and music tracks using Logic Pro. Hosted by Southern Word._x000d_" u="1"/>
        <s v=" Square Foot Gardening with Rowena Aldridge_x000d_Saturday, Mar 11_x000d_10:30 AM_x000d_In this workshop you will learn the basics of starting a successful square foot garden.  We'll cover site preparation, seed and plant selection, easy garden maintenance, and harvesting techniques.  When you leave this workshop you will know everything you need to get your first square foot garden started that day!_x000d_" u="1"/>
        <s v=" Storyland Saturdays_x000d_Saturday, Apr 1_x000d_10:15 AM_x000d_Join us at the library for some super stories, songs, and silliness! For ages 3-5._x000d_" u="1"/>
        <s v=" Storyland Saturdays_x000d_Saturday, Apr 8_x000d_10:15 AM_x000d_Join us at the library for some super stories, songs, and silliness! For ages 3-5._x000d_" u="1"/>
        <s v=" Storyland Saturdays_x000d_Saturday, Mar 4_x000d_10:15 AM_x000d_Join us at the library for some super stories, songs, and silliness! For ages 3-5._x000d_" u="1"/>
        <s v=" Storyland Saturdays_x000d_Saturday, May 6_x000d_10:15 AM_x000d_Join us at the library for some super stories, songs, and silliness! For ages 3-5._x000d_" u="1"/>
        <s v=" Blackout Poetry_x000d_Tuesday, Apr 4_x000d_4:15 PM_x000d_Let&amp;rsquo;s re-purpose old book pages into word art! Share your point of view like John Lewis does in his graphic novel, March, and create blackout poetry. For grades 5-12._x000d_" u="1"/>
        <s v=" Dr. Who Week_x000d_Monday, Mar 6_x000d_4:00 PM_x000d_Mar 6-10. Join us for a week of activities, crafts and cosplay inspired by your favorite TV show! Friends from all fandoms are welcome to participate in the costume contest on Thursday. For teens and adults._x000d_" u="1"/>
        <s v=" Music Therapy_x000d_Tuesday, Apr 18_x000d_4:00 PM_x000d_Students from Belmont University come to sing songs, play games, and encourage growth through music. For ages 6-12._x000d_" u="1"/>
        <s v=" Music Therapy_x000d_Tuesday, Apr 25_x000d_4:00 PM_x000d_Students from Belmont University come to sing songs, play games, and encourage growth through music. For ages 6-12._x000d_" u="1"/>
        <s v=" Music Therapy_x000d_Tuesday, Mar 14_x000d_4:00 PM_x000d_Students from Belmont University come to sing songs, play games, and encourage growth through music. For ages 6-12._x000d_" u="1"/>
        <s v=" Music Therapy_x000d_Tuesday, Mar 21_x000d_4:00 PM_x000d_Students from Belmont University come to sing songs, play games, and encourage growth through music. For ages 6-12._x000d_" u="1"/>
        <s v=" Music Therapy_x000d_Tuesday, Mar 28_x000d_4:00 PM_x000d_Students from Belmont University come to sing songs, play games, and encourage growth through music. For ages 6-12._x000d_" u="1"/>
        <s v=" Crayon Kids_x000d_Thursday, Mar 2_x000d_10:15 AM_x000d_Every Thursday. Join Ms. Katie at the library for some crafty fun! For ages 3-5._x000d_" u="1"/>
        <s v=" T.O.T.A.L.: Game Time_x000d_Monday, Mar 6_x000d_4:00 PM_x000d_First Monday of every month. Board games, video games, and card games galore! Ages 12-18._x000d_" u="1"/>
        <s v=" Writer's Block: Poetry Slam_x000d_Monday, Apr 17_x000d_4:00 PM_x000d_April is National Poetry Month. To kick off our writer's series, we're hosting a poetry slam! Bring something you've written or a piece you would love to share. Snacks included. Ages 12-18._x000d_" u="1"/>
        <s v="Getting Started with Google Docs_x000d_Wednesday, Apr 13_x000d_2:00 PM_x000d_Google has free online storage available through Google Drive. Learn how to create and store documents and materials using Google Docs. Some keyboarding and mouse skills required._x000d_" u="1"/>
        <s v="Getting Started with Microsoft Excel_x000d_Wednesday, Apr 27_x000d_10:00 AM_x000d_This class provides an introduction to Microsoft Excel, a program for managing numbers and data. Come to the class to get started. Some keyboarding and mouse skills required._x000d_" u="1"/>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u="1"/>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u="1"/>
        <s v="Getting Started with Internet _x000d_Wednesday, Apr 6_x000d_2:00 PM_x000d_Learn how to access unlimited information using the Internet._x000d_" u="1"/>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u="1"/>
        <s v="Family Fun Time: Songs, Craft, and More_x000d_Monday, Apr 11_x000d_6:30 PM_x000d_Every Monday, join Ms. Katie for stories, songs, fingerplays, and a craft! Ages 3 to 5._x000d_" u="1"/>
        <s v="Family Fun Time: Songs, Craft, and More_x000d_Monday, Apr 18_x000d_6:30 PM_x000d_Every Monday, join Ms. Katie for stories, songs, fingerplays, and a craft! Ages 3 to 5._x000d_" u="1"/>
        <s v="Family Fun Time: Songs, Craft, and More_x000d_Monday, Apr 25_x000d_6:30 PM_x000d_Every Monday, join Ms. Katie for stories, songs, fingerplays, and a craft! Ages 3 to 5._x000d_" u="1"/>
        <s v="Family Fun Time: Songs, Craft, and More_x000d_Monday, Mar 14_x000d_6:30 PM_x000d_Every Monday, join Ms. Katie for stories, songs, fingerplays, and a craft! Ages 3 to 5._x000d_" u="1"/>
        <s v="Family Fun Time: Songs, Craft, and More_x000d_Monday, Mar 21_x000d_6:30 PM_x000d_Every Monday, join Ms. Katie for stories, songs, fingerplays, and a craft! Ages 3 to 5._x000d_" u="1"/>
        <s v="Family Fun Time: Songs, Craft, and More_x000d_Monday, Mar 28_x000d_6:30 PM_x000d_Every Monday, join Ms. Katie for stories, songs, fingerplays, and a craft! Ages 3 to 5._x000d_" u="1"/>
        <s v="Mother Goose Moments_x000d_Monday, Apr 11_x000d_10:15 AM_x000d_Every Monday, babies and their caregivers are welcome to join Miss Donna for rhymes, songs, fingerplays, ABCs, 123s, stories, and more. For babies through 24 months old._x000d_" u="1"/>
        <s v="Mother Goose Moments_x000d_Monday, Apr 18_x000d_10:15 AM_x000d_Every Monday, babies and their caregivers are welcome to join Miss Donna for rhymes, songs, fingerplays, ABCs, 123s, stories, and more. For babies through 24 months old._x000d_" u="1"/>
        <s v="Mother Goose Moments_x000d_Monday, Apr 25_x000d_10:15 AM_x000d_Every Monday, babies and their caregivers are welcome to join Miss Donna for rhymes, songs, fingerplays, ABCs, 123s, stories, and more. For babies through 24 months old._x000d_" u="1"/>
        <s v="Mother Goose Moments_x000d_Monday, Mar 14_x000d_10:15 AM_x000d_Every Monday, babies and their caregivers are welcome to join Miss Donna for rhymes, songs, fingerplays, ABCs, 123s, stories, and more. For babies through 24 months old._x000d_" u="1"/>
        <s v="Mother Goose Moments_x000d_Monday, Mar 21_x000d_10:15 AM_x000d_Every Monday, babies and their caregivers are welcome to join Miss Donna for rhymes, songs, fingerplays, ABCs, 123s, stories, and more. For babies through 24 months old._x000d_" u="1"/>
        <s v="Mother Goose Moments_x000d_Monday, Mar 28_x000d_10:15 AM_x000d_Every Monday, babies and their caregivers are welcome to join Miss Donna for rhymes, songs, fingerplays, ABCs, 123s, stories, and more. For babies through 24 months old._x000d_" u="1"/>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u="1"/>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u="1"/>
        <s v=" UNITY Project: Opening Celebration_x000d_Thursday, Apr 6_x000d_6: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tory Time_x000d_Tuesday, Apr 11_x000d_10:30 AM_x000d_Join us for stories, music, movement, and adventure! For ages 0-5._x000d_" u="1"/>
        <s v=" Story Time_x000d_Tuesday, Apr 18_x000d_10:30 AM_x000d_Join us for stories, music, movement, and adventure! For ages 0-5._x000d_" u="1"/>
        <s v=" Story Time_x000d_Tuesday, Apr 25_x000d_10:30 AM_x000d_Join us for stories, music, movement, and adventure! For ages 0-5._x000d_" u="1"/>
        <s v=" Story Time_x000d_Tuesday, Mar 14_x000d_10:30 AM_x000d_Join us for stories, music, movement, and adventure! For ages 0-5._x000d_" u="1"/>
        <s v=" Story Time_x000d_Tuesday, Mar 21_x000d_10:30 AM_x000d_Join us for stories, music, movement, and adventure! For ages 0-5._x000d_" u="1"/>
        <s v=" Story Time_x000d_Tuesday, Mar 28_x000d_10:30 AM_x000d_Join us for stories, music, movement, and adventure! For ages 0-5._x000d_" u="1"/>
        <s v=" Story Time_x000d_Tuesday, May 16_x000d_10:30 AM_x000d_Join us for stories, music, movement, and adventure! For ages 0-5._x000d_" u="1"/>
        <s v=" Story Time_x000d_Tuesday, May 23_x000d_10:30 AM_x000d_Join us for stories, music, movement, and adventure! For ages 0-5._x000d_" u="1"/>
        <s v=" Story Time_x000d_Tuesday, May 30_x000d_10:30 AM_x000d_Join us for stories, music, movement, and adventure! For ages 0-5._x000d_" u="1"/>
        <s v=" Story Time_x000d_Tuesday, Mar 7_x000d_10:30 AM_x000d_Every Tuesday. Join us for stories, music, movement, and adventure! For ages 0-5._x000d_" u="1"/>
        <s v=" Mother's Day Craft_x000d_Tuesday, May 9_x000d_4:15 PM_x000d_Say thanks to the special person in your life with a bouquet of tissue paper flowers. For grades 5-12._x000d_" u="1"/>
        <s v=" Bellevue Writers Group_x000d_Tuesday, Mar 7_x000d_6:00 PM_x000d_Every first and third Tuesday. Bellevue Writers Group welcomes adults who write prose fiction and literary nonfiction. Join us as we share our works and receive feedback from fellow writers._x000d_" u="1"/>
        <s v=" Teen Studio_x000d_Monday, Apr 3_x000d_4:15 PM_x000d_Join us for different activities each week, including crafts, gaming, simple circuits, 3D printing, and more! For grades 5-12._x000d_" u="1"/>
        <s v=" Teen Studio_x000d_Monday, May 1_x000d_4:15 PM_x000d_Join us for different activities each week, including crafts, gaming, simple circuits, 3D printing, and more! For grades 5-12._x000d_" u="1"/>
        <s v=" Teen Studio_x000d_Monday, May 8_x000d_4:15 PM_x000d_Join us for different activities each week, including crafts, gaming, simple circuits, 3D printing, and more! For grades 5-12._x000d_" u="1"/>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u="1"/>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u="1"/>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u="1"/>
        <s v=" Spoken Word: Samuel Hawkins_x000d_Tuesday, Apr 4_x000d_5:00 PM_x000d_Spoken word artist Samuel Hawkins performs several original pieces._x000d_" u="1"/>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u="1"/>
        <s v=" Tax Talk_x000d_Wednesday, Mar 15_x000d_6:30 PM_x000d_Filing your taxes doesn't have to be so painful! Judy McClure, EA, Master Tax Advisor will present a 5-part tax discussion series to address your tax concerns. Attend one, or attend all 5! \n\nWednesday, Nov 30, 2016: The Affordable Care Act (ACA) and Your Tax Return \n\nWednesday, Dec 14, 2016: Tax Benefits for Education \n\nWednesday, Jan 18, 2017: Itemized Deductions on Schedule A \n\nWednesday, Feb 15, 2017: Tax Reporting for Investments \n\nWednesday, Mar 15, 2017: IRAs and Retirement_x000d_" u="1"/>
        <s v=" Friends of the Bellevue Branch Library Book Sale_x000d_Saturday, Apr 8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u="1"/>
        <s v="Camping 101 with Tennessee State Parks_x000d_Tuesday, May 10_x000d_6:00 PM_x000d_A representative from Tennessee State Parks shares helpful tips on camping, talks about camping options at the state parks, and provides examples of camping gear for attendees to test out._x000d_" u="1"/>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u="1"/>
        <s v=" Cypher_x000d_Thursday, Mar 9_x000d_4:00 PM_x000d_Every Thursday. Teen producers of all levels, including songwriters, singers, and rappers who are interested in producing their own music, learn how to make beats and music tracks using Logic Pro. Hosted by Southern Word._x000d_" u="1"/>
        <s v="Crayon Kids: Crafts and Fun_x000d_Thursday, Apr 14_x000d_10:15 AM_x000d_Every Thursday, join Ms. Katie at the library for some crafty fun!_x000d_" u="1"/>
        <s v="Crayon Kids: Crafts and Fun_x000d_Thursday, Apr 21_x000d_10:15 AM_x000d_Every Thursday, join Ms. Katie at the library for some crafty fun!_x000d_" u="1"/>
        <s v="Crayon Kids: Crafts and Fun_x000d_Thursday, Apr 28_x000d_10:15 AM_x000d_Every Thursday, join Ms. Katie at the library for some crafty fun!_x000d_" u="1"/>
        <s v="Crayon Kids: Crafts and Fun_x000d_Thursday, Mar 17_x000d_10:15 AM_x000d_Every Thursday, join Ms. Katie at the library for some crafty fun!_x000d_" u="1"/>
        <s v="Crayon Kids: Crafts and Fun_x000d_Thursday, Mar 24_x000d_10:15 AM_x000d_Every Thursday, join Ms. Katie at the library for some crafty fun!_x000d_" u="1"/>
        <s v="Crayon Kids: Crafts and Fun_x000d_Thursday, Mar 31_x000d_10:15 AM_x000d_Every Thursday, join Ms. Katie at the library for some crafty fun!_x000d_" u="1"/>
        <s v=" Get Fit, Eat Right Saturday_x000d_Saturday, May 6_x000d_10:30 AM_x000d_Join us for this special event dedicated to health and wellness. Throughout the day, various exercise classes such as strength training, yoga, and Tai Chi will be offered, and a leading nutritionist will teach strategies to incorporate better, healthier eating into your life._x000d_" u="1"/>
        <s v=" Yoga_x000d_Wednesday, Mar 1_x000d_4:30 PM_x000d_Every Wednesday. Join Small World Yoga for a beginner-friendly, community yoga class. Borrow one of our mats or bring your own. All ages and abilities welcome._x000d_" u="1"/>
        <s v="Story Time: Celebrate Puppetry Day_x000d_Wednesday, Apr 27_x000d_11:15 AM_x000d_Special guest Kathleen Lynam will join us in a celebration of the wonderful medium of puppets, used around the world to convey wisdom and bring joy in diverse cultures._x000d_" u="1"/>
        <s v=" Shake It Off Dance Party_x000d_Thursday, Apr 6_x000d_4:30 PM_x000d_Have you been sitting still for too long? Come dance, be silly and get a work out all at once! Ages 5-12._x000d_" u="1"/>
        <s v=" Shake It Off Dance Party_x000d_Thursday, Mar 2_x000d_4:30 PM_x000d_Have you been sitting still for too long? Come dance, be silly and get a work out all at once! Ages 5-12._x000d_" u="1"/>
        <s v=" Knitting 101_x000d_Saturday, Mar 11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18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25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Friends of the Bellevue Branch Library Meeting_x000d_Saturday, Apr 8_x000d_10:15 AM_x000d_Find out how you can get involved at the Bellevue Branch. New members are always welcome._x000d_" u="1"/>
        <s v=" Mother Goose Moments_x000d_Monday, Apr 10_x000d_10:15 AM_x000d_Babies, birth through 24 months, may join Ms. Donna for rhymes, songs, fingerplays, ABCs, 123s, stories, and more._x000d_" u="1"/>
        <s v=" Mother Goose Moments_x000d_Monday, Apr 17_x000d_10:15 AM_x000d_Babies, birth through 24 months, may join Ms. Donna for rhymes, songs, fingerplays, ABCs, 123s, stories, and more._x000d_" u="1"/>
        <s v=" Mother Goose Moments_x000d_Monday, Apr 24_x000d_10:15 AM_x000d_Babies, birth through 24 months, may join Ms. Donna for rhymes, songs, fingerplays, ABCs, 123s, stories, and more._x000d_" u="1"/>
        <s v=" Mother Goose Moments_x000d_Monday, Mar 13_x000d_10:15 AM_x000d_Babies, birth through 24 months, may join Ms. Donna for rhymes, songs, fingerplays, ABCs, 123s, stories, and more._x000d_" u="1"/>
        <s v=" Mother Goose Moments_x000d_Monday, Mar 20_x000d_10:15 AM_x000d_Babies, birth through 24 months, may join Ms. Donna for rhymes, songs, fingerplays, ABCs, 123s, stories, and more._x000d_" u="1"/>
        <s v=" Mother Goose Moments_x000d_Monday, Mar 27_x000d_10:15 AM_x000d_Babies, birth through 24 months, may join Ms. Donna for rhymes, songs, fingerplays, ABCs, 123s, stories, and more._x000d_" u="1"/>
        <s v=" Puppet Truck presents Ali Baba and the Forty Thieves_x000d_Saturday, Apr 22_x000d_2:00 PM_x000d_&amp;quot;Open Sesame!&amp;quot; and behold Wishing Chair Productions' colorful adaptation from the Tales of the Arabian Nights. Run time: 40 min. For ages 3-12._x000d_" u="1"/>
        <s v=" Songwriters Group_x000d_Saturday, Apr 15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 Songwriters Group_x000d_Saturday, Mar 18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Swing Dance Performance_x000d_Thursday, Mar 24_x000d_6:00 PM_x000d_Swing in spring and come watch a performance by the Nashville Jitterbugs!_x000d_" u="1"/>
        <s v=" The Role of Women during the Civil War and World War I_x000d_Saturday, Mar 18_x000d_2:00 PM_x000d_Women played important roles during both the Civil War and World War I. Learn about how women helped the war efforts, how the wars affected their lives, and how they used their experiences to help in their fight for equal rights._x000d_" u="1"/>
        <s v="CLOSED: Easter Sunday_x000d_Sunday, Mar 27_x000d_12:00 AM_x000d_All library locations are closed. Please use book drops for returns._x000d_" u="1"/>
        <s v="Teen Studio: Crafts, Gaming, Robotics, and More_x000d_Tuesday, Mar 1_x000d_4:15 PM_x000d_Monday-Thursday when school is in session. We do something different each week, including crafts, gaming, robotics, 3D printing, and more. Join the fun after school! Grades 5-12._x000d_" u="1"/>
        <s v="LEGO Club_x000d_Sunday, Mar 20_x000d_3:00 PM_x000d_Every 3rd Sunday, imagine, think, and build something awesome with LEGOs!_x000d_" u="1"/>
        <s v=" Novel Conversations: The Magic Strings of Frankie Presto_x000d_Thursday, Apr 13_x000d_6:00 PM_x000d_Join us for lively book discussions. \n\nMarch 9: Commonwealth by Ann Patchett\nApril 13: The Magic Strings of Frankie Presto by Mitch Albom\nMay 11: Hillbilly Elegy by J. D. Vance_x000d_" u="1"/>
        <s v=" In the Garden_x000d_Wednesday, Apr 5_x000d_4:00 PM_x000d_Get ready to get your hands dirty! Kids will learn about how we grow food while helping plant, water, and care for our community garden. Ages 5-12._x000d_" u="1"/>
        <s v=" In the Garden_x000d_Wednesday, May 3_x000d_4:00 PM_x000d_Get ready to get your hands dirty! Kids will learn about how we grow food while helping plant, water, and care for our community garden. Ages 5-12._x000d_" u="1"/>
        <s v=" Music Therapy_x000d_Tuesday, Mar 14_x000d_4:00 PM_x000d_Every Tuesday. Students from Belmont University come to sing songs, play games, and encourage growth through music. For ages 6-12._x000d_" u="1"/>
        <s v=" Character Design with Artist Janet Lee_x000d_Monday, Apr 3_x000d_4:00 PM_x000d_Who is YOUR character? From a professional comic artist, learn the principles underlying characters from Charlie Brown to Naruto, and design your own!  Registration is required. Please call (615) 862-5859 to register. For teens and adults._x000d_" u="1"/>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Let's Watch Anime_x000d_Wednesday, Mar 2_x000d_4:15 PM_x000d_Celebrate Animanga month with fellow teens by watching anime! Grades 5-12._x000d_" u="1"/>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tting Started with Computers_x000d_Wednesday, Apr 6_x000d_10:00 AM_x000d_Come to class to get started with computers! This class covers introductory computer vocabulary, computer mouse skills, and basic keyboarding. No computer skills required!_x000d_" u="1"/>
        <s v=" Storyland Saturdays_x000d_Saturday, Apr 15_x000d_10:15 AM_x000d_Join us at the library for some super stories, songs, and silliness! For ages 3-5._x000d_" u="1"/>
        <s v=" Storyland Saturdays_x000d_Saturday, Apr 22_x000d_10:15 AM_x000d_Join us at the library for some super stories, songs, and silliness! For ages 3-5._x000d_" u="1"/>
        <s v=" Storyland Saturdays_x000d_Saturday, Apr 29_x000d_10:15 AM_x000d_Join us at the library for some super stories, songs, and silliness! For ages 3-5._x000d_" u="1"/>
        <s v=" Storyland Saturdays_x000d_Saturday, Mar 11_x000d_10:15 AM_x000d_Join us at the library for some super stories, songs, and silliness! For ages 3-5._x000d_" u="1"/>
        <s v=" Storyland Saturdays_x000d_Saturday, Mar 18_x000d_10:15 AM_x000d_Join us at the library for some super stories, songs, and silliness! For ages 3-5._x000d_" u="1"/>
        <s v=" Storyland Saturdays_x000d_Saturday, Mar 25_x000d_10:15 AM_x000d_Join us at the library for some super stories, songs, and silliness! For ages 3-5._x000d_" u="1"/>
        <s v=" Global Education presents Zumba_x000d_Monday, Apr 10_x000d_6:00 PM_x000d_Move to Afro-Latin beats in a fun fitness party that's all the rage throughout the world!_x000d_" u="1"/>
        <s v="LEGO Club_x000d_Sunday, Apr 17_x000d_3:00 PM_x000d_Every 3rd Sunday, imagine, think, and build something awesome with LEGOs._x000d_" u="1"/>
        <s v="Star Wars Day Craft_x000d_Wednesday, May 4_x000d_4:15 PM_x000d_Join us for a Star Wars-themed craft! May the Force be with you! Grades 5-12._x000d_" u="1"/>
        <s v="Create Your Own Vision Board Workshop_x000d_Wednesday, Mar 23_x000d_6:00 PM_x000d_Create your own vision board at this fun and interactive workshop. A vision board is a visual representation of your goals, hopes, and dreams, and is a great tool to inspire and motivate you._x000d_" u="1"/>
        <s v=" Perler Bead Portraits_x000d_Tuesday, Apr 11_x000d_4:15 PM_x000d_Let&amp;rsquo;s use Perler Beads to celebrate diversity! Create a self-portrait or symbols that represent you. For grades 5-12._x000d_" u="1"/>
        <s v=" Animanga Masks_x000d_Thursday, Mar 2_x000d_4:15 PM_x000d_Create a mask inspired by your favorite manga and anime. For grades 5-12._x000d_" u="1"/>
        <s v=" Yoga_x000d_Wednesday, Apr 12_x000d_4:30 PM_x000d_Join Small World Yoga for a beginner-friendly, community yoga class. Borrow one of our mats or bring your own. All ages and abilities welcome._x000d_" u="1"/>
        <s v=" Yoga_x000d_Wednesday, Apr 19_x000d_4:30 PM_x000d_Join Small World Yoga for a beginner-friendly, community yoga class. Borrow one of our mats or bring your own. All ages and abilities welcome._x000d_" u="1"/>
        <s v=" Yoga_x000d_Wednesday, Apr 26_x000d_4:30 PM_x000d_Join Small World Yoga for a beginner-friendly, community yoga class. Borrow one of our mats or bring your own. All ages and abilities welcome._x000d_" u="1"/>
        <s v=" Yoga_x000d_Wednesday, Mar 15_x000d_4:30 PM_x000d_Join Small World Yoga for a beginner-friendly, community yoga class. Borrow one of our mats or bring your own. All ages and abilities welcome._x000d_" u="1"/>
        <s v=" Yoga_x000d_Wednesday, Mar 22_x000d_4:30 PM_x000d_Join Small World Yoga for a beginner-friendly, community yoga class. Borrow one of our mats or bring your own. All ages and abilities welcome._x000d_" u="1"/>
        <s v=" Yoga_x000d_Wednesday, Mar 29_x000d_4:30 PM_x000d_Join Small World Yoga for a beginner-friendly, community yoga class. Borrow one of our mats or bring your own. All ages and abilities welcome._x000d_" u="1"/>
        <s v=" Yoga_x000d_Wednesday, May 10_x000d_4:30 PM_x000d_Join Small World Yoga for a beginner-friendly, community yoga class. Borrow one of our mats or bring your own. All ages and abilities welcome._x000d_" u="1"/>
        <s v=" Yoga_x000d_Wednesday, May 17_x000d_4:30 PM_x000d_Join Small World Yoga for a beginner-friendly, community yoga class. Borrow one of our mats or bring your own. All ages and abilities welcome._x000d_" u="1"/>
        <s v=" Yoga_x000d_Wednesday, May 24_x000d_4:30 PM_x000d_Join Small World Yoga for a beginner-friendly, community yoga class. Borrow one of our mats or bring your own. All ages and abilities welcome._x000d_" u="1"/>
        <s v=" Yoga_x000d_Wednesday, May 31_x000d_4:30 PM_x000d_Join Small World Yoga for a beginner-friendly, community yoga class. Borrow one of our mats or bring your own. All ages and abilities welcome._x000d_" u="1"/>
        <s v="Friends of the Bellevue Branch Library Meeting_x000d_Saturday, Apr 2_x000d_10:15 AM_x000d_Every 2nd Saturday, find out how you can get involved at the Bellevue Branch. New members are always welcome._x000d_" u="1"/>
        <s v=" Clay Creatures_x000d_Monday, May 1_x000d_4:15 PM_x000d_Join us as we celebrate Asian Pacific Heritage Month with this clay craft. Draw inspiration from South Korean ceramic artist Grace Eunmi Lee to create objects that give shape to that which is overlooked or ignored. For grades 5-12._x000d_" u="1"/>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u="1"/>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Teen Studio_x000d_Thursday, May 4_x000d_4:15 PM_x000d_Join us for different activities each week, including crafts, gaming, simple circuits, 3D printing, and more! For grades 5-12._x000d_" u="1"/>
        <s v=" Teen Studio_x000d_Tuesday, Mar 28_x000d_4:15 PM_x000d_Join us for different activities each week, including crafts, gaming, simple circuits, 3D printing, and more! For grades 5-12._x000d_" u="1"/>
        <s v=" Family Fun Time_x000d_Monday, Mar 6_x000d_6:30 PM_x000d_Every Monday. Join Ms. Katie for stories, songs, fingerplays, and crafts. For ages 3-5._x000d_" u="1"/>
        <s v=" UNITY Project: Closing Celebration_x000d_Sunday, Apr 9_x000d_2: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Junie B. Jones Celebration_x000d_Saturday, Apr 22_x000d_2:00 PM_x000d_Come help up celebrate children&amp;rsquo;s author Barbara Parks at our Junie B. Jones Celebration!  There will be games and crafts &amp;ndash; and birthday cake! Registration required. Stop by the children&amp;rsquo;s reference desk or call (615)862-5854 by April 15 to register._x000d_" u="1"/>
        <s v=" Teen Studio_x000d_Thursday, Apr 13_x000d_4:15 PM_x000d_Join us for different activities each week, including crafts, gaming, simple circuits, 3D printing, and more! For grades 5-12._x000d_" u="1"/>
        <s v=" Teen Studio_x000d_Thursday, Apr 27_x000d_4:15 PM_x000d_Join us for different activities each week, including crafts, gaming, simple circuits, 3D printing, and more! For grades 5-12._x000d_" u="1"/>
        <s v=" Teen Studio_x000d_Thursday, Mar 30_x000d_4:15 PM_x000d_Join us for different activities each week, including crafts, gaming, simple circuits, 3D printing, and more! For grades 5-12._x000d_" u="1"/>
        <s v=" Teen Studio_x000d_Wednesday, Apr 5_x000d_4:15 PM_x000d_Join us for different activities each week, including crafts, gaming, simple circuits, 3D printing, and more! For grades 5-12._x000d_" u="1"/>
        <s v=" Teen Studio_x000d_Wednesday, Mar 1_x000d_4:15 PM_x000d_Join us for different activities each week, including crafts, gaming, simple circuits, 3D printing, and more! For grades 5-12._x000d_" u="1"/>
        <s v=" Teen Studio_x000d_Wednesday, May 3_x000d_4:15 PM_x000d_Join us for different activities each week, including crafts, gaming, simple circuits, 3D printing, and more! For grades 5-12._x000d_" u="1"/>
        <s v="Story Time_x000d_Wednesday, Apr 6_x000d_10:15 AM_x000d_Every Wednesday at 10:15 and 11:15 a.m. Singing, fingerplays, rhymes, ABCs, 123s, stories, and much more with Miss Donna and Bear!_x000d_" u="1"/>
        <s v="Story Time_x000d_Wednesday, Apr 6_x000d_11:15 AM_x000d_Every Wednesday at 10:15 and 11:15 a.m. Singing, fingerplays, rhymes, ABCs, 123s, stories, and much more with Miss Donna and Bear!_x000d_" u="1"/>
        <s v="Story Time_x000d_Wednesday, Mar 2_x000d_11:15 AM_x000d_Every Wednesday at 10:15 and 11:15 a.m. Singing, fingerplays, rhymes, ABCs, 123s, stories, and much more with Miss Donna and Bear!_x000d_" u="1"/>
        <s v="Story Time_x000d_Wednesday, Mar 9_x000d_10:15 AM_x000d_Every Wednesday at 10:15 and 11:15 a.m. Singing, fingerplays, rhymes, ABCs, 123s, stories, and much more with Miss Donna and Bear!_x000d_" u="1"/>
        <s v="Story Time_x000d_Wednesday, Mar 9_x000d_11:15 AM_x000d_Every Wednesday at 10:15 and 11:15 a.m. Singing, fingerplays, rhymes, ABCs, 123s, stories, and much more with Miss Donna and Bear!_x000d_" u="1"/>
        <s v="Story Time_x000d_Wednesday, May 4_x000d_10:15 AM_x000d_Every Wednesday at 10:15 and 11:15 a.m. Singing, fingerplays, rhymes, ABCs, 123s, stories, and much more with Miss Donna and Bear!_x000d_" u="1"/>
        <s v="Story Time_x000d_Wednesday, May 4_x000d_11:15 AM_x000d_Every Wednesday at 10:15 and 11:15 a.m. Singing, fingerplays, rhymes, ABCs, 123s, stories, and much more with Miss Donna and Bear!_x000d_" u="1"/>
        <s v=" Learn Qigong_x000d_Monday, Apr 10_x000d_4:30 PM_x000d_Learn the basics of Qigong, a Chinese healing art that integrates physical postures, breathing techniques, and focused intentions. Certified instructor Kerry Miller leads the sessions._x000d_" u="1"/>
        <s v=" Learn Qigong_x000d_Monday, Mar 13_x000d_4:30 PM_x000d_Learn the basics of Qigong, a Chinese healing art that integrates physical postures, breathing techniques, and focused intentions. Certified instructor Kerry Miller leads the sessions._x000d_" u="1"/>
        <s v=" In the Garden_x000d_Wednesday, Apr 5_x000d_4:00 PM_x000d_Every Wednesday. Get ready to get your hands dirty! Kids will learn about how we grow food while helping plant, water, and care for our community garden. Ages 5-12._x000d_" u="1"/>
        <s v="Storyland Saturdays: Preschool Story Time_x000d_Saturday, Apr 23_x000d_10:15 AM_x000d_Every Saturday, come to the library for some super stories, songs, and silliness!_x000d_" u="1"/>
        <s v="Storyland Saturdays: Preschool Story Time_x000d_Saturday, Apr 30_x000d_10:15 AM_x000d_Every Saturday, come to the library for some super stories, songs, and silliness!_x000d_" u="1"/>
        <s v="Storyland Saturdays: Preschool Story Time_x000d_Saturday, Mar 12_x000d_10:15 AM_x000d_Every Saturday, come to the library for some super stories, songs, and silliness!_x000d_" u="1"/>
        <s v="Storyland Saturdays: Preschool Story Time_x000d_Saturday, Mar 19_x000d_10:15 AM_x000d_Every Saturday, come to the library for some super stories, songs, and silliness!_x000d_" u="1"/>
        <s v="Storyland Saturdays: Preschool Story Time_x000d_Saturday, Mar 26_x000d_10:15 AM_x000d_Every Saturday, come to the library for some super stories, songs, and silliness!_x000d_" u="1"/>
        <s v=" Homeschool Crew_x000d_Wednesday, Apr 26_x000d_2:00 PM_x000d_Homeschool Crew introduces homeschooled children to a different topic. For grades k-4._x000d_" u="1"/>
        <s v=" Homeschool Crew_x000d_Wednesday, Mar 29_x000d_2:00 PM_x000d_Homeschool Crew introduces homeschooled children to a different topic. For grades k-4._x000d_"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739.413124537037" createdVersion="5" refreshedVersion="5" minRefreshableVersion="3" recordCount="200">
  <cacheSource type="worksheet">
    <worksheetSource name="Table2"/>
  </cacheSource>
  <cacheFields count="4">
    <cacheField name="LOCATION" numFmtId="0">
      <sharedItems/>
    </cacheField>
    <cacheField name="AGE" numFmtId="0">
      <sharedItems count="8">
        <s v=""/>
        <e v="#REF!"/>
        <b v="0" u="1"/>
        <s v="ADULTS" u="1"/>
        <s v="ADULT" u="1"/>
        <s v="TEENS" u="1"/>
        <s v="CHILDREN" u="1"/>
        <e v="#VALUE!" u="1"/>
      </sharedItems>
    </cacheField>
    <cacheField name="DATE/TIME" numFmtId="0">
      <sharedItems containsSemiMixedTypes="0" containsString="0" containsNumber="1" containsInteger="1" minValue="0" maxValue="0"/>
    </cacheField>
    <cacheField name="SUMMARY" numFmtId="0">
      <sharedItems count="585" longText="1">
        <s v="_x000d_, Jan 0_x000d_12:00 AM_x000d__x000d_"/>
        <s v="Build a Binary Code Bracelet_x000d_Tuesday, Apr 12_x000d_4:15 PM_x000d_" u="1"/>
        <s v="Star Wars Day Craft_x000d_Wednesday, May 4_x000d_4:15 PM_x000d_" u="1"/>
        <s v="Homeschool Crew: Learn About Loom Weaving_x000d_Wednesday, Mar 9_x000d_2:00 PM_x000d_" u="1"/>
        <s v="Book Sale | Friends of the Bellevue Branch Library_x000d_Sunday, Apr 10_x000d_2:00 PM_x000d_" u="1"/>
        <s v=" UNITY Project_x000d_Saturday, Apr 8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Book Sale | Friends of the Bellevue Branch Library_x000d_Friday, Apr 8_x000d_10:00 AM_x000d_" u="1"/>
        <s v=" Scrabble Group_x000d_Thursday, Apr 6_x000d_1:30 PM_x000d_Play Scrabble the old-fashioned way - on a board! All skill levels are welcomed. Bring your board if you have one._x000d_" u="1"/>
        <s v=" Scrabble Group_x000d_Thursday, Mar 2_x000d_1:30 PM_x000d_Play Scrabble the old-fashioned way - on a board! All skill levels are welcomed. Bring your board if you have one._x000d_" u="1"/>
        <s v=" Scrabble Group_x000d_Thursday, Mar 9_x000d_1:30 PM_x000d_Play Scrabble the old-fashioned way - on a board! All skill levels are welcomed. Bring your board if you have one._x000d_" u="1"/>
        <s v=" Scrabble Group_x000d_Thursday, May 4_x000d_1:30 PM_x000d_Play Scrabble the old-fashioned way - on a board! All skill levels are welcomed. Bring your board if you have one._x000d_" u="1"/>
        <s v=" Knitting 101_x000d_Saturday, Mar 4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Cypher_x000d_Thursday, Apr 13_x000d_4:00 PM_x000d_Teen producers of all levels, including songwriters, singers, and rappers who are interested in producing their own music, learn how to make beats and music tracks using Logic Pro. Hosted by Southern Word._x000d_" u="1"/>
        <s v=" Cypher_x000d_Thursday, Apr 20_x000d_4:00 PM_x000d_Teen producers of all levels, including songwriters, singers, and rappers who are interested in producing their own music, learn how to make beats and music tracks using Logic Pro. Hosted by Southern Word._x000d_" u="1"/>
        <s v=" Cypher_x000d_Thursday, Apr 27_x000d_4:00 PM_x000d_Teen producers of all levels, including songwriters, singers, and rappers who are interested in producing their own music, learn how to make beats and music tracks using Logic Pro. Hosted by Southern Word._x000d_" u="1"/>
        <s v=" Cypher_x000d_Thursday, Mar 16_x000d_4:00 PM_x000d_Teen producers of all levels, including songwriters, singers, and rappers who are interested in producing their own music, learn how to make beats and music tracks using Logic Pro. Hosted by Southern Word._x000d_" u="1"/>
        <s v=" Cypher_x000d_Thursday, Mar 23_x000d_4:00 PM_x000d_Teen producers of all levels, including songwriters, singers, and rappers who are interested in producing their own music, learn how to make beats and music tracks using Logic Pro. Hosted by Southern Word._x000d_" u="1"/>
        <s v=" Cypher_x000d_Thursday, Mar 30_x000d_4:00 PM_x000d_Teen producers of all levels, including songwriters, singers, and rappers who are interested in producing their own music, learn how to make beats and music tracks using Logic Pro. Hosted by Southern Word._x000d_" u="1"/>
        <s v=" Cypher_x000d_Thursday, May 11_x000d_4:00 PM_x000d_Teen producers of all levels, including songwriters, singers, and rappers who are interested in producing their own music, learn how to make beats and music tracks using Logic Pro. Hosted by Southern Word._x000d_" u="1"/>
        <s v=" Cypher_x000d_Thursday, May 18_x000d_4:00 PM_x000d_Teen producers of all levels, including songwriters, singers, and rappers who are interested in producing their own music, learn how to make beats and music tracks using Logic Pro. Hosted by Southern Word._x000d_" u="1"/>
        <s v=" Cypher_x000d_Thursday, May 25_x000d_4:00 PM_x000d_Teen producers of all levels, including songwriters, singers, and rappers who are interested in producing their own music, learn how to make beats and music tracks using Logic Pro. Hosted by Southern Word._x000d_" u="1"/>
        <s v=" Tai Chi Class_x000d_Tuesday, Apr 1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1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25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1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Swing Dance Class_x000d_Saturday, Mar 26_x000d_11:30 AM_x000d_Swing in spring and learn basic dance moves from Nashville Swing Dance Foundation teachers._x000d_" u="1"/>
        <s v="Crayon Kids: Crafts and Fun_x000d_Thursday, Apr 7_x000d_10:15 AM_x000d_" u="1"/>
        <s v="Crayon Kids: Crafts and Fun_x000d_Thursday, Mar 3_x000d_10:15 AM_x000d_" u="1"/>
        <s v="Crayon Kids: Crafts and Fun_x000d_Thursday, May 5_x000d_10:15 AM_x000d_" u="1"/>
        <s v=" Make and Take: Pie_x000d_Saturday, May 27_x000d_2:00 PM_x000d_With all the fresh fruits and vegetables coming into season, why not learn how to make a pie? Parents and kids will learn some healthy pie recipes and collaborate to make a delicious pie crust they can take home. Space is limited. Please call (615) 862-5861 to register._x000d_" u="1"/>
        <s v="Getting Started with Google Docs_x000d_Wednesday, Apr 13_x000d_2:00 PM_x000d_" u="1"/>
        <s v="Mindfulness Meditation_x000d_Wednesday, Apr 6_x000d_6:30 PM_x000d_" u="1"/>
        <s v="Mindfulness Meditation_x000d_Wednesday, Mar 2_x000d_6:30 PM_x000d_" u="1"/>
        <s v="Mindfulness Meditation_x000d_Wednesday, May 4_x000d_6:30 PM_x000d_" u="1"/>
        <s v="Connecting Online for Seniors_x000d_Wednesday, Apr 20_x000d_2:00 PM_x000d_Perhaps your family and friends use sites like Facebook to stay in touch and share information. Not sure what social media is about? Come to the class to find out!_x000d_" u="1"/>
        <s v=" Let Off S.T.E.A.M._x000d_Tuesday, May 2_x000d_4:00 PM_x000d_Create works of art using science and technology. Ages 5-12._x000d_" u="1"/>
        <s v="Create A Family Tree_x000d_Wednesday, May 4_x000d_5:30 PM_x000d_Create a family tree - real or imagined - using found objects. Presented by Turnip Green Creative Reuse._x000d_" u="1"/>
        <s v="Story Time_x000d_Wednesday, Apr 20_x000d_10:15 AM_x000d_Every Wednesday at 10:15 and 11:15 a.m. Singing, fingerplays, rhymes, ABCs, 123s, stories, and much more with Miss Donna and Bear!_x000d_" u="1"/>
        <s v="Story Time_x000d_Wednesday, Apr 20_x000d_11:15 AM_x000d_Every Wednesday at 10:15 and 11:15 a.m. Singing, fingerplays, rhymes, ABCs, 123s, stories, and much more with Miss Donna and Bear!_x000d_" u="1"/>
        <s v="Story Time_x000d_Wednesday, Apr 27_x000d_10:15 AM_x000d_Every Wednesday at 10:15 and 11:15 a.m. Singing, fingerplays, rhymes, ABCs, 123s, stories, and much more with Miss Donna and Bear!_x000d_" u="1"/>
        <s v="Story Time_x000d_Wednesday, Mar 16_x000d_10:15 AM_x000d_Every Wednesday at 10:15 and 11:15 a.m. Singing, fingerplays, rhymes, ABCs, 123s, stories, and much more with Miss Donna and Bear!_x000d_" u="1"/>
        <s v="Story Time_x000d_Wednesday, Mar 16_x000d_11:15 AM_x000d_Every Wednesday at 10:15 and 11:15 a.m. Singing, fingerplays, rhymes, ABCs, 123s, stories, and much more with Miss Donna and Bear!_x000d_" u="1"/>
        <s v="Story Time_x000d_Wednesday, Mar 23_x000d_10:15 AM_x000d_Every Wednesday at 10:15 and 11:15 a.m. Singing, fingerplays, rhymes, ABCs, 123s, stories, and much more with Miss Donna and Bear!_x000d_" u="1"/>
        <s v="Story Time_x000d_Wednesday, Mar 23_x000d_11:15 AM_x000d_Every Wednesday at 10:15 and 11:15 a.m. Singing, fingerplays, rhymes, ABCs, 123s, stories, and much more with Miss Donna and Bear!_x000d_" u="1"/>
        <s v="Story Time_x000d_Wednesday, Mar 30_x000d_10:15 AM_x000d_Every Wednesday at 10:15 and 11:15 a.m. Singing, fingerplays, rhymes, ABCs, 123s, stories, and much more with Miss Donna and Bear!_x000d_" u="1"/>
        <s v="Story Time_x000d_Wednesday, Mar 30_x000d_11:15 AM_x000d_Every Wednesday at 10:15 and 11:15 a.m. Singing, fingerplays, rhymes, ABCs, 123s, stories, and much more with Miss Donna and Bear!_x000d_" u="1"/>
        <s v="Story Time_x000d_Wednesday, May 11_x000d_10:15 AM_x000d_Every Wednesday at 10:15 and 11:15 a.m. Singing, fingerplays, rhymes, ABCs, 123s, stories, and much more with Miss Donna and Bear!_x000d_" u="1"/>
        <s v="Story Time_x000d_Wednesday, May 11_x000d_11:15 AM_x000d_Every Wednesday at 10:15 and 11:15 a.m. Singing, fingerplays, rhymes, ABCs, 123s, stories, and much more with Miss Donna and Bear!_x000d_" u="1"/>
        <s v="Story Time _x000d_Wednesday, Mar 2_x000d_10:15 AM_x000d_Every Wednesday at 10:15 and 11:15 a.m. Singing, fingerplays, rhymes, ABCs, 123s, stories, and much more with Miss Donna and Bear!_x000d_" u="1"/>
        <s v="Matinee Saturday: Annie (2014)_x000d_Saturday, Apr 9_x000d_2:00 PM_x000d_" u="1"/>
        <s v=" Story Time_x000d_Tuesday, Apr 4_x000d_10:30 AM_x000d_Join us for stories, music, movement, and adventure! For ages 0-5._x000d_" u="1"/>
        <s v=" Story Time_x000d_Tuesday, Mar 7_x000d_10:30 AM_x000d_Join us for stories, music, movement, and adventure! For ages 0-5._x000d_" u="1"/>
        <s v=" Story Time_x000d_Tuesday, May 2_x000d_10:30 AM_x000d_Join us for stories, music, movement, and adventure! For ages 0-5._x000d_" u="1"/>
        <s v=" Story Time_x000d_Tuesday, May 9_x000d_10:30 AM_x000d_Join us for stories, music, movement, and adventure! For ages 0-5._x000d_" u="1"/>
        <s v="Mindfulness Meditation_x000d_Wednesday, Apr 6_x000d_6:30 PM_x000d_Every 1st Wednesday. Lisa Ernst, meditation teacher and founder of One Dharma Nashville, will demonstrate mindfulness techniques to help you reduce stress and increase overall well-being._x000d_" u="1"/>
        <s v="Mindfulness Meditation_x000d_Wednesday, Mar 2_x000d_6:30 PM_x000d_Every 1st Wednesday. Lisa Ernst, meditation teacher and founder of One Dharma Nashville, will demonstrate mindfulness techniques to help you reduce stress and increase overall well-being._x000d_" u="1"/>
        <s v="Mindfulness Meditation_x000d_Wednesday, May 4_x000d_6:30 PM_x000d_Every 1st Wednesday. Lisa Ernst, meditation teacher and founder of One Dharma Nashville, will demonstrate mindfulness techniques to help you reduce stress and increase overall well-being._x000d_" u="1"/>
        <s v="Novel Conversations: Wonder by R. J. Palacio_x000d_Thursday, Mar 10_x000d_6:00 PM_x000d_" u="1"/>
        <s v="Create A Family Tree_x000d_Wednesday, May 4_x000d_5:30 PM_x000d_" u="1"/>
        <s v="Scrabble Group for All Levels_x000d_Thursday, Apr 14_x000d_1:30 PM_x000d_Every Thursday, play Scrabble the old-fashioned way&amp;hellip; on a board! All levels of players welcome. Bring your board if you have one._x000d_" u="1"/>
        <s v="Scrabble Group for All Levels_x000d_Thursday, Apr 21_x000d_1:30 PM_x000d_Every Thursday, play Scrabble the old-fashioned way&amp;hellip; on a board! All levels of players welcome. Bring your board if you have one._x000d_" u="1"/>
        <s v="Scrabble Group for All Levels_x000d_Thursday, Apr 28_x000d_1:30 PM_x000d_Every Thursday, play Scrabble the old-fashioned way&amp;hellip; on a board! All levels of players welcome. Bring your board if you have one._x000d_" u="1"/>
        <s v="Scrabble Group for All Levels_x000d_Thursday, Mar 17_x000d_1:30 PM_x000d_Every Thursday, play Scrabble the old-fashioned way&amp;hellip; on a board! All levels of players welcome. Bring your board if you have one._x000d_" u="1"/>
        <s v="Scrabble Group for All Levels_x000d_Thursday, Mar 24_x000d_1:30 PM_x000d_Every Thursday, play Scrabble the old-fashioned way&amp;hellip; on a board! All levels of players welcome. Bring your board if you have one._x000d_" u="1"/>
        <s v="Scrabble Group for All Levels_x000d_Thursday, Mar 31_x000d_1:30 PM_x000d_Every Thursday, play Scrabble the old-fashioned way&amp;hellip; on a board! All levels of players welcome. Bring your board if you have one._x000d_" u="1"/>
        <s v="Nashville Ballet presents Cinderella_x000d_Tuesday, Apr 19_x000d_10:30 AM_x000d_" u="1"/>
        <s v="Crayon Kids: Crafts and Fun_x000d_Thursday, Apr 7_x000d_10:15 AM_x000d_Every Thursday, join Ms. Katie at the library for some crafty fun!_x000d_" u="1"/>
        <s v="Crayon Kids: Crafts and Fun_x000d_Thursday, Mar 3_x000d_10:15 AM_x000d_Every Thursday, join Ms. Katie at the library for some crafty fun!_x000d_" u="1"/>
        <s v="Crayon Kids: Crafts and Fun_x000d_Thursday, May 5_x000d_10:15 AM_x000d_Every Thursday, join Ms. Katie at the library for some crafty fun!_x000d_" u="1"/>
        <s v="Origami Time_x000d_Monday, Mar 7_x000d_4:15 PM_x000d_Penguins, foxes, and throwing stars, oh my! Make paper animals, clothes, and more! Grades 5-12._x000d_" u="1"/>
        <s v=" Nashville Ballet presents: Sleeping Beauty_x000d_Monday, Apr 24_x000d_6:30 PM_x000d_Through storytelling and movement, The Lilac Fairy brings to life the tale of a beautiful princess cursed to sleep until love's kiss breaks the spell. For all ages._x000d_" u="1"/>
        <s v=" Nashville Ballet presents: Sleeping Beauty_x000d_Monday, Apr 3_x000d_10:30 AM_x000d_Through storytelling and movement, The Lilac Fairy brings to life the tale of a beautiful princess cursed to sleep until love's kiss breaks the spell. For all ages._x000d_" u="1"/>
        <s v=" Teen Tech Lab_x000d_Friday, Apr 28_x000d_2:00 PM_x000d_Teens can work with a Studio NPL mentor on innovative technology projects including music, video, photography, design, textiles, and more. Projects vary each week. For ages 12-18._x000d_" u="1"/>
        <s v=" Teen Tech Lab_x000d_Friday, Mar 31_x000d_2:00 PM_x000d_Teens can work with a Studio NPL mentor on innovative technology projects including music, video, photography, design, textiles, and more. Projects vary each week. For ages 12-18._x000d_" u="1"/>
        <s v="Adventure Club: Crafts, Movies, and More_x000d_Tuesday, May 10_x000d_4:00 PM_x000d_Imagine that you are a puzzle, made up of many pieces. What would be on those pieces? What makes up YOU? Come create your own puzzle pieces, where you can describe those things that make you, you!_x000d_" u="1"/>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Homeschool Crew: Learn About Traditional Egg Decorating_x000d_Wednesday, Mar 23_x000d_2:00 PM_x000d_" u="1"/>
        <s v="Mother Goose Moments_x000d_Monday, Apr 11_x000d_10:15 AM_x000d_" u="1"/>
        <s v="Mother Goose Moments_x000d_Monday, Apr 18_x000d_10:15 AM_x000d_" u="1"/>
        <s v="Mother Goose Moments_x000d_Monday, Apr 25_x000d_10:15 AM_x000d_" u="1"/>
        <s v="Mother Goose Moments_x000d_Monday, Mar 14_x000d_10:15 AM_x000d_" u="1"/>
        <s v="Mother Goose Moments_x000d_Monday, Mar 21_x000d_10:15 AM_x000d_" u="1"/>
        <s v="Mother Goose Moments_x000d_Monday, Mar 28_x000d_10:15 AM_x000d_" u="1"/>
        <s v=" Credit Boot Camp_x000d_Saturday, Apr 29_x000d_10:30 AM_x000d_Understanding your credit report and score is crucial to empowering your financial future and keeping your finances healthy. In this workshop learn how to read your credit report, understand the credit scoring model, understand how your actions affect your credit score, and dispute errors on your credit report. Registration is required. Please call (615) 862-5854 to register._x000d_" u="1"/>
        <s v=" Lego Club_x000d_Sunday, Mar 19_x000d_3:00 PM_x000d_Imagine, think, and build something awesome with LEGOs&amp;reg;. For ages 4 and up._x000d_" u="1"/>
        <s v=" Animanga Origami_x000d_Tuesday, Mar 14_x000d_4:15 PM_x000d_This origami session is perfect for beginners. Learn how to make different animals and even add LEDs to them! For grades 5-12._x000d_" u="1"/>
        <s v=" 3rd Thursday Book Club_x000d_Thursday, Mar 16_x000d_2:00 PM_x000d_Every Third Thursday. Join us for a lively discussion on this month's book selection._x000d_" u="1"/>
        <s v=" T.O.T.A.L.: Game Time_x000d_Monday, Apr 3_x000d_4:00 PM_x000d_Board games, video games, and card games galore! Ages 12-18._x000d_" u="1"/>
        <s v=" T.O.T.A.L.: Game Time_x000d_Monday, Mar 6_x000d_4:00 PM_x000d_Board games, video games, and card games galore! Ages 12-18._x000d_" u="1"/>
        <s v=" T.O.T.A.L.: Game Time_x000d_Monday, May 1_x000d_4:00 PM_x000d_Board games, video games, and card games galore! Ages 12-18._x000d_" u="1"/>
        <s v=" Vintage Baseball: Origins of America's Pastime_x000d_Tuesday, Mar 28_x000d_5:00 PM_x000d_Baseball is America&amp;rsquo;s oldest sport. The rules have changed greatly since it was first invented. The Tennessee Vintage Baseball Association host a program explaining the 1864 rules of the game, complete with vintage uniforms and equipment._x000d_" u="1"/>
        <s v=" In the Garden_x000d_Wednesday, Apr 12_x000d_4:00 PM_x000d_Get ready to get your hands dirty! Kids will learn about how we grow food while helping plant, water, and care for our community garden. Ages 5-12._x000d_" u="1"/>
        <s v=" In the Garden_x000d_Wednesday, Apr 19_x000d_4:00 PM_x000d_Get ready to get your hands dirty! Kids will learn about how we grow food while helping plant, water, and care for our community garden. Ages 5-12._x000d_" u="1"/>
        <s v=" In the Garden_x000d_Wednesday, Apr 26_x000d_4:00 PM_x000d_Get ready to get your hands dirty! Kids will learn about how we grow food while helping plant, water, and care for our community garden. Ages 5-12._x000d_" u="1"/>
        <s v=" In the Garden_x000d_Wednesday, May 10_x000d_4:00 PM_x000d_Get ready to get your hands dirty! Kids will learn about how we grow food while helping plant, water, and care for our community garden. Ages 5-12._x000d_" u="1"/>
        <s v=" In the Garden_x000d_Wednesday, May 17_x000d_4:00 PM_x000d_Get ready to get your hands dirty! Kids will learn about how we grow food while helping plant, water, and care for our community garden. Ages 5-12._x000d_" u="1"/>
        <s v=" In the Garden_x000d_Wednesday, May 24_x000d_4:00 PM_x000d_Get ready to get your hands dirty! Kids will learn about how we grow food while helping plant, water, and care for our community garden. Ages 5-12._x000d_" u="1"/>
        <s v=" In the Garden_x000d_Wednesday, May 31_x000d_4:00 PM_x000d_Get ready to get your hands dirty! Kids will learn about how we grow food while helping plant, water, and care for our community garden. Ages 5-12._x000d_" u="1"/>
        <s v=" Tell Your Story: Bookbinding_x000d_Wednesday, Apr 19_x000d_4:15 PM_x000d_John Lewis tells his story in March. Tell your own in a book you create. For grades 5-12._x000d_" u="1"/>
        <s v="Teen Studio: Crafts, Gaming, Robotics, and More_x000d_Wednesday, Apr 13_x000d_4:15 PM_x000d_" u="1"/>
        <s v="Teen Studio: Crafts, Gaming, Robotics, and More_x000d_Wednesday, Apr 20_x000d_4:15 PM_x000d_" u="1"/>
        <s v="Teen Studio: Crafts, Gaming, Robotics, and More_x000d_Wednesday, Apr 27_x000d_4:15 PM_x000d_" u="1"/>
        <s v="Teen Studio: Crafts, Gaming, Robotics, and More_x000d_Wednesday, Mar 30_x000d_4:15 PM_x000d_" u="1"/>
        <s v="Teen Studio: Crafts, Gaming, Robotics, and More_x000d_Friday, Apr 1_x000d_4:15 PM_x000d_" u="1"/>
        <s v="Teen Studio: Crafts, Gaming, Robotics, and More_x000d_Friday, Apr 8_x000d_4:15 PM_x000d_" u="1"/>
        <s v="Teen Studio: Crafts, Gaming, Robotics, and More_x000d_Friday, Mar 4_x000d_4:15 PM_x000d_" u="1"/>
        <s v="Teen Studio: Crafts, Gaming, Robotics, and More_x000d_Friday, May 6_x000d_4:15 PM_x000d_" u="1"/>
        <s v="Teen Studio: Crafts, Gaming, Robotics, and More_x000d_Monday, Apr 4_x000d_4:15 PM_x000d_" u="1"/>
        <s v="Teen Studio: Crafts, Gaming, Robotics, and More_x000d_Monday, May 9_x000d_4:15 PM_x000d_" u="1"/>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u="1"/>
        <s v=" Documentary and Discussion: The Loving Story_x000d_Sunday, Mar 12_x000d_3:00 PM_x000d_This Oscar-shortlisted film is the definitive account of the landmark 1967 Supreme Court decision that legalized interracial marriage: Loving v. Virginia. Married in Washington, D.C. on June 2, 1958, Richard Loving and Mildred Jeter returned home to Virginia where their marriage was declared illegal - he was white, and she was black and Native American. Not Rated. 2011. 77 min._x000d_" u="1"/>
        <s v="Book Sale | Friends of the Bellevue Branch Library_x000d_Thursday, Apr 7_x000d_4:00 PM_x000d_" u="1"/>
        <s v=" Tell Your Story: Video Diary_x000d_Wednesday, Apr 26_x000d_4:15 PM_x000d_John Lewis tells his story in March. Tell your own by recording a short video diary. For grades 5-12._x000d_" u="1"/>
        <s v=" Financial Foundations_x000d_Tuesday, Apr 25_x000d_6:00 PM_x000d_This workshop covers the basics of personal finance to give you the knowledge and skills you need to achieve your financial goals. Topics include understanding credit reports and scores, strategies for managing debt, developing a spending plan, and saving for the future. Presented by Apprisen, a non-profit organization dedicated to financial literacy. This event celebrates Money Smart Week._x000d_" u="1"/>
        <s v=" Let Off S.T.E.A.M._x000d_Tuesday, May 16_x000d_4:00 PM_x000d_Create works of art using science and technology. Ages 5-12._x000d_" u="1"/>
        <s v=" Let Off S.T.E.A.M._x000d_Tuesday, May 30_x000d_4:00 PM_x000d_Create works of art using science and technology. Ages 5-12._x000d_" u="1"/>
        <s v=" The Music of Frank Marino_x000d_Sunday, Apr 23_x000d_3:00 PM_x000d_Musician Frank Marino performs several original pieces._x000d_" u="1"/>
        <s v=" Graphic Novel Craft_x000d_Tuesday, Apr 25_x000d_4:15 PM_x000d_Use artwork from graphic novels to create a fan-worthy magnet. For grades 5-12._x000d_" u="1"/>
        <s v="Novel Conversations: The Color of Water by James McBride_x000d_Thursday, Apr 14_x000d_6:00 PM_x000d_" u="1"/>
        <s v=" Teen Studio_x000d_Wednesday, Mar 15_x000d_4:15 PM_x000d_Join us for different activities each week, including crafts, gaming, simple circuits, 3D printing, and more! For grades 5-12._x000d_" u="1"/>
        <s v=" UNITY Project_x000d_Friday, Apr 7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afeguard Your Privacy Online_x000d_Monday, May 1_x000d_6:00 PM_x000d_Learn tools and techniques to browse the internet safely, keep private data private, and not be tracked online. Users of all skill levels are welcome. Bring your own device.\n\nThis event celebrates Choose Privacy Week._x000d_" u="1"/>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u="1"/>
        <s v=" Novel Conversations: Commonwealth by Ann Patchett_x000d_Thursday, Mar 9_x000d_6:00 PM_x000d_Join us for lively book discussions. \n\nMarch 9: Commonwealth by Ann Patchett\nApril 13: The Magic Strings of Frankie Presto by Mitch Albom\nMay 11: Hillbilly Elegy by J. D. Vance_x000d_" u="1"/>
        <s v=" BellyTone&amp;reg; Bone-Building Toning_x000d_Thursday, Mar 2_x000d_6:00 PM_x000d_Every Thursday. BellyTone is a freshly unique method of toning the total core and the entire body with no stress to joints. The class includes extended floor work so participants must be able to move freely without assistance. Bring a mat and a set of very light hand weights. Mature children ages 11 and older are welcomed to participate with a parent-signed waiver._x000d_" u="1"/>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u="1"/>
        <s v="Mother Goose Moments_x000d_Monday, Apr 4_x000d_10:15 AM_x000d_Every Monday, babies and their caregivers are welcome to join Miss Donna for rhymes, songs, fingerplays, ABCs, 123s, stories, and more. For babies through 24 months old._x000d_" u="1"/>
        <s v="Mother Goose Moments_x000d_Monday, Mar 7_x000d_10:15 AM_x000d_Every Monday, babies and their caregivers are welcome to join Miss Donna for rhymes, songs, fingerplays, ABCs, 123s, stories, and more. For babies through 24 months old._x000d_" u="1"/>
        <s v="Mother Goose Moments_x000d_Monday, May 2_x000d_10:15 AM_x000d_Every Monday, babies and their caregivers are welcome to join Miss Donna for rhymes, songs, fingerplays, ABCs, 123s, stories, and more. For babies through 24 months old._x000d_" u="1"/>
        <s v="Mother Goose Moments_x000d_Monday, May 9_x000d_10:15 AM_x000d_Every Monday, babies and their caregivers are welcome to join Miss Donna for rhymes, songs, fingerplays, ABCs, 123s, stories, and more. For babies through 24 months old._x000d_" u="1"/>
        <s v=" Multicultural Food Mobile with Turnip Green_x000d_Tuesday, Apr 11_x000d_4:00 PM_x000d_With reusable materials and found objects, create a mobile representing foods from around the world. For ages 5-16._x000d_" u="1"/>
        <s v="The Ins and Outs of Assisted Living and Memory Care_x000d_Tuesday, Mar 8_x000d_6:00 PM_x000d_" u="1"/>
        <s v="Cosplay Time_x000d_Wednesday, Mar 9_x000d_4:15 PM_x000d_Dress up as your favorite manga or anime character, and explore different fandoms! Grades 5-12. _x000d_" u="1"/>
        <s v="Novel Conversations: The Color of Water by James McBride_x000d_Thursday, Apr 14_x000d_6:00 PM_x000d_Every 2nd Thursday, join us for lively book discussions. March: Wonder, by R. J. Palacio. April: The Color of Water, by James McBride. May: My Life on the Road, by Gloria Steinem._x000d_" u="1"/>
        <s v="Story Time: Celebrate Puppetry Day_x000d_Wednesday, Apr 27_x000d_11:15 AM_x000d_" u="1"/>
        <s v="Adventure Club: Crafts, Movies, and More_x000d_Tuesday, Apr 19_x000d_4:00 PM_x000d_School-age children can join us for crafts, activities, special guests, movies, and more! There's something new every week. Grades K-4._x000d_" u="1"/>
        <s v="Adventure Club: Crafts, Movies, and More_x000d_Tuesday, Apr 26_x000d_4:00 PM_x000d_School-age children can join us for crafts, activities, special guests, movies, and more! There's something new every week. Grades K-4._x000d_" u="1"/>
        <s v="Adventure Club: Crafts, Movies, and More_x000d_Tuesday, Mar 15_x000d_4:00 PM_x000d_School-age children can join us for crafts, activities, special guests, movies, and more! There's something new every week. Grades K-4._x000d_" u="1"/>
        <s v="Adventure Club: Crafts, Movies, and More_x000d_Tuesday, Mar 22_x000d_4:00 PM_x000d_School-age children can join us for crafts, activities, special guests, movies, and more! There's something new every week. Grades K-4._x000d_" u="1"/>
        <s v="Adventure Club: Crafts, Movies, and More_x000d_Tuesday, Mar 29_x000d_4:00 PM_x000d_School-age children can join us for crafts, activities, special guests, movies, and more! There's something new every week. Grades K-4._x000d_" u="1"/>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Origami Time_x000d_Monday, Mar 7_x000d_4:15 PM_x000d_" u="1"/>
        <s v="Teen Studio: Crafts, Gaming, Robotics, and More_x000d_Thursday, Apr 7_x000d_4:15 PM_x000d_" u="1"/>
        <s v="Teen Studio: Crafts, Gaming, Robotics, and More_x000d_Thursday, Mar 3_x000d_4:15 PM_x000d_" u="1"/>
        <s v="Teen Studio: Crafts, Gaming, Robotics, and More_x000d_Thursday, May 5_x000d_4:15 PM_x000d_" u="1"/>
        <s v="Teen Studio: Crafts, Gaming, Robotics, and More_x000d_Tuesday, Apr 19_x000d_4:15 PM_x000d_" u="1"/>
        <s v="Teen Studio: Crafts, Gaming, Robotics, and More_x000d_Tuesday, Apr 26_x000d_4:15 PM_x000d_" u="1"/>
        <s v="Teen Studio: Crafts, Gaming, Robotics, and More_x000d_Tuesday, Mar 15_x000d_4:15 PM_x000d_" u="1"/>
        <s v="Teen Studio: Crafts, Gaming, Robotics, and More_x000d_Tuesday, Mar 29_x000d_4:15 PM_x000d_" u="1"/>
        <s v="Teen Studio: Crafts, Gaming, Robotics, and More_x000d_Tuesday, May 10_x000d_4:15 PM_x000d_" u="1"/>
        <s v="International Book Day Celebration: Dress Up As Your Favorite Character_x000d_Saturday, Apr 2_x000d_2:00 PM_x000d_Celebrate International Book Day by dressing up as your favorite book character! We'll have a fun time featuring stories, games, and refreshments._x000d_" u="1"/>
        <s v=" Breakfast Breakdown_x000d_Thursday, May 4_x000d_4:00 PM_x000d_Kids will learn the makings of a healthy breakfast through games and an interactive lesson. They will also help prepare and eat a healthy snack. For school-age children._x000d_" u="1"/>
        <s v=" Make Beats_x000d_Thursday, Apr 13_x000d_4:30 PM_x000d_Learn to make beats and music tracks using Logic Pro. For ages 12-18._x000d_" u="1"/>
        <s v=" Make Beats_x000d_Thursday, Apr 20_x000d_4:30 PM_x000d_Learn to make beats and music tracks using Logic Pro. For ages 12-18._x000d_" u="1"/>
        <s v=" Make Beats_x000d_Thursday, Apr 27_x000d_4:30 PM_x000d_Learn to make beats and music tracks using Logic Pro. For ages 12-18._x000d_" u="1"/>
        <s v=" Make Beats_x000d_Thursday, Mar 30_x000d_4:30 PM_x000d_Learn to make beats and music tracks using Logic Pro. For ages 12-18._x000d_" u="1"/>
        <s v=" Mosaics with Jairo Prado_x000d_Wednesday, Apr 5_x000d_6:00 PM_x000d_Make your own work of art using Ancient Mesopotamian mosaic-making techniques. For all ages._x000d_" u="1"/>
        <s v=" Gentle Yoga_x000d_Wednesday, Mar 1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Adventure Club: Crafts, Movies, and More_x000d_Tuesday, Apr 19_x000d_4:00 PM_x000d_" u="1"/>
        <s v="Adventure Club: Crafts, Movies, and More_x000d_Tuesday, Apr 26_x000d_4:00 PM_x000d_" u="1"/>
        <s v="Adventure Club: Crafts, Movies, and More_x000d_Tuesday, Mar 15_x000d_4:00 PM_x000d_" u="1"/>
        <s v="Adventure Club: Crafts, Movies, and More_x000d_Tuesday, Mar 22_x000d_4:00 PM_x000d_" u="1"/>
        <s v="Adventure Club: Crafts, Movies, and More_x000d_Tuesday, Mar 29_x000d_4:00 PM_x000d_" u="1"/>
        <s v="Adventure Club: Crafts, Movies, and More_x000d_Tuesday, May 10_x000d_4:00 PM_x000d_" u="1"/>
        <s v=" Make Your Own Comic Strip_x000d_Thursday, Apr 6_x000d_4:15 PM_x000d_Use an iPad to create your own comic strip inspired by John Lewis&amp;rsquo; March. For grades 5-12._x000d_" u="1"/>
        <s v="Storyland Saturdays: Preschool Story Time_x000d_Saturday, Apr 16_x000d_10:15 AM_x000d_Every Saturday, come to the library for some super stories, songs, and silliness._x000d_" u="1"/>
        <s v="Adventure Club: Crafts, Movies, and More_x000d_Tuesday, Mar 1_x000d_4:00 PM_x000d_" u="1"/>
        <s v="Adventure Club: Crafts, Movies, and More_x000d_Tuesday, Mar 8_x000d_4:00 PM_x000d_" u="1"/>
        <s v="Adventure Club: Crafts, Movies, and More_x000d_Tuesday, May 3_x000d_4:00 PM_x000d_" u="1"/>
        <s v="Adventure Club: Crafts, Movies, and More_x000d_Tuesday, Mar 1_x000d_4:00 PM_x000d_Every Tuesday. School-age children can join us for crafts, activities, special guests, movies, and more! There's something new every week. Grades K-4._x000d_" u="1"/>
        <s v="Adventure Club: Make Your Own Flag, Create Your Own Country_x000d_Tuesday, Apr 5_x000d_4:00 PM_x000d_" u="1"/>
        <s v="Friends of the Bellevue Branch Library Meeting_x000d_Saturday, Mar 12_x000d_10:15 AM_x000d_" u="1"/>
        <s v="First-Time Homebuyers Workshop_x000d_Monday, Apr 11_x000d_6:00 PM_x000d_" u="1"/>
        <s v="First-Time Homebuyers Workshop_x000d_Monday, Mar 14_x000d_6:00 PM_x000d_" u="1"/>
        <s v="Build a Binary Code Bracelet_x000d_Tuesday, Apr 12_x000d_4:15 PM_x000d_Use binary code to personalize your own beaded bracelet! Grades 5-12._x000d_" u="1"/>
        <s v=" Hear My Story: Kathlyn Kirkwood, a Foot Soldier for the Civil Rights Movement_x000d_Monday, Mar 20_x000d_6:00 PM_x000d_Dr. Kathlyn Kirkwood, retired professor and now author of children&amp;rsquo;s books, shares her experience as one of the millions of nameless foot soldiers of the Civil Rights Movement. Marching along with her father in 1968&amp;rsquo;s Memphis Sanitation Workers Strike solidarity march, Kirkwood&amp;rsquo;s commitment to the movement is further galvanized after the assassination of Dr. Martin Luther King and afterwards, joins the fight to establish a national holiday for Dr. King._x000d_" u="1"/>
        <s v="Cosplay Time_x000d_Wednesday, Mar 9_x000d_4:15 PM_x000d_" u="1"/>
        <s v=" Pop Art_x000d_Wednesday, Apr 12_x000d_4:15 PM_x000d_Create a socially conscious masterpiece inspired by Keith Haring&amp;rsquo;s art that raised awareness of AIDs, LGBT rights, and stood against apartheid. For grades 5-12._x000d_" u="1"/>
        <s v=" Story Time_x000d_Wednesday, Apr 5_x000d_10:15 AM_x000d_Singing, fingerplays, rhymes, ABCs, 123s, stories, and much more with Miss Donna and Bear! For ages 3&amp;ndash;5._x000d_" u="1"/>
        <s v=" Story Time_x000d_Wednesday, Apr 5_x000d_11:15 AM_x000d_Singing, fingerplays, rhymes, ABCs, 123s, stories, and much more with Miss Donna and Bear! For ages 3&amp;ndash;5._x000d_" u="1"/>
        <s v=" Story Time_x000d_Wednesday, Mar 1_x000d_10:15 AM_x000d_Singing, fingerplays, rhymes, ABCs, 123s, stories, and much more with Miss Donna and Bear! For ages 3&amp;ndash;5._x000d_" u="1"/>
        <s v=" Story Time_x000d_Wednesday, Mar 1_x000d_11:15 AM_x000d_Singing, fingerplays, rhymes, ABCs, 123s, stories, and much more with Miss Donna and Bear! For ages 3&amp;ndash;5._x000d_" u="1"/>
        <s v=" Story Time_x000d_Wednesday, Mar 8_x000d_10:15 AM_x000d_Singing, fingerplays, rhymes, ABCs, 123s, stories, and much more with Miss Donna and Bear! For ages 3&amp;ndash;5._x000d_" u="1"/>
        <s v=" Story Time_x000d_Wednesday, Mar 8_x000d_11:15 AM_x000d_Singing, fingerplays, rhymes, ABCs, 123s, stories, and much more with Miss Donna and Bear! For ages 3&amp;ndash;5._x000d_" u="1"/>
        <s v=" Story Time_x000d_Wednesday, May 3_x000d_10:15 AM_x000d_Singing, fingerplays, rhymes, ABCs, 123s, stories, and much more with Miss Donna and Bear! For ages 3&amp;ndash;5._x000d_" u="1"/>
        <s v=" Story Time_x000d_Wednesday, May 3_x000d_11:15 AM_x000d_Singing, fingerplays, rhymes, ABCs, 123s, stories, and much more with Miss Donna and Bear! For ages 3&amp;ndash;5._x000d_" u="1"/>
        <s v=" Friends of the Bellevue Branch Library Book Sale_x000d_Thursday, Apr 6_x000d_4:00 P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Mother Goose Moments_x000d_Monday, Apr 3_x000d_10:15 AM_x000d_Babies, birth through 24 months, may join Ms. Donna for rhymes, songs, fingerplays, ABCs, 123s, stories, and more._x000d_" u="1"/>
        <s v=" Mother Goose Moments_x000d_Monday, Mar 6_x000d_10:15 AM_x000d_Babies, birth through 24 months, may join Ms. Donna for rhymes, songs, fingerplays, ABCs, 123s, stories, and more._x000d_" u="1"/>
        <s v=" Mother Goose Moments_x000d_Monday, May 1_x000d_10:15 AM_x000d_Babies, birth through 24 months, may join Ms. Donna for rhymes, songs, fingerplays, ABCs, 123s, stories, and more._x000d_" u="1"/>
        <s v=" Mother Goose Moments_x000d_Monday, May 8_x000d_10:15 AM_x000d_Babies, birth through 24 months, may join Ms. Donna for rhymes, songs, fingerplays, ABCs, 123s, stories, and more._x000d_" u="1"/>
        <s v="Gentle Yoga for All Levels_x000d_Wednesday, Apr 6_x000d_4:30 PM_x000d_" u="1"/>
        <s v="Gentle Yoga for All Levels_x000d_Wednesday, Mar 2_x000d_4:30 PM_x000d_" u="1"/>
        <s v="Gentle Yoga for All Levels_x000d_Wednesday, Mar 9_x000d_4:30 PM_x000d_" u="1"/>
        <s v="Gentle Yoga for All Levels_x000d_Wednesday, May 4_x000d_4:30 PM_x000d_" u="1"/>
        <s v="American Red Cross Blood Drive_x000d_Friday, Mar 4_x000d_11:00 AM_x000d_" u="1"/>
        <s v="Family Fun Time: Songs, Craft, and More_x000d_Monday, Apr 11_x000d_6:30 PM_x000d_" u="1"/>
        <s v="Family Fun Time: Songs, Craft, and More_x000d_Monday, Apr 18_x000d_6:30 PM_x000d_" u="1"/>
        <s v="Family Fun Time: Songs, Craft, and More_x000d_Monday, Apr 25_x000d_6:30 PM_x000d_" u="1"/>
        <s v="Family Fun Time: Songs, Craft, and More_x000d_Monday, Mar 14_x000d_6:30 PM_x000d_" u="1"/>
        <s v="Family Fun Time: Songs, Craft, and More_x000d_Monday, Mar 21_x000d_6:30 PM_x000d_" u="1"/>
        <s v="Family Fun Time: Songs, Craft, and More_x000d_Monday, Mar 28_x000d_6:30 PM_x000d_" u="1"/>
        <s v=" Make Beats_x000d_Thursday, Apr 6_x000d_4:30 PM_x000d_Learn to make beats and music tracks using Logic Pro. For ages 12-18._x000d_" u="1"/>
        <s v=" Make Beats_x000d_Thursday, Mar 2_x000d_4:30 PM_x000d_Learn to make beats and music tracks using Logic Pro. For ages 12-18._x000d_" u="1"/>
        <s v=" Make Beats_x000d_Thursday, Mar 9_x000d_4:30 PM_x000d_Learn to make beats and music tracks using Logic Pro. For ages 12-18._x000d_" u="1"/>
        <s v=" Make Beats_x000d_Thursday, May 4_x000d_4:30 PM_x000d_Learn to make beats and music tracks using Logic Pro. For ages 12-18._x000d_" u="1"/>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u="1"/>
        <s v=" Funny Bone Night_x000d_Wednesday, Apr 19_x000d_6:00 PM_x000d_Do you have jokes or humorous stories to share? If so, we invite you to join us for an evening of family friendly jokes and funny stories while we celebrate National Humor Month. Jokes and stories must be under 5-7 minutes in length, and appropriate for general audiences. Registration is required. Please call (615) 862-5854 to register._x000d_" u="1"/>
        <s v=" Friends of the Bellevue Branch Library Meeting_x000d_Saturday, Mar 11_x000d_10:15 AM_x000d_Find out how you can get involved at the Bellevue Branch. New members are always welcome._x000d_" u="1"/>
        <s v=" Atari Club_x000d_Monday, Mar 13_x000d_4:30 PM_x000d_First Mondays. Come play cartridge games on various Atari consoles each month. Guest consoles - like Nintendo, Sega, and Sony - will make appearances, too! For teens and adults._x000d_" u="1"/>
        <s v="Make a Mother's Day Card_x000d_Monday, May 2_x000d_4:15 PM_x000d_" u="1"/>
        <s v=" Music Therapy_x000d_Tuesday, Apr 4_x000d_4:00 PM_x000d_Students from Belmont University come to sing songs, play games, and encourage growth through music. For ages 6-12._x000d_" u="1"/>
        <s v=" Friends of the Bellevue Branch Library Book Sale_x000d_Friday, Apr 7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Friends of the Bellevue Branch Library Book Sale_x000d_Sunday, Apr 9_x000d_2:00 PM_x000d_Choose from an assortment of books, movies, and music! Proceeds benefit the Friends of the Bellevue Branch Library and make our programs possible. Cash or credit only. \n\nThursday, 4/6 4:00 p.m. - 8:00 p.m. \nFriday, 4/7 10:00 a.m. - 6:00 p.m. \nSaturday, 4/8 10:00 a.m. - 5:00 p.m. \nSunday, 4/9 2:00 p.m. - 4:00 p.m._x000d_" u="1"/>
        <s v=" Pin It On: Button Making_x000d_Thursday, Apr 20_x000d_4:15 PM_x000d_Show your values by making a pin back button to wear. For grades 5-12._x000d_" u="1"/>
        <s v=" Draw a 3D Manga Character_x000d_Wednesday, Mar 29_x000d_4:15 PM_x000d_Use a 3D printing pen to create a manga character or symbol. For ages 12-18._x000d_" u="1"/>
        <s v="Music Production Workshop_x000d_Thursday, Apr 14_x000d_4:30 PM_x000d_" u="1"/>
        <s v="Music Production Workshop_x000d_Thursday, Apr 21_x000d_4:30 PM_x000d_" u="1"/>
        <s v="Music Production Workshop_x000d_Thursday, Apr 28_x000d_4:30 PM_x000d_" u="1"/>
        <s v="Music Production Workshop_x000d_Thursday, Mar 17_x000d_4:30 PM_x000d_" u="1"/>
        <s v="Music Production Workshop_x000d_Thursday, Mar 31_x000d_4:30 PM_x000d_" u="1"/>
        <s v=" Saturday Movie Matinee: The Lorax_x000d_Saturday, Mar 4_x000d_2:00 PM_x000d_A 12-year-old boy searches for the one thing that will enable him to win the affection of the girl of his dreams. To find it he must discover the story of the Lorax, the grumpy yet charming creature who fights to protect his world. Rated PG. 2012. 93 min._x000d_" u="1"/>
        <s v="Story Time: Group Puzzle Activity_x000d_Wednesday, Apr 13_x000d_10:15 AM_x000d_Join us for a celebration of all people. We will design our own big puzzle piece and put them all together to see what a beautiful picture we make!_x000d_" u="1"/>
        <s v="Scrabble Group for All Levels_x000d_Thursday, Apr 7_x000d_1:30 PM_x000d_Every Thursday, play Scrabble the old-fashioned way&amp;hellip; on a board! All levels of players welcome. Bring your board if you have one._x000d_" u="1"/>
        <s v="Scrabble Group for All Levels_x000d_Thursday, Mar 3_x000d_1:30 PM_x000d_Every Thursday, play Scrabble the old-fashioned way&amp;hellip; on a board! All levels of players welcome. Bring your board if you have one._x000d_" u="1"/>
        <s v="Scrabble Group for All Levels_x000d_Thursday, May 5_x000d_1:30 PM_x000d_Every Thursday, play Scrabble the old-fashioned way&amp;hellip; on a board! All levels of players welcome. Bring your board if you have one._x000d_" u="1"/>
        <s v=" Yoga_x000d_Wednesday, Apr 5_x000d_4:30 PM_x000d_Join Small World Yoga for a beginner-friendly, community yoga class. Borrow one of our mats or bring your own. All ages and abilities welcome._x000d_" u="1"/>
        <s v=" Yoga_x000d_Wednesday, Mar 1_x000d_4:30 PM_x000d_Join Small World Yoga for a beginner-friendly, community yoga class. Borrow one of our mats or bring your own. All ages and abilities welcome._x000d_" u="1"/>
        <s v=" Yoga_x000d_Wednesday, Mar 8_x000d_4:30 PM_x000d_Join Small World Yoga for a beginner-friendly, community yoga class. Borrow one of our mats or bring your own. All ages and abilities welcome._x000d_" u="1"/>
        <s v=" Yoga_x000d_Wednesday, May 3_x000d_4:30 PM_x000d_Join Small World Yoga for a beginner-friendly, community yoga class. Borrow one of our mats or bring your own. All ages and abilities welcome._x000d_" u="1"/>
        <s v=" Bellevue Branch Scavenger Hunt_x000d_Sunday, Mar 19_x000d_3:00 PM_x000d_Don&amp;rsquo;t miss a challenging opportunity to search for clues, learn more about the library and have fun! Participants will be eligible for a prize drawing immediately following the hunt. For all ages._x000d_" u="1"/>
        <s v="Crayon Kids: Crafts and Fun_x000d_Thursday, Apr 14_x000d_10:15 AM_x000d_" u="1"/>
        <s v="Crayon Kids: Crafts and Fun_x000d_Thursday, Apr 21_x000d_10:15 AM_x000d_" u="1"/>
        <s v="Crayon Kids: Crafts and Fun_x000d_Thursday, Apr 28_x000d_10:15 AM_x000d_" u="1"/>
        <s v="Crayon Kids: Crafts and Fun_x000d_Thursday, Mar 17_x000d_10:15 AM_x000d_" u="1"/>
        <s v="Crayon Kids: Crafts and Fun_x000d_Thursday, Mar 24_x000d_10:15 AM_x000d_" u="1"/>
        <s v="Crayon Kids: Crafts and Fun_x000d_Thursday, Mar 31_x000d_10:15 AM_x000d_" u="1"/>
        <s v=" Rainbow Bunting Craft_x000d_Tuesday, Apr 18_x000d_4:15 PM_x000d_Celebrate diversity by crafting a unique bunting to take home with you! For grades 5-12._x000d_" u="1"/>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u="1"/>
        <s v="Family Fun Time: Songs, Craft, and More_x000d_Monday, Apr 4_x000d_6:30 PM_x000d_Every Monday, join Ms. Katie for stories, songs, fingerplays, and a craft! Ages 3 to 5._x000d_" u="1"/>
        <s v="Family Fun Time: Songs, Craft, and More_x000d_Monday, Mar 7_x000d_6:30 PM_x000d_Every Monday, join Ms. Katie for stories, songs, fingerplays, and a craft! Ages 3 to 5._x000d_" u="1"/>
        <s v="Family Fun Time: Songs, Craft, and More_x000d_Monday, May 2_x000d_6:30 PM_x000d_Every Monday, join Ms. Katie for stories, songs, fingerplays, and a craft! Ages 3 to 5._x000d_" u="1"/>
        <s v="Family Fun Time: Songs, Craft, and More_x000d_Monday, May 9_x000d_6:30 PM_x000d_Every Monday, join Ms. Katie for stories, songs, fingerplays, and a craft! Ages 3 to 5._x000d_" u="1"/>
        <s v="First-Time Homebuyers Workshop_x000d_Monday, May 9_x000d_6:00 PM_x000d_" u="1"/>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u="1"/>
        <s v="Swing Dance Class_x000d_Saturday, Mar 26_x000d_11:30 AM_x000d_" u="1"/>
        <s v="Book Sale | Friends of the Bellevue Branch Library_x000d_Saturday, Apr 9_x000d_10:00 AM_x000d_" u="1"/>
        <s v="Mother Goose Moments_x000d_Monday, Apr 4_x000d_10:15 AM_x000d_" u="1"/>
        <s v="Mother Goose Moments_x000d_Monday, Mar 7_x000d_10:15 AM_x000d_" u="1"/>
        <s v="Mother Goose Moments_x000d_Monday, May 2_x000d_10:15 AM_x000d_" u="1"/>
        <s v="Mother Goose Moments_x000d_Monday, May 9_x000d_10:15 AM_x000d_" u="1"/>
        <s v="Matinee Saturday: Hop (2011)_x000d_Saturday, Mar 12_x000d_2:00 PM_x000d_" u="1"/>
        <s v="Swing Dance Class_x000d_Thursday, Mar 31_x000d_6:00 PM_x000d_Swing in spring and learn basic dance moves from Nashville Swing Dance Foundation teachers._x000d_" u="1"/>
        <s v="Homeschool Crew: Jewelry Making_x000d_Wednesday, Apr 27_x000d_2:00 PM_x000d_" u="1"/>
        <s v="Friends of the Bellevue Branch Library Meeting_x000d_Saturday, Mar 12_x000d_10:15 AM_x000d_Every 2nd Saturday, find out how you can get involved at the Bellevue Branch. New members are always welcome._x000d_" u="1"/>
        <s v=" Adventure Club_x000d_Tuesday, Mar 7_x000d_4:00 PM_x000d_Every Tuesday. School-agers can join us for crafts, activities, special guests, movies, and more! There will be something new every week. For children in grades K-4._x000d_" u="1"/>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u="1"/>
        <s v="Adventure Club: Crafts, Movies, and More_x000d_Tuesday, Mar 1_x000d_4:00 PM_x000d_School-age children can join us for crafts, activities, special guests, movies, and more! There's something new every week. Grades K-4._x000d_" u="1"/>
        <s v="Adventure Club: Crafts, Movies, and More_x000d_Tuesday, Mar 8_x000d_4:00 PM_x000d_School-age children can join us for crafts, activities, special guests, movies, and more! There's something new every week. Grades K-4._x000d_" u="1"/>
        <s v="Adventure Club: Crafts, Movies, and More_x000d_Tuesday, May 3_x000d_4:00 PM_x000d_School-age children can join us for crafts, activities, special guests, movies, and more! There's something new every week. Grades K-4._x000d_" u="1"/>
        <s v=" Learn Qigong_x000d_Monday, May 8_x000d_4:30 PM_x000d_Learn the basics of Qigong, a Chinese healing art that integrates physical postures, breathing techniques, and focused intentions. Certified instructor Kerry Miller leads the sessions._x000d_" u="1"/>
        <s v="Story Time: Autism Awareness_x000d_Wednesday, Apr 13_x000d_11:15 AM_x000d_Join us for a celebration of all people. We will design our own big puzzle piece and put them all together to see what a beautiful picture we make!_x000d_" u="1"/>
        <s v=" Writer's Block: Picture Perfect_x000d_Monday, May 15_x000d_4:00 PM_x000d_Use old photographs and Instagram to inspire character development, setting, or situations. Snacks included. Ages 12-18._x000d_" u="1"/>
        <s v=" Learn Qigong_x000d_Monday, Mar 13_x000d_4:30 PM_x000d_Every 2nd Monday. Learn the basics of Qigong, a Chinese healing art that integrates physical postures, breathing techniques, and focused intentions. Certified instructor Kerry Miller leads the sessions._x000d_" u="1"/>
        <s v="Camping 101 with Tennessee State Parks_x000d_Tuesday, May 10_x000d_6:00 PM_x000d_" u="1"/>
        <s v=" Preschool Story Time_x000d_Monday, Mar 6_x000d_10:30 AM_x000d_Every Monday. Be part of the fun: sharing stories, songs, dancing, and sometimes crafts. For ages 1-4._x000d_" u="1"/>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u="1"/>
        <s v=" The Me in Nashville: Self Portraits with Turnip Green_x000d_Monday, Mar 20_x000d_4:00 PM_x000d_In collaboration with NPL Special Collections Division, Turnip Green leads a self-portrait craft to highlight our city's diversity. For ages 5-16._x000d_" u="1"/>
        <s v=" Bellevue Chess Club_x000d_Saturday, Mar 25_x000d_1:00 PM_x000d_Last Saturdays. Sharpen your chess skills or just learn how to play. All ages and skill levels welcomed._x000d_" u="1"/>
        <s v="Story Time_x000d_Wednesday, Apr 20_x000d_10:15 AM_x000d_" u="1"/>
        <s v="Story Time_x000d_Wednesday, Apr 27_x000d_10:15 AM_x000d_" u="1"/>
        <s v="Story Time_x000d_Wednesday, Mar 16_x000d_10:15 AM_x000d_" u="1"/>
        <s v="Story Time_x000d_Wednesday, Mar 23_x000d_10:15 AM_x000d_" u="1"/>
        <s v="Story Time_x000d_Wednesday, Mar 30_x000d_10:15 AM_x000d_" u="1"/>
        <s v="Story Time_x000d_Wednesday, May 11_x000d_10:15 AM_x000d_" u="1"/>
        <s v="Story Time _x000d_Wednesday, Mar 2_x000d_10:15 AM_x000d_" u="1"/>
        <s v=" Scrabble Group_x000d_Thursday, Apr 13_x000d_1:30 PM_x000d_Play Scrabble the old-fashioned way - on a board! All skill levels are welcomed. Bring your board if you have one._x000d_" u="1"/>
        <s v=" Scrabble Group_x000d_Thursday, Apr 20_x000d_1:30 PM_x000d_Play Scrabble the old-fashioned way - on a board! All skill levels are welcomed. Bring your board if you have one._x000d_" u="1"/>
        <s v=" Scrabble Group_x000d_Thursday, Apr 27_x000d_1:30 PM_x000d_Play Scrabble the old-fashioned way - on a board! All skill levels are welcomed. Bring your board if you have one._x000d_" u="1"/>
        <s v=" Scrabble Group_x000d_Thursday, Mar 16_x000d_1:30 PM_x000d_Play Scrabble the old-fashioned way - on a board! All skill levels are welcomed. Bring your board if you have one._x000d_" u="1"/>
        <s v=" Scrabble Group_x000d_Thursday, Mar 23_x000d_1:30 PM_x000d_Play Scrabble the old-fashioned way - on a board! All skill levels are welcomed. Bring your board if you have one._x000d_" u="1"/>
        <s v=" Scrabble Group_x000d_Thursday, Mar 30_x000d_1:30 PM_x000d_Play Scrabble the old-fashioned way - on a board! All skill levels are welcomed. Bring your board if you have one._x000d_" u="1"/>
        <s v="Storyland Saturdays: Preschool Story Time_x000d_Saturday, Apr 2_x000d_10:15 AM_x000d_Every Saturday, come to the library for some super stories, songs, and silliness!_x000d_" u="1"/>
        <s v="Storyland Saturdays: Preschool Story Time_x000d_Saturday, Apr 9_x000d_10:15 AM_x000d_Every Saturday, come to the library for some super stories, songs, and silliness!_x000d_" u="1"/>
        <s v="Storyland Saturdays: Preschool Story Time_x000d_Saturday, Mar 5_x000d_10:15 AM_x000d_Every Saturday, come to the library for some super stories, songs, and silliness!_x000d_" u="1"/>
        <s v="Storyland Saturdays: Preschool Story Time_x000d_Saturday, May 7_x000d_10:15 AM_x000d_Every Saturday, come to the library for some super stories, songs, and silliness!_x000d_" u="1"/>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u="1"/>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u="1"/>
        <s v=" Teen Studio_x000d_Monday, Apr 10_x000d_4:15 PM_x000d_Join us for different activities each week, including crafts, gaming, simple circuits, 3D printing, and more! For grades 5-12._x000d_" u="1"/>
        <s v=" Teen Studio_x000d_Monday, Apr 17_x000d_4:15 PM_x000d_Join us for different activities each week, including crafts, gaming, simple circuits, 3D printing, and more! For grades 5-12._x000d_" u="1"/>
        <s v=" Teen Studio_x000d_Monday, Apr 24_x000d_4:15 PM_x000d_Join us for different activities each week, including crafts, gaming, simple circuits, 3D printing, and more! For grades 5-12._x000d_" u="1"/>
        <s v=" Teen Studio_x000d_Monday, Mar 13_x000d_4:15 PM_x000d_Join us for different activities each week, including crafts, gaming, simple circuits, 3D printing, and more! For grades 5-12._x000d_" u="1"/>
        <s v=" Teen Studio_x000d_Tuesday, May 2_x000d_4:15 PM_x000d_Join us for different activities each week, including crafts, gaming, simple circuits, 3D printing, and more! For grades 5-12._x000d_" u="1"/>
        <s v=" Teen Studio_x000d_Tuesday, May 9_x000d_4:15 PM_x000d_Join us for different activities each week, including crafts, gaming, simple circuits, 3D printing, and more! For grades 5-12._x000d_" u="1"/>
        <s v=" Comic Paneling with Artist Michael Lapinski_x000d_Tuesday, Mar 7_x000d_4:00 PM_x000d_Learn the hidden art at the heart of comic book design. Registration is required. Please call (615) 862-5861 to register. For ages 10-18._x000d_" u="1"/>
        <s v=" Puppet Truck presents Ali Baba and the Forty Thieves_x000d_Saturday, Apr 15_x000d_2:00 PM_x000d_&amp;quot;Open Sesame!&amp;quot; and behold Wishing Chair Productions' colorful adaptation from the Tales of the Arabian Nights. Run time: 40 min. For all ages._x000d_" u="1"/>
        <s v="Getting Started with Internet _x000d_Wednesday, Apr 6_x000d_2:00 PM_x000d_" u="1"/>
        <s v=" Cosplay Headbands_x000d_Monday, Mar 6_x000d_4:15 PM_x000d_Add a cool accessory to your cosplay wardrobe! We will be crafting headbands inspired by our favorite characters. For grades 5-12._x000d_" u="1"/>
        <s v="Coloring Party_x000d_Saturday, Apr 16_x000d_12:00 PM_x000d_" u="1"/>
        <s v=" Teen Tech Lab_x000d_Friday, Mar 3_x000d_2:00 PM_x000d_Teens can work with a Studio NPL mentor on innovative technology projects including music, video, photography, design, textiles, and more. Projects vary each week. For ages 12-18._x000d_" u="1"/>
        <s v=" Let Off S.T.E.A.M._x000d_Tuesday, May 2_x000d_4:00 PM_x000d_Tuesdays, May 2, May 16, and May 30. Create works of art using science and technology. Ages 5-12._x000d_" u="1"/>
        <s v=" Tai Chi Class_x000d_Tuesday, Apr 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7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2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9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Story Time_x000d_Wednesday, Apr 12_x000d_10:15 AM_x000d_Singing, fingerplays, rhymes, ABCs, 123s, stories, and much more with Miss Donna and Bear! For ages 3&amp;ndash;5._x000d_" u="1"/>
        <s v=" Story Time_x000d_Wednesday, Apr 12_x000d_11:15 AM_x000d_Singing, fingerplays, rhymes, ABCs, 123s, stories, and much more with Miss Donna and Bear! For ages 3&amp;ndash;5._x000d_" u="1"/>
        <s v=" Story Time_x000d_Wednesday, Apr 19_x000d_10:15 AM_x000d_Singing, fingerplays, rhymes, ABCs, 123s, stories, and much more with Miss Donna and Bear! For ages 3&amp;ndash;5._x000d_" u="1"/>
        <s v=" Story Time_x000d_Wednesday, Apr 19_x000d_11:15 AM_x000d_Singing, fingerplays, rhymes, ABCs, 123s, stories, and much more with Miss Donna and Bear! For ages 3&amp;ndash;5._x000d_" u="1"/>
        <s v=" Story Time_x000d_Wednesday, Apr 26_x000d_10:15 AM_x000d_Singing, fingerplays, rhymes, ABCs, 123s, stories, and much more with Miss Donna and Bear! For ages 3&amp;ndash;5._x000d_" u="1"/>
        <s v=" Story Time_x000d_Wednesday, Apr 26_x000d_11:15 AM_x000d_Singing, fingerplays, rhymes, ABCs, 123s, stories, and much more with Miss Donna and Bear! For ages 3&amp;ndash;5._x000d_" u="1"/>
        <s v=" Story Time_x000d_Wednesday, Mar 15_x000d_10:15 AM_x000d_Singing, fingerplays, rhymes, ABCs, 123s, stories, and much more with Miss Donna and Bear! For ages 3&amp;ndash;5._x000d_" u="1"/>
        <s v=" Story Time_x000d_Wednesday, Mar 15_x000d_11:15 AM_x000d_Singing, fingerplays, rhymes, ABCs, 123s, stories, and much more with Miss Donna and Bear! For ages 3&amp;ndash;5._x000d_" u="1"/>
        <s v=" Story Time_x000d_Wednesday, Mar 22_x000d_10:15 AM_x000d_Singing, fingerplays, rhymes, ABCs, 123s, stories, and much more with Miss Donna and Bear! For ages 3&amp;ndash;5._x000d_" u="1"/>
        <s v=" Story Time_x000d_Wednesday, Mar 22_x000d_11:15 AM_x000d_Singing, fingerplays, rhymes, ABCs, 123s, stories, and much more with Miss Donna and Bear! For ages 3&amp;ndash;5._x000d_" u="1"/>
        <s v=" Story Time_x000d_Wednesday, Mar 29_x000d_10:15 AM_x000d_Singing, fingerplays, rhymes, ABCs, 123s, stories, and much more with Miss Donna and Bear! For ages 3&amp;ndash;5._x000d_" u="1"/>
        <s v=" Story Time_x000d_Wednesday, Mar 29_x000d_11:15 AM_x000d_Singing, fingerplays, rhymes, ABCs, 123s, stories, and much more with Miss Donna and Bear! For ages 3&amp;ndash;5._x000d_" u="1"/>
        <s v=" Story Time_x000d_Wednesday, May 10_x000d_10:15 AM_x000d_Singing, fingerplays, rhymes, ABCs, 123s, stories, and much more with Miss Donna and Bear! For ages 3&amp;ndash;5._x000d_" u="1"/>
        <s v=" Story Time_x000d_Wednesday, May 10_x000d_11:15 AM_x000d_Singing, fingerplays, rhymes, ABCs, 123s, stories, and much more with Miss Donna and Bear! For ages 3&amp;ndash;5._x000d_" u="1"/>
        <s v="Loving and Learning Workshop_x000d_Tuesday, Mar 15_x000d_6:30 PM_x000d_" u="1"/>
        <s v=" Cypher_x000d_Thursday, Mar 9_x000d_4:00 PM_x000d_Teen producers of all levels, including songwriters, singers, and rappers who are interested in producing their own music, learn how to make beats and music tracks using Logic Pro. Hosted by Southern Word._x000d_" u="1"/>
        <s v="Bellevue Writers Group: Share and Get Ideas_x000d_Tuesday, Apr 19_x000d_6:00 PM_x000d_" u="1"/>
        <s v="Bellevue Writers Group: Share and Get Ideas_x000d_Tuesday, Mar 15_x000d_6:00 PM_x000d_" u="1"/>
        <s v="Teen Studio: Crafts, Gaming, Robotics, and More_x000d_Friday, Apr 15_x000d_4:15 PM_x000d_" u="1"/>
        <s v="Teen Studio: Crafts, Gaming, Robotics, and More_x000d_Friday, Apr 22_x000d_4:15 PM_x000d_" u="1"/>
        <s v="Teen Studio: Crafts, Gaming, Robotics, and More_x000d_Friday, Apr 29_x000d_4:15 PM_x000d_" u="1"/>
        <s v="Teen Studio: Crafts, Gaming, Robotics, and More_x000d_Friday, Mar 11_x000d_4:15 PM_x000d_" u="1"/>
        <s v="Teen Studio: Crafts, Gaming, Robotics, and More_x000d_Friday, Mar 18_x000d_4:15 PM_x000d_" u="1"/>
        <s v="Teen Studio: Crafts, Gaming, Robotics, and More_x000d_Monday, Apr 11_x000d_4:15 PM_x000d_" u="1"/>
        <s v="Teen Studio: Crafts, Gaming, Robotics, and More_x000d_Monday, Apr 18_x000d_4:15 PM_x000d_" u="1"/>
        <s v="Teen Studio: Crafts, Gaming, Robotics, and More_x000d_Monday, Apr 25_x000d_4:15 PM_x000d_" u="1"/>
        <s v="Teen Studio: Crafts, Gaming, Robotics, and More_x000d_Monday, Mar 14_x000d_4:15 PM_x000d_" u="1"/>
        <s v="Teen Studio: Crafts, Gaming, Robotics, and More_x000d_Monday, Mar 21_x000d_4:15 PM_x000d_" u="1"/>
        <s v="Teen Studio: Crafts, Gaming, Robotics, and More_x000d_Tuesday, Apr 5_x000d_4:15 PM_x000d_" u="1"/>
        <s v="Teen Studio: Crafts, Gaming, Robotics, and More_x000d_Tuesday, Mar 1_x000d_4:15 PM_x000d_" u="1"/>
        <s v="Teen Studio: Crafts, Gaming, Robotics, and More_x000d_Tuesday, Mar 8_x000d_4:15 PM_x000d_" u="1"/>
        <s v="Teen Studio: Crafts, Gaming, Robotics, and More_x000d_Tuesday, May 3_x000d_4:15 PM_x000d_" u="1"/>
        <s v="LEGO Club_x000d_Sunday, Apr 17_x000d_3:00 PM_x000d_" u="1"/>
        <s v="LEGO Club_x000d_Sunday, Mar 20_x000d_3:00 PM_x000d_" u="1"/>
        <s v=" Square Foot Gardening with Rowena Aldridge_x000d_Saturday, Mar 11_x000d_10:30 AM_x000d_In this workshop you will learn the basics of starting a successful square foot garden.  We'll cover site preparation, seed and plant selection, easy garden maintenance, and harvesting techniques.  When you leave this workshop you will know everything you need to get your first square foot garden started that day!_x000d_" u="1"/>
        <s v="READing Paws: Read with Snickers_x000d_Saturday, Apr 2_x000d_1:30 PM_x000d_" u="1"/>
        <s v="READing Paws: Read with Snickers_x000d_Saturday, Mar 5_x000d_1:30 PM_x000d_" u="1"/>
        <s v="READing Paws: Read with Snickers_x000d_Saturday, May 7_x000d_1:30 PM_x000d_" u="1"/>
        <s v="Storyland Saturdays: Preschool Story Time_x000d_Saturday, Apr 2_x000d_10:15 AM_x000d_" u="1"/>
        <s v="Storyland Saturdays: Preschool Story Time_x000d_Saturday, Apr 9_x000d_10:15 AM_x000d_" u="1"/>
        <s v="Storyland Saturdays: Preschool Story Time_x000d_Saturday, Mar 5_x000d_10:15 AM_x000d_" u="1"/>
        <s v="Storyland Saturdays: Preschool Story Time_x000d_Saturday, May 7_x000d_10:15 AM_x000d_" u="1"/>
        <s v="Watercolor Painting with Patricia Verano_x000d_Saturday, Apr 23_x000d_1:00 PM_x000d_" u="1"/>
        <s v=" Storyland Saturdays_x000d_Saturday, Apr 1_x000d_10:15 AM_x000d_Join us at the library for some super stories, songs, and silliness! For ages 3-5._x000d_" u="1"/>
        <s v=" Storyland Saturdays_x000d_Saturday, Apr 8_x000d_10:15 AM_x000d_Join us at the library for some super stories, songs, and silliness! For ages 3-5._x000d_" u="1"/>
        <s v=" Storyland Saturdays_x000d_Saturday, Mar 4_x000d_10:15 AM_x000d_Join us at the library for some super stories, songs, and silliness! For ages 3-5._x000d_" u="1"/>
        <s v=" Storyland Saturdays_x000d_Saturday, May 6_x000d_10:15 AM_x000d_Join us at the library for some super stories, songs, and silliness! For ages 3-5._x000d_" u="1"/>
        <s v=" Blackout Poetry_x000d_Tuesday, Apr 4_x000d_4:15 PM_x000d_Let&amp;rsquo;s re-purpose old book pages into word art! Share your point of view like John Lewis does in his graphic novel, March, and create blackout poetry. For grades 5-12._x000d_" u="1"/>
        <s v=" Dr. Who Week_x000d_Monday, Mar 6_x000d_4:00 PM_x000d_Mar 6-10. Join us for a week of activities, crafts and cosplay inspired by your favorite TV show! Friends from all fandoms are welcome to participate in the costume contest on Thursday. For teens and adults._x000d_" u="1"/>
        <s v="Create Your Own Vision Board Workshop_x000d_Wednesday, Mar 23_x000d_6:00 PM_x000d_" u="1"/>
        <s v=" Music Therapy_x000d_Tuesday, Apr 18_x000d_4:00 PM_x000d_Students from Belmont University come to sing songs, play games, and encourage growth through music. For ages 6-12._x000d_" u="1"/>
        <s v=" Music Therapy_x000d_Tuesday, Apr 25_x000d_4:00 PM_x000d_Students from Belmont University come to sing songs, play games, and encourage growth through music. For ages 6-12._x000d_" u="1"/>
        <s v=" Music Therapy_x000d_Tuesday, Mar 14_x000d_4:00 PM_x000d_Students from Belmont University come to sing songs, play games, and encourage growth through music. For ages 6-12._x000d_" u="1"/>
        <s v=" Music Therapy_x000d_Tuesday, Mar 21_x000d_4:00 PM_x000d_Students from Belmont University come to sing songs, play games, and encourage growth through music. For ages 6-12._x000d_" u="1"/>
        <s v=" Music Therapy_x000d_Tuesday, Mar 28_x000d_4:00 PM_x000d_Students from Belmont University come to sing songs, play games, and encourage growth through music. For ages 6-12._x000d_" u="1"/>
        <s v="Story Time_x000d_Wednesday, Apr 20_x000d_11:15 AM_x000d_" u="1"/>
        <s v="Story Time_x000d_Wednesday, Mar 16_x000d_11:15 AM_x000d_" u="1"/>
        <s v="Story Time_x000d_Wednesday, Mar 23_x000d_11:15 AM_x000d_" u="1"/>
        <s v="Story Time_x000d_Wednesday, Mar 30_x000d_11:15 AM_x000d_" u="1"/>
        <s v="Story Time_x000d_Wednesday, May 11_x000d_11:15 AM_x000d_" u="1"/>
        <s v=" Crayon Kids_x000d_Thursday, Mar 2_x000d_10:15 AM_x000d_Every Thursday. Join Ms. Katie at the library for some crafty fun! For ages 3-5._x000d_" u="1"/>
        <s v=" T.O.T.A.L.: Game Time_x000d_Monday, Mar 6_x000d_4:00 PM_x000d_First Monday of every month. Board games, video games, and card games galore! Ages 12-18._x000d_" u="1"/>
        <s v=" Writer's Block: Poetry Slam_x000d_Monday, Apr 17_x000d_4:00 PM_x000d_April is National Poetry Month. To kick off our writer's series, we're hosting a poetry slam! Bring something you've written or a piece you would love to share. Snacks included. Ages 12-18._x000d_" u="1"/>
        <s v="Getting Started with Google Docs_x000d_Wednesday, Apr 13_x000d_2:00 PM_x000d_Google has free online storage available through Google Drive. Learn how to create and store documents and materials using Google Docs. Some keyboarding and mouse skills required._x000d_" u="1"/>
        <s v="Getting Started with Microsoft Excel_x000d_Wednesday, Apr 27_x000d_10:00 AM_x000d_This class provides an introduction to Microsoft Excel, a program for managing numbers and data. Come to the class to get started. Some keyboarding and mouse skills required._x000d_" u="1"/>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u="1"/>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u="1"/>
        <s v="Getting Started with Internet _x000d_Wednesday, Apr 6_x000d_2:00 PM_x000d_Learn how to access unlimited information using the Internet._x000d_" u="1"/>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u="1"/>
        <s v="Family Fun Time: Songs, Craft, and More_x000d_Monday, Apr 11_x000d_6:30 PM_x000d_Every Monday, join Ms. Katie for stories, songs, fingerplays, and a craft! Ages 3 to 5._x000d_" u="1"/>
        <s v="Family Fun Time: Songs, Craft, and More_x000d_Monday, Apr 18_x000d_6:30 PM_x000d_Every Monday, join Ms. Katie for stories, songs, fingerplays, and a craft! Ages 3 to 5._x000d_" u="1"/>
        <s v="Family Fun Time: Songs, Craft, and More_x000d_Monday, Apr 25_x000d_6:30 PM_x000d_Every Monday, join Ms. Katie for stories, songs, fingerplays, and a craft! Ages 3 to 5._x000d_" u="1"/>
        <s v="Family Fun Time: Songs, Craft, and More_x000d_Monday, Mar 14_x000d_6:30 PM_x000d_Every Monday, join Ms. Katie for stories, songs, fingerplays, and a craft! Ages 3 to 5._x000d_" u="1"/>
        <s v="Family Fun Time: Songs, Craft, and More_x000d_Monday, Mar 21_x000d_6:30 PM_x000d_Every Monday, join Ms. Katie for stories, songs, fingerplays, and a craft! Ages 3 to 5._x000d_" u="1"/>
        <s v="Family Fun Time: Songs, Craft, and More_x000d_Monday, Mar 28_x000d_6:30 PM_x000d_Every Monday, join Ms. Katie for stories, songs, fingerplays, and a craft! Ages 3 to 5._x000d_" u="1"/>
        <s v="Mother Goose Moments_x000d_Monday, Apr 11_x000d_10:15 AM_x000d_Every Monday, babies and their caregivers are welcome to join Miss Donna for rhymes, songs, fingerplays, ABCs, 123s, stories, and more. For babies through 24 months old._x000d_" u="1"/>
        <s v="Mother Goose Moments_x000d_Monday, Apr 18_x000d_10:15 AM_x000d_Every Monday, babies and their caregivers are welcome to join Miss Donna for rhymes, songs, fingerplays, ABCs, 123s, stories, and more. For babies through 24 months old._x000d_" u="1"/>
        <s v="Mother Goose Moments_x000d_Monday, Apr 25_x000d_10:15 AM_x000d_Every Monday, babies and their caregivers are welcome to join Miss Donna for rhymes, songs, fingerplays, ABCs, 123s, stories, and more. For babies through 24 months old._x000d_" u="1"/>
        <s v="Mother Goose Moments_x000d_Monday, Mar 14_x000d_10:15 AM_x000d_Every Monday, babies and their caregivers are welcome to join Miss Donna for rhymes, songs, fingerplays, ABCs, 123s, stories, and more. For babies through 24 months old._x000d_" u="1"/>
        <s v="Mother Goose Moments_x000d_Monday, Mar 21_x000d_10:15 AM_x000d_Every Monday, babies and their caregivers are welcome to join Miss Donna for rhymes, songs, fingerplays, ABCs, 123s, stories, and more. For babies through 24 months old._x000d_" u="1"/>
        <s v="Mother Goose Moments_x000d_Monday, Mar 28_x000d_10:15 AM_x000d_Every Monday, babies and their caregivers are welcome to join Miss Donna for rhymes, songs, fingerplays, ABCs, 123s, stories, and more. For babies through 24 months old._x000d_" u="1"/>
        <s v="Family Fun Time: Songs, Craft, and More_x000d_Monday, Apr 4_x000d_6:30 PM_x000d_" u="1"/>
        <s v="Family Fun Time: Songs, Craft, and More_x000d_Monday, Mar 7_x000d_6:30 PM_x000d_" u="1"/>
        <s v="Family Fun Time: Songs, Craft, and More_x000d_Monday, May 2_x000d_6:30 PM_x000d_" u="1"/>
        <s v="Family Fun Time: Songs, Craft, and More_x000d_Monday, May 9_x000d_6:30 PM_x000d_" u="1"/>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u="1"/>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u="1"/>
        <s v=" UNITY Project: Opening Celebration_x000d_Thursday, Apr 6_x000d_6: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tory Time_x000d_Tuesday, Apr 11_x000d_10:30 AM_x000d_Join us for stories, music, movement, and adventure! For ages 0-5._x000d_" u="1"/>
        <s v=" Story Time_x000d_Tuesday, Apr 18_x000d_10:30 AM_x000d_Join us for stories, music, movement, and adventure! For ages 0-5._x000d_" u="1"/>
        <s v=" Story Time_x000d_Tuesday, Apr 25_x000d_10:30 AM_x000d_Join us for stories, music, movement, and adventure! For ages 0-5._x000d_" u="1"/>
        <s v=" Story Time_x000d_Tuesday, Mar 14_x000d_10:30 AM_x000d_Join us for stories, music, movement, and adventure! For ages 0-5._x000d_" u="1"/>
        <s v=" Story Time_x000d_Tuesday, Mar 21_x000d_10:30 AM_x000d_Join us for stories, music, movement, and adventure! For ages 0-5._x000d_" u="1"/>
        <s v=" Story Time_x000d_Tuesday, Mar 28_x000d_10:30 AM_x000d_Join us for stories, music, movement, and adventure! For ages 0-5._x000d_" u="1"/>
        <s v=" Story Time_x000d_Tuesday, May 16_x000d_10:30 AM_x000d_Join us for stories, music, movement, and adventure! For ages 0-5._x000d_" u="1"/>
        <s v=" Story Time_x000d_Tuesday, May 23_x000d_10:30 AM_x000d_Join us for stories, music, movement, and adventure! For ages 0-5._x000d_" u="1"/>
        <s v=" Story Time_x000d_Tuesday, May 30_x000d_10:30 AM_x000d_Join us for stories, music, movement, and adventure! For ages 0-5._x000d_" u="1"/>
        <s v=" Story Time_x000d_Tuesday, Mar 7_x000d_10:30 AM_x000d_Every Tuesday. Join us for stories, music, movement, and adventure! For ages 0-5._x000d_" u="1"/>
        <s v="Swing Dance Performance_x000d_Thursday, Mar 24_x000d_6:00 PM_x000d_" u="1"/>
        <s v="Scrabble Group for All Levels_x000d_Thursday, Apr 7_x000d_1:30 PM_x000d_" u="1"/>
        <s v="Scrabble Group for All Levels_x000d_Thursday, Mar 3_x000d_1:30 PM_x000d_" u="1"/>
        <s v="Scrabble Group for All Levels_x000d_Thursday, May 5_x000d_1:30 PM_x000d_" u="1"/>
        <s v=" Mother's Day Craft_x000d_Tuesday, May 9_x000d_4:15 PM_x000d_Say thanks to the special person in your life with a bouquet of tissue paper flowers. For grades 5-12._x000d_" u="1"/>
        <s v=" Bellevue Writers Group_x000d_Tuesday, Mar 7_x000d_6:00 PM_x000d_Every first and third Tuesday. Bellevue Writers Group welcomes adults who write prose fiction and literary nonfiction. Join us as we share our works and receive feedback from fellow writers._x000d_" u="1"/>
        <s v=" Teen Studio_x000d_Monday, Apr 3_x000d_4:15 PM_x000d_Join us for different activities each week, including crafts, gaming, simple circuits, 3D printing, and more! For grades 5-12._x000d_" u="1"/>
        <s v=" Teen Studio_x000d_Monday, May 1_x000d_4:15 PM_x000d_Join us for different activities each week, including crafts, gaming, simple circuits, 3D printing, and more! For grades 5-12._x000d_" u="1"/>
        <s v=" Teen Studio_x000d_Monday, May 8_x000d_4:15 PM_x000d_Join us for different activities each week, including crafts, gaming, simple circuits, 3D printing, and more! For grades 5-12._x000d_" u="1"/>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u="1"/>
        <s v="Bellevue Writers Group: Share and Get Ideas_x000d_Tuesday, Apr 5_x000d_6:00 PM_x000d_" u="1"/>
        <s v="Bellevue Writers Group: Share and Get Ideas_x000d_Tuesday, Mar 1_x000d_6:00 PM_x000d_" u="1"/>
        <s v="Bellevue Writers Group: Share and Get Ideas_x000d_Tuesday, May 3_x000d_6:00 PM_x000d_" u="1"/>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u="1"/>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u="1"/>
        <s v="Homeschool Crew: Caring for and Keeping Bees_x000d_Wednesday, Apr 13_x000d_2:00 PM_x000d_" u="1"/>
        <s v="Adventure Club: Dicover Isaac Murphy, Legendary Jockey_x000d_Tuesday, Apr 12_x000d_4:00 PM_x000d_" u="1"/>
        <s v=" Spoken Word: Samuel Hawkins_x000d_Tuesday, Apr 4_x000d_5:00 PM_x000d_Spoken word artist Samuel Hawkins performs several original pieces._x000d_" u="1"/>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u="1"/>
        <s v="Story Time_x000d_Wednesday, Apr 6_x000d_10:15 AM_x000d_" u="1"/>
        <s v="Story Time_x000d_Wednesday, Mar 9_x000d_10:15 AM_x000d_" u="1"/>
        <s v="Story Time_x000d_Wednesday, May 4_x000d_10:15 AM_x000d_" u="1"/>
        <s v="International Book Day Celebration: Dress Up As Your Favorite Character_x000d_Saturday, Apr 2_x000d_2:00 PM_x000d_" u="1"/>
        <s v=" Tax Talk_x000d_Wednesday, Mar 15_x000d_6:30 PM_x000d_Filing your taxes doesn't have to be so painful! Judy McClure, EA, Master Tax Advisor will present a 5-part tax discussion series to address your tax concerns. Attend one, or attend all 5! \n\nWednesday, Nov 30, 2016: The Affordable Care Act (ACA) and Your Tax Return \n\nWednesday, Dec 14, 2016: Tax Benefits for Education \n\nWednesday, Jan 18, 2017: Itemized Deductions on Schedule A \n\nWednesday, Feb 15, 2017: Tax Reporting for Investments \n\nWednesday, Mar 15, 2017: IRAs and Retirement_x000d_" u="1"/>
        <s v=" Friends of the Bellevue Branch Library Book Sale_x000d_Saturday, Apr 8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Story Time_x000d_Wednesday, Apr 6_x000d_11:15 AM_x000d_" u="1"/>
        <s v="Story Time_x000d_Wednesday, Mar 2_x000d_11:15 AM_x000d_" u="1"/>
        <s v="Story Time_x000d_Wednesday, Mar 9_x000d_11:15 AM_x000d_" u="1"/>
        <s v="Story Time_x000d_Wednesday, May 4_x000d_11:15 AM_x000d_" u="1"/>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u="1"/>
        <s v="Camping 101 with Tennessee State Parks_x000d_Tuesday, May 10_x000d_6:00 PM_x000d_A representative from Tennessee State Parks shares helpful tips on camping, talks about camping options at the state parks, and provides examples of camping gear for attendees to test out._x000d_" u="1"/>
        <s v="Story Time: Autism Awareness_x000d_Wednesday, Apr 13_x000d_11:15 AM_x000d_" u="1"/>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u="1"/>
        <s v=" Cypher_x000d_Thursday, Mar 9_x000d_4:00 PM_x000d_Every Thursday. Teen producers of all levels, including songwriters, singers, and rappers who are interested in producing their own music, learn how to make beats and music tracks using Logic Pro. Hosted by Southern Word._x000d_" u="1"/>
        <s v="Scrabble Group for All Levels_x000d_Thursday, Apr 14_x000d_1:30 PM_x000d_" u="1"/>
        <s v="Scrabble Group for All Levels_x000d_Thursday, Apr 21_x000d_1:30 PM_x000d_" u="1"/>
        <s v="Scrabble Group for All Levels_x000d_Thursday, Apr 28_x000d_1:30 PM_x000d_" u="1"/>
        <s v="Scrabble Group for All Levels_x000d_Thursday, Mar 17_x000d_1:30 PM_x000d_" u="1"/>
        <s v="Scrabble Group for All Levels_x000d_Thursday, Mar 24_x000d_1:30 PM_x000d_" u="1"/>
        <s v="Scrabble Group for All Levels_x000d_Thursday, Mar 31_x000d_1:30 PM_x000d_" u="1"/>
        <s v="Crayon Kids: Crafts and Fun_x000d_Thursday, Apr 14_x000d_10:15 AM_x000d_Every Thursday, join Ms. Katie at the library for some crafty fun!_x000d_" u="1"/>
        <s v="Crayon Kids: Crafts and Fun_x000d_Thursday, Apr 21_x000d_10:15 AM_x000d_Every Thursday, join Ms. Katie at the library for some crafty fun!_x000d_" u="1"/>
        <s v="Crayon Kids: Crafts and Fun_x000d_Thursday, Apr 28_x000d_10:15 AM_x000d_Every Thursday, join Ms. Katie at the library for some crafty fun!_x000d_" u="1"/>
        <s v="Crayon Kids: Crafts and Fun_x000d_Thursday, Mar 17_x000d_10:15 AM_x000d_Every Thursday, join Ms. Katie at the library for some crafty fun!_x000d_" u="1"/>
        <s v="Crayon Kids: Crafts and Fun_x000d_Thursday, Mar 24_x000d_10:15 AM_x000d_Every Thursday, join Ms. Katie at the library for some crafty fun!_x000d_" u="1"/>
        <s v="Crayon Kids: Crafts and Fun_x000d_Thursday, Mar 31_x000d_10:15 AM_x000d_Every Thursday, join Ms. Katie at the library for some crafty fun!_x000d_" u="1"/>
        <s v=" Get Fit, Eat Right Saturday_x000d_Saturday, May 6_x000d_10:30 AM_x000d_Join us for this special event dedicated to health and wellness. Throughout the day, various exercise classes such as strength training, yoga, and Tai Chi will be offered, and a leading nutritionist will teach strategies to incorporate better, healthier eating into your life._x000d_" u="1"/>
        <s v=" Yoga_x000d_Wednesday, Mar 1_x000d_4:30 PM_x000d_Every Wednesday. Join Small World Yoga for a beginner-friendly, community yoga class. Borrow one of our mats or bring your own. All ages and abilities welcome._x000d_" u="1"/>
        <s v="Story Time: Celebrate Puppetry Day_x000d_Wednesday, Apr 27_x000d_11:15 AM_x000d_Special guest Kathleen Lynam will join us in a celebration of the wonderful medium of puppets, used around the world to convey wisdom and bring joy in diverse cultures._x000d_" u="1"/>
        <s v="Connecting Online for Seniors_x000d_Wednesday, Apr 20_x000d_2:00 PM_x000d_" u="1"/>
        <s v="Getting Started with Microsoft Excel_x000d_Wednesday, Apr 27_x000d_10:00 AM_x000d_" u="1"/>
        <s v=" Shake It Off Dance Party_x000d_Thursday, Apr 6_x000d_4:30 PM_x000d_Have you been sitting still for too long? Come dance, be silly and get a work out all at once! Ages 5-12._x000d_" u="1"/>
        <s v=" Shake It Off Dance Party_x000d_Thursday, Mar 2_x000d_4:30 PM_x000d_Have you been sitting still for too long? Come dance, be silly and get a work out all at once! Ages 5-12._x000d_" u="1"/>
        <s v="Swing Dance Class_x000d_Thursday, Mar 31_x000d_6:00 PM_x000d_" u="1"/>
        <s v=" Knitting 101_x000d_Saturday, Mar 11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18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25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Story Time: Group Puzzle Activity_x000d_Wednesday, Apr 13_x000d_10:15 AM_x000d_" u="1"/>
        <s v=" Friends of the Bellevue Branch Library Meeting_x000d_Saturday, Apr 8_x000d_10:15 AM_x000d_Find out how you can get involved at the Bellevue Branch. New members are always welcome._x000d_" u="1"/>
        <s v=" Mother Goose Moments_x000d_Monday, Apr 10_x000d_10:15 AM_x000d_Babies, birth through 24 months, may join Ms. Donna for rhymes, songs, fingerplays, ABCs, 123s, stories, and more._x000d_" u="1"/>
        <s v=" Mother Goose Moments_x000d_Monday, Apr 17_x000d_10:15 AM_x000d_Babies, birth through 24 months, may join Ms. Donna for rhymes, songs, fingerplays, ABCs, 123s, stories, and more._x000d_" u="1"/>
        <s v=" Mother Goose Moments_x000d_Monday, Apr 24_x000d_10:15 AM_x000d_Babies, birth through 24 months, may join Ms. Donna for rhymes, songs, fingerplays, ABCs, 123s, stories, and more._x000d_" u="1"/>
        <s v=" Mother Goose Moments_x000d_Monday, Mar 13_x000d_10:15 AM_x000d_Babies, birth through 24 months, may join Ms. Donna for rhymes, songs, fingerplays, ABCs, 123s, stories, and more._x000d_" u="1"/>
        <s v=" Mother Goose Moments_x000d_Monday, Mar 20_x000d_10:15 AM_x000d_Babies, birth through 24 months, may join Ms. Donna for rhymes, songs, fingerplays, ABCs, 123s, stories, and more._x000d_" u="1"/>
        <s v=" Mother Goose Moments_x000d_Monday, Mar 27_x000d_10:15 AM_x000d_Babies, birth through 24 months, may join Ms. Donna for rhymes, songs, fingerplays, ABCs, 123s, stories, and more._x000d_" u="1"/>
        <s v=" Puppet Truck presents Ali Baba and the Forty Thieves_x000d_Saturday, Apr 22_x000d_2:00 PM_x000d_&amp;quot;Open Sesame!&amp;quot; and behold Wishing Chair Productions' colorful adaptation from the Tales of the Arabian Nights. Run time: 40 min. For ages 3-12._x000d_" u="1"/>
        <s v="Gentle Yoga for All Levels_x000d_Wednesday, Apr 13_x000d_4:30 PM_x000d_" u="1"/>
        <s v="Gentle Yoga for All Levels_x000d_Wednesday, Apr 20_x000d_4:30 PM_x000d_" u="1"/>
        <s v="Gentle Yoga for All Levels_x000d_Wednesday, Apr 27_x000d_4:30 PM_x000d_" u="1"/>
        <s v="Gentle Yoga for All Levels_x000d_Wednesday, Mar 16_x000d_4:30 PM_x000d_" u="1"/>
        <s v="Gentle Yoga for All Levels_x000d_Wednesday, Mar 23_x000d_4:30 PM_x000d_" u="1"/>
        <s v="Gentle Yoga for All Levels_x000d_Wednesday, Mar 30_x000d_4:30 PM_x000d_" u="1"/>
        <s v=" Songwriters Group_x000d_Saturday, Apr 15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 Songwriters Group_x000d_Saturday, Mar 18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Getting Started with Computers_x000d_Wednesday, Apr 6_x000d_10:00 AM_x000d_" u="1"/>
        <s v="Swing Dance Performance_x000d_Thursday, Mar 24_x000d_6:00 PM_x000d_Swing in spring and come watch a performance by the Nashville Jitterbugs!_x000d_" u="1"/>
        <s v=" The Role of Women during the Civil War and World War I_x000d_Saturday, Mar 18_x000d_2:00 PM_x000d_Women played important roles during both the Civil War and World War I. Learn about how women helped the war efforts, how the wars affected their lives, and how they used their experiences to help in their fight for equal rights._x000d_" u="1"/>
        <s v="CLOSED: Easter Sunday_x000d_Sunday, Mar 27_x000d_12:00 AM_x000d_All library locations are closed. Please use book drops for returns._x000d_" u="1"/>
        <s v="Teen Studio: Crafts, Gaming, Robotics, and More_x000d_Tuesday, Mar 1_x000d_4:15 PM_x000d_Monday-Thursday when school is in session. We do something different each week, including crafts, gaming, robotics, 3D printing, and more. Join the fun after school! Grades 5-12._x000d_" u="1"/>
        <s v="LEGO Club_x000d_Sunday, Mar 20_x000d_3:00 PM_x000d_Every 3rd Sunday, imagine, think, and build something awesome with LEGOs!_x000d_" u="1"/>
        <s v=" Novel Conversations: The Magic Strings of Frankie Presto_x000d_Thursday, Apr 13_x000d_6:00 PM_x000d_Join us for lively book discussions. \n\nMarch 9: Commonwealth by Ann Patchett\nApril 13: The Magic Strings of Frankie Presto by Mitch Albom\nMay 11: Hillbilly Elegy by J. D. Vance_x000d_" u="1"/>
        <s v=" In the Garden_x000d_Wednesday, Apr 5_x000d_4:00 PM_x000d_Get ready to get your hands dirty! Kids will learn about how we grow food while helping plant, water, and care for our community garden. Ages 5-12._x000d_" u="1"/>
        <s v=" In the Garden_x000d_Wednesday, May 3_x000d_4:00 PM_x000d_Get ready to get your hands dirty! Kids will learn about how we grow food while helping plant, water, and care for our community garden. Ages 5-12._x000d_" u="1"/>
        <s v=" Music Therapy_x000d_Tuesday, Mar 14_x000d_4:00 PM_x000d_Every Tuesday. Students from Belmont University come to sing songs, play games, and encourage growth through music. For ages 6-12._x000d_" u="1"/>
        <s v=" Character Design with Artist Janet Lee_x000d_Monday, Apr 3_x000d_4:00 PM_x000d_Who is YOUR character? From a professional comic artist, learn the principles underlying characters from Charlie Brown to Naruto, and design your own!  Registration is required. Please call (615) 862-5859 to register. For teens and adults._x000d_" u="1"/>
        <s v="Time to Tell: Save your Family Stories for Generations_x000d_Monday, Mar 21_x000d_5:30 PM_x000d_" u="1"/>
        <s v="Teen Studio: Crafts, Gaming, Robotics, and More_x000d_Thursday, Apr 14_x000d_4:15 PM_x000d_" u="1"/>
        <s v="Teen Studio: Crafts, Gaming, Robotics, and More_x000d_Thursday, Apr 21_x000d_4:15 PM_x000d_" u="1"/>
        <s v="Teen Studio: Crafts, Gaming, Robotics, and More_x000d_Thursday, Apr 28_x000d_4:15 PM_x000d_" u="1"/>
        <s v="Teen Studio: Crafts, Gaming, Robotics, and More_x000d_Thursday, Mar 17_x000d_4:15 PM_x000d_" u="1"/>
        <s v="Teen Studio: Crafts, Gaming, Robotics, and More_x000d_Thursday, Mar 31_x000d_4:15 PM_x000d_" u="1"/>
        <s v="Teen Studio: Crafts, Gaming, Robotics, and More_x000d_Wednesday, Apr 6_x000d_4:15 PM_x000d_" u="1"/>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Let's Watch Anime_x000d_Wednesday, Mar 2_x000d_4:15 PM_x000d_Celebrate Animanga month with fellow teens by watching anime! Grades 5-12._x000d_" u="1"/>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tting Started with Computers_x000d_Wednesday, Apr 6_x000d_10:00 AM_x000d_Come to class to get started with computers! This class covers introductory computer vocabulary, computer mouse skills, and basic keyboarding. No computer skills required!_x000d_" u="1"/>
        <s v="CLOSED: Easter Sunday_x000d_Sunday, Mar 27_x000d_12:00 AM_x000d_" u="1"/>
        <s v=" Storyland Saturdays_x000d_Saturday, Apr 15_x000d_10:15 AM_x000d_Join us at the library for some super stories, songs, and silliness! For ages 3-5._x000d_" u="1"/>
        <s v=" Storyland Saturdays_x000d_Saturday, Apr 22_x000d_10:15 AM_x000d_Join us at the library for some super stories, songs, and silliness! For ages 3-5._x000d_" u="1"/>
        <s v=" Storyland Saturdays_x000d_Saturday, Apr 29_x000d_10:15 AM_x000d_Join us at the library for some super stories, songs, and silliness! For ages 3-5._x000d_" u="1"/>
        <s v=" Storyland Saturdays_x000d_Saturday, Mar 11_x000d_10:15 AM_x000d_Join us at the library for some super stories, songs, and silliness! For ages 3-5._x000d_" u="1"/>
        <s v=" Storyland Saturdays_x000d_Saturday, Mar 18_x000d_10:15 AM_x000d_Join us at the library for some super stories, songs, and silliness! For ages 3-5._x000d_" u="1"/>
        <s v=" Storyland Saturdays_x000d_Saturday, Mar 25_x000d_10:15 AM_x000d_Join us at the library for some super stories, songs, and silliness! For ages 3-5._x000d_" u="1"/>
        <s v=" Global Education presents Zumba_x000d_Monday, Apr 10_x000d_6:00 PM_x000d_Move to Afro-Latin beats in a fun fitness party that's all the rage throughout the world!_x000d_" u="1"/>
        <s v="LEGO Club_x000d_Sunday, Apr 17_x000d_3:00 PM_x000d_Every 3rd Sunday, imagine, think, and build something awesome with LEGOs._x000d_" u="1"/>
        <s v="Star Wars Day Craft_x000d_Wednesday, May 4_x000d_4:15 PM_x000d_Join us for a Star Wars-themed craft! May the Force be with you! Grades 5-12._x000d_" u="1"/>
        <s v="ACT Practice Exam_x000d_Saturday, Mar 12_x000d_12:00 PM_x000d_" u="1"/>
        <s v="Create Your Own Vision Board Workshop_x000d_Wednesday, Mar 23_x000d_6:00 PM_x000d_Create your own vision board at this fun and interactive workshop. A vision board is a visual representation of your goals, hopes, and dreams, and is a great tool to inspire and motivate you._x000d_" u="1"/>
        <s v=" Perler Bead Portraits_x000d_Tuesday, Apr 11_x000d_4:15 PM_x000d_Let&amp;rsquo;s use Perler Beads to celebrate diversity! Create a self-portrait or symbols that represent you. For grades 5-12._x000d_" u="1"/>
        <s v="Let's Watch Anime_x000d_Wednesday, Mar 2_x000d_4:15 PM_x000d_" u="1"/>
        <s v=" Animanga Masks_x000d_Thursday, Mar 2_x000d_4:15 PM_x000d_Create a mask inspired by your favorite manga and anime. For grades 5-12._x000d_" u="1"/>
        <s v="Documentary Screening: Aging In Place by NPT Reports_x000d_Monday, Apr 4_x000d_11:00 AM_x000d_" u="1"/>
        <s v=" Yoga_x000d_Wednesday, Apr 12_x000d_4:30 PM_x000d_Join Small World Yoga for a beginner-friendly, community yoga class. Borrow one of our mats or bring your own. All ages and abilities welcome._x000d_" u="1"/>
        <s v=" Yoga_x000d_Wednesday, Apr 19_x000d_4:30 PM_x000d_Join Small World Yoga for a beginner-friendly, community yoga class. Borrow one of our mats or bring your own. All ages and abilities welcome._x000d_" u="1"/>
        <s v=" Yoga_x000d_Wednesday, Apr 26_x000d_4:30 PM_x000d_Join Small World Yoga for a beginner-friendly, community yoga class. Borrow one of our mats or bring your own. All ages and abilities welcome._x000d_" u="1"/>
        <s v=" Yoga_x000d_Wednesday, Mar 15_x000d_4:30 PM_x000d_Join Small World Yoga for a beginner-friendly, community yoga class. Borrow one of our mats or bring your own. All ages and abilities welcome._x000d_" u="1"/>
        <s v=" Yoga_x000d_Wednesday, Mar 22_x000d_4:30 PM_x000d_Join Small World Yoga for a beginner-friendly, community yoga class. Borrow one of our mats or bring your own. All ages and abilities welcome._x000d_" u="1"/>
        <s v=" Yoga_x000d_Wednesday, Mar 29_x000d_4:30 PM_x000d_Join Small World Yoga for a beginner-friendly, community yoga class. Borrow one of our mats or bring your own. All ages and abilities welcome._x000d_" u="1"/>
        <s v=" Yoga_x000d_Wednesday, May 10_x000d_4:30 PM_x000d_Join Small World Yoga for a beginner-friendly, community yoga class. Borrow one of our mats or bring your own. All ages and abilities welcome._x000d_" u="1"/>
        <s v=" Yoga_x000d_Wednesday, May 17_x000d_4:30 PM_x000d_Join Small World Yoga for a beginner-friendly, community yoga class. Borrow one of our mats or bring your own. All ages and abilities welcome._x000d_" u="1"/>
        <s v=" Yoga_x000d_Wednesday, May 24_x000d_4:30 PM_x000d_Join Small World Yoga for a beginner-friendly, community yoga class. Borrow one of our mats or bring your own. All ages and abilities welcome._x000d_" u="1"/>
        <s v=" Yoga_x000d_Wednesday, May 31_x000d_4:30 PM_x000d_Join Small World Yoga for a beginner-friendly, community yoga class. Borrow one of our mats or bring your own. All ages and abilities welcome._x000d_" u="1"/>
        <s v="Friends of the Bellevue Branch Library Meeting_x000d_Saturday, Apr 2_x000d_10:15 AM_x000d_Every 2nd Saturday, find out how you can get involved at the Bellevue Branch. New members are always welcome._x000d_" u="1"/>
        <s v=" Clay Creatures_x000d_Monday, May 1_x000d_4:15 PM_x000d_Join us as we celebrate Asian Pacific Heritage Month with this clay craft. Draw inspiration from South Korean ceramic artist Grace Eunmi Lee to create objects that give shape to that which is overlooked or ignored. For grades 5-12._x000d_" u="1"/>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u="1"/>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Teen Studio_x000d_Thursday, May 4_x000d_4:15 PM_x000d_Join us for different activities each week, including crafts, gaming, simple circuits, 3D printing, and more! For grades 5-12._x000d_" u="1"/>
        <s v=" Teen Studio_x000d_Tuesday, Mar 28_x000d_4:15 PM_x000d_Join us for different activities each week, including crafts, gaming, simple circuits, 3D printing, and more! For grades 5-12._x000d_" u="1"/>
        <s v=" Family Fun Time_x000d_Monday, Mar 6_x000d_6:30 PM_x000d_Every Monday. Join Ms. Katie for stories, songs, fingerplays, and crafts. For ages 3-5._x000d_" u="1"/>
        <s v="Music Production Workshop_x000d_Thursday, Apr 7_x000d_4:30 PM_x000d_" u="1"/>
        <s v="Music Production Workshop_x000d_Thursday, Mar 3_x000d_4:30 PM_x000d_" u="1"/>
        <s v="Music Production Workshop_x000d_Thursday, May 5_x000d_4:30 PM_x000d_" u="1"/>
        <s v=" UNITY Project: Closing Celebration_x000d_Sunday, Apr 9_x000d_2: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Hawaiian Odyssey with Loreen Freed_x000d_Monday, Apr 4_x000d_4:15 PM_x000d_" u="1"/>
        <s v=" Junie B. Jones Celebration_x000d_Saturday, Apr 22_x000d_2:00 PM_x000d_Come help up celebrate children&amp;rsquo;s author Barbara Parks at our Junie B. Jones Celebration!  There will be games and crafts &amp;ndash; and birthday cake! Registration required. Stop by the children&amp;rsquo;s reference desk or call (615)862-5854 by April 15 to register._x000d_" u="1"/>
        <s v=" Teen Studio_x000d_Thursday, Apr 13_x000d_4:15 PM_x000d_Join us for different activities each week, including crafts, gaming, simple circuits, 3D printing, and more! For grades 5-12._x000d_" u="1"/>
        <s v=" Teen Studio_x000d_Thursday, Apr 27_x000d_4:15 PM_x000d_Join us for different activities each week, including crafts, gaming, simple circuits, 3D printing, and more! For grades 5-12._x000d_" u="1"/>
        <s v=" Teen Studio_x000d_Thursday, Mar 30_x000d_4:15 PM_x000d_Join us for different activities each week, including crafts, gaming, simple circuits, 3D printing, and more! For grades 5-12._x000d_" u="1"/>
        <s v=" Teen Studio_x000d_Wednesday, Apr 5_x000d_4:15 PM_x000d_Join us for different activities each week, including crafts, gaming, simple circuits, 3D printing, and more! For grades 5-12._x000d_" u="1"/>
        <s v=" Teen Studio_x000d_Wednesday, Mar 1_x000d_4:15 PM_x000d_Join us for different activities each week, including crafts, gaming, simple circuits, 3D printing, and more! For grades 5-12._x000d_" u="1"/>
        <s v=" Teen Studio_x000d_Wednesday, May 3_x000d_4:15 PM_x000d_Join us for different activities each week, including crafts, gaming, simple circuits, 3D printing, and more! For grades 5-12._x000d_" u="1"/>
        <s v="Story Time_x000d_Wednesday, Apr 6_x000d_10:15 AM_x000d_Every Wednesday at 10:15 and 11:15 a.m. Singing, fingerplays, rhymes, ABCs, 123s, stories, and much more with Miss Donna and Bear!_x000d_" u="1"/>
        <s v="Story Time_x000d_Wednesday, Apr 6_x000d_11:15 AM_x000d_Every Wednesday at 10:15 and 11:15 a.m. Singing, fingerplays, rhymes, ABCs, 123s, stories, and much more with Miss Donna and Bear!_x000d_" u="1"/>
        <s v="Story Time_x000d_Wednesday, Mar 2_x000d_11:15 AM_x000d_Every Wednesday at 10:15 and 11:15 a.m. Singing, fingerplays, rhymes, ABCs, 123s, stories, and much more with Miss Donna and Bear!_x000d_" u="1"/>
        <s v="Story Time_x000d_Wednesday, Mar 9_x000d_10:15 AM_x000d_Every Wednesday at 10:15 and 11:15 a.m. Singing, fingerplays, rhymes, ABCs, 123s, stories, and much more with Miss Donna and Bear!_x000d_" u="1"/>
        <s v="Story Time_x000d_Wednesday, Mar 9_x000d_11:15 AM_x000d_Every Wednesday at 10:15 and 11:15 a.m. Singing, fingerplays, rhymes, ABCs, 123s, stories, and much more with Miss Donna and Bear!_x000d_" u="1"/>
        <s v="Story Time_x000d_Wednesday, May 4_x000d_10:15 AM_x000d_Every Wednesday at 10:15 and 11:15 a.m. Singing, fingerplays, rhymes, ABCs, 123s, stories, and much more with Miss Donna and Bear!_x000d_" u="1"/>
        <s v="Story Time_x000d_Wednesday, May 4_x000d_11:15 AM_x000d_Every Wednesday at 10:15 and 11:15 a.m. Singing, fingerplays, rhymes, ABCs, 123s, stories, and much more with Miss Donna and Bear!_x000d_" u="1"/>
        <s v=" Learn Qigong_x000d_Monday, Apr 10_x000d_4:30 PM_x000d_Learn the basics of Qigong, a Chinese healing art that integrates physical postures, breathing techniques, and focused intentions. Certified instructor Kerry Miller leads the sessions._x000d_" u="1"/>
        <s v=" Learn Qigong_x000d_Monday, Mar 13_x000d_4:30 PM_x000d_Learn the basics of Qigong, a Chinese healing art that integrates physical postures, breathing techniques, and focused intentions. Certified instructor Kerry Miller leads the sessions._x000d_" u="1"/>
        <s v="Friends of the Bellevue Branch Library Meeting_x000d_Saturday, Apr 2_x000d_10:15 AM_x000d_" u="1"/>
        <s v=" In the Garden_x000d_Wednesday, Apr 5_x000d_4:00 PM_x000d_Every Wednesday. Get ready to get your hands dirty! Kids will learn about how we grow food while helping plant, water, and care for our community garden. Ages 5-12._x000d_" u="1"/>
        <s v="Storyland Saturdays: Preschool Story Time_x000d_Saturday, Apr 23_x000d_10:15 AM_x000d_Every Saturday, come to the library for some super stories, songs, and silliness!_x000d_" u="1"/>
        <s v="Storyland Saturdays: Preschool Story Time_x000d_Saturday, Apr 30_x000d_10:15 AM_x000d_Every Saturday, come to the library for some super stories, songs, and silliness!_x000d_" u="1"/>
        <s v="Storyland Saturdays: Preschool Story Time_x000d_Saturday, Mar 12_x000d_10:15 AM_x000d_Every Saturday, come to the library for some super stories, songs, and silliness!_x000d_" u="1"/>
        <s v="Storyland Saturdays: Preschool Story Time_x000d_Saturday, Mar 19_x000d_10:15 AM_x000d_Every Saturday, come to the library for some super stories, songs, and silliness!_x000d_" u="1"/>
        <s v="Storyland Saturdays: Preschool Story Time_x000d_Saturday, Mar 26_x000d_10:15 AM_x000d_Every Saturday, come to the library for some super stories, songs, and silliness!_x000d_" u="1"/>
        <s v=" Homeschool Crew_x000d_Wednesday, Apr 26_x000d_2:00 PM_x000d_Homeschool Crew introduces homeschooled children to a different topic. For grades k-4._x000d_" u="1"/>
        <s v=" Homeschool Crew_x000d_Wednesday, Mar 29_x000d_2:00 PM_x000d_Homeschool Crew introduces homeschooled children to a different topic. For grades k-4._x000d_" u="1"/>
        <s v="Storyland Saturdays: Preschool Story Time_x000d_Saturday, Apr 16_x000d_10:15 AM_x000d_" u="1"/>
        <s v="Storyland Saturdays: Preschool Story Time_x000d_Saturday, Apr 23_x000d_10:15 AM_x000d_" u="1"/>
        <s v="Storyland Saturdays: Preschool Story Time_x000d_Saturday, Apr 30_x000d_10:15 AM_x000d_" u="1"/>
        <s v="Storyland Saturdays: Preschool Story Time_x000d_Saturday, Mar 12_x000d_10:15 AM_x000d_" u="1"/>
        <s v="Storyland Saturdays: Preschool Story Time_x000d_Saturday, Mar 19_x000d_10:15 AM_x000d_" u="1"/>
        <s v="Storyland Saturdays: Preschool Story Time_x000d_Saturday, Mar 26_x000d_10:15 AM_x000d_"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ok, Kyle (Library)" refreshedDate="42739.413124999999" createdVersion="5" refreshedVersion="5" minRefreshableVersion="3" recordCount="250">
  <cacheSource type="worksheet">
    <worksheetSource name="Table1"/>
  </cacheSource>
  <cacheFields count="61">
    <cacheField name=" summary" numFmtId="0">
      <sharedItems containsNonDate="0" containsString="0" containsBlank="1"/>
    </cacheField>
    <cacheField name="subscriptionId" numFmtId="0">
      <sharedItems containsNonDate="0" containsString="0" containsBlank="1"/>
    </cacheField>
    <cacheField name="calPath" numFmtId="0">
      <sharedItems containsNonDate="0" containsString="0" containsBlank="1"/>
    </cacheField>
    <cacheField name="guid" numFmtId="0">
      <sharedItems containsNonDate="0" containsString="0" containsBlank="1"/>
    </cacheField>
    <cacheField name="recurrenceId" numFmtId="0">
      <sharedItems containsNonDate="0" containsString="0" containsBlank="1"/>
    </cacheField>
    <cacheField name="link" numFmtId="0">
      <sharedItems containsNonDate="0" containsString="0" containsBlank="1"/>
    </cacheField>
    <cacheField name="eventlink" numFmtId="0">
      <sharedItems containsNonDate="0" containsString="0" containsBlank="1"/>
    </cacheField>
    <cacheField name="status" numFmtId="0">
      <sharedItems containsNonDate="0" containsString="0" containsBlank="1"/>
    </cacheField>
    <cacheField name="startallday" numFmtId="0">
      <sharedItems containsNonDate="0" containsString="0" containsBlank="1"/>
    </cacheField>
    <cacheField name="startshortdate" numFmtId="14">
      <sharedItems containsNonDate="0" containsString="0" containsBlank="1"/>
    </cacheField>
    <cacheField name="startlongdate" numFmtId="15">
      <sharedItems containsNonDate="0" containsString="0" containsBlank="1"/>
    </cacheField>
    <cacheField name="startdayname" numFmtId="0">
      <sharedItems containsNonDate="0" containsString="0" containsBlank="1"/>
    </cacheField>
    <cacheField name="starttime" numFmtId="18">
      <sharedItems containsNonDate="0" containsString="0" containsBlank="1"/>
    </cacheField>
    <cacheField name="startutcdate" numFmtId="0">
      <sharedItems containsNonDate="0" containsString="0" containsBlank="1"/>
    </cacheField>
    <cacheField name="startdatetime" numFmtId="0">
      <sharedItems containsNonDate="0" containsString="0" containsBlank="1"/>
    </cacheField>
    <cacheField name="starttimezone" numFmtId="0">
      <sharedItems containsNonDate="0" containsString="0" containsBlank="1"/>
    </cacheField>
    <cacheField name="endallday" numFmtId="0">
      <sharedItems containsNonDate="0" containsString="0" containsBlank="1"/>
    </cacheField>
    <cacheField name="endshortdate" numFmtId="14">
      <sharedItems containsNonDate="0" containsString="0" containsBlank="1"/>
    </cacheField>
    <cacheField name="endlongdate" numFmtId="15">
      <sharedItems containsNonDate="0" containsString="0" containsBlank="1"/>
    </cacheField>
    <cacheField name="enddayname" numFmtId="0">
      <sharedItems containsNonDate="0" containsString="0" containsBlank="1"/>
    </cacheField>
    <cacheField name="endtime" numFmtId="18">
      <sharedItems containsNonDate="0" containsString="0" containsBlank="1"/>
    </cacheField>
    <cacheField name="endutcdate" numFmtId="0">
      <sharedItems containsNonDate="0" containsString="0" containsBlank="1"/>
    </cacheField>
    <cacheField name="enddatetime" numFmtId="0">
      <sharedItems containsNonDate="0" containsString="0" containsBlank="1"/>
    </cacheField>
    <cacheField name="endtimezone" numFmtId="0">
      <sharedItems containsNonDate="0" containsString="0" containsBlank="1"/>
    </cacheField>
    <cacheField name="locationaddress" numFmtId="0">
      <sharedItems containsNonDate="0" containsBlank="1" count="7">
        <m/>
        <s v="All Libraries" u="1"/>
        <s v="Bellevue\t" u="1"/>
        <s v="Donelson\t" u="1"/>
        <s v="off-site" u="1"/>
        <s v="Bellevue" u="1"/>
        <s v="Edgehill\t" u="1"/>
      </sharedItems>
    </cacheField>
    <cacheField name="locationlink" numFmtId="0">
      <sharedItems containsNonDate="0" containsString="0" containsBlank="1"/>
    </cacheField>
    <cacheField name="contactname" numFmtId="0">
      <sharedItems containsNonDate="0" containsString="0" containsBlank="1"/>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ontainsNonDate="0" containsString="0" containsBlank="1"/>
    </cacheField>
    <cacheField name="calendardisplayName" numFmtId="0">
      <sharedItems containsNonDate="0" containsString="0" containsBlank="1"/>
    </cacheField>
    <cacheField name="calendarpath" numFmtId="0">
      <sharedItems containsNonDate="0" containsString="0" containsBlank="1"/>
    </cacheField>
    <cacheField name="calendarencodedPath" numFmtId="0">
      <sharedItems containsNonDate="0" containsString="0" containsBlank="1"/>
    </cacheField>
    <cacheField name="categories" numFmtId="0">
      <sharedItems containsNonDate="0" containsString="0" containsBlank="1"/>
    </cacheField>
    <cacheField name="description" numFmtId="0">
      <sharedItems containsNonDate="0" containsBlank="1" count="156" longText="1">
        <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u="1"/>
        <s v="First Monday of every month. Board games, video games, and card games galore! Ages 12-18." u="1"/>
        <s v="This Oscar-shortlisted film is the definitive account of the landmark 1967 Supreme Court decision that legalized interracial marriage: Loving v. Virginia. Married in Washington, D.C. on June 2, 1958, Richard Loving and Mildred Jeter returned home to Virginia where their marriage was declared illegal - he was white, and she was black and Native American. Not Rated. 2011. 77 min." u="1"/>
        <s v="Every Tuesday. Students from Belmont University come to sing songs, play games, and encourage growth through music. For ages 6-12." u="1"/>
        <s v="Learn to make beats and music tracks using Logic Pro. For ages 12-18." u="1"/>
        <s v="Say thanks to the special person in your life with a bouquet of tissue paper flowers. For grades 5-12." u="1"/>
        <s v="Swing in spring and come watch a performance by the Nashville Jitterbugs!" u="1"/>
        <s v="Use artwork from graphic novels to create a fan-worthy magnet. For grades 5-12." u="1"/>
        <s v="Swing in spring and learn basic dance moves from Nashville Swing Dance Foundation teachers." u="1"/>
        <s v="Teens can work with a Studio NPL mentor on innovative technology projects including music, video, photography, design, textiles, and more. Projects vary each week. For ages 12-18." u="1"/>
        <s v="Choose from an assortment of books, movies, and music! Proceeds benefit the Friends of the Bellevue Branch Library and make our programs possible. Cash or credit only. \n\nThursday, 4/6 4:00 p.m. - 8:00 p.m. \nFriday, 4/7 10:00 a.m. - 6:00 p.m. \nSaturday, 4/8 10:00 a.m. - 5:00 p.m. \nSunday, 4/9 2:00 p.m. - 4:00 p.m." u="1"/>
        <s v="Teen producers of all levels, including songwriters, singers, and rappers who are interested in producing their own music, learn how to make beats and music tracks using Logic Pro. Hosted by Southern Word." u="1"/>
        <s v="Every Monday, babies and their caregivers are welcome to join Miss Donna for rhymes, songs, fingerplays, ABCs, 123s, stories, and more. For babies through 24 months old." u="1"/>
        <s v="Through storytelling and movement, The Lilac Fairy brings to life the tale of a beautiful princess cursed to sleep until love's kiss breaks the spell. For all ages." u="1"/>
        <s v="&amp;quot;Open Sesame!&amp;quot; and behold Wishing Chair Productions' colorful adaptation from the Tales of the Arabian Nights. Run time: 40 min. For all ages." u="1"/>
        <s v="Learn how to access unlimited information using the Internet." u="1"/>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u="1"/>
        <s v="Every Monday, join Ms. Katie for stories, songs, fingerplays, and a craft! Ages 3 to 5." u="1"/>
        <s v="Every Third Thursday. Join us for a lively discussion on this month's book selection." u="1"/>
        <s v="Make your very own salad dressing from scratch using fresh ingredients. Ingredients provided. Please bring containers for taking dressings home. Registration required, limit 12. Call (615) 862-5854 to register." u="1"/>
        <s v="In collaboration with NPL Special Collections Division, Turnip Green leads a self-portrait craft to highlight our city's diversity. For ages 5-16." u="1"/>
        <s v="Join us for a Star Wars-themed craft! May the Force be with you! Grades 5-12." u="1"/>
        <s v="Spoken word artist Samuel Hawkins performs several original pieces." u="1"/>
        <s v="Learn tools and techniques to browse the internet safely, keep private data private, and not be tracked online. Users of all skill levels are welcome. Bring your own device.\n\nThis event celebrates Choose Privacy Week." u="1"/>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u="1"/>
        <s v="All Library locations closed for Staff Training today. Libraries with regular Friday hours re-open on Friday, March 11." u="1"/>
        <s v="Women played important roles during both the Civil War and World War I. Learn about how women helped the war efforts, how the wars affected their lives, and how they used their experiences to help in their fight for equal rights." u="1"/>
        <s v="Join us for lively book discussions. \n\nMarch 9: Commonwealth by Ann Patchett\nApril 13: The Magic Strings of Frankie Presto by Mitch Albom\nMay 11: Hillbilly Elegy by J. D. Vance" u="1"/>
        <s v="Still wanting your independence? Are you or a loved one struggling living on your own? Are you planning for the future?\n\nIf so join us for an educational event to learn about what assisted living and memory care has to offer." u="1"/>
        <s v="Don&amp;rsquo;t miss a challenging opportunity to search for clues, learn more about the library and have fun! Participants will be eligible for a prize drawing immediately following the hunt. For all ages." u="1"/>
        <s v="Let&amp;rsquo;s use Perler Beads to celebrate diversity! Create a self-portrait or symbols that represent you. For grades 5-12." u="1"/>
        <s v="Every Saturday, come to the library for some super stories, songs, and silliness." u="1"/>
        <s v="Learn the hidden art at the heart of comic book design. Registration is required. Please call (615) 862-5861 to register. For ages 10-18." u="1"/>
        <s v="Use old photographs and Instagram to inspire character development, setting, or situations. Snacks included. Ages 12-18." u="1"/>
        <s v="Board games, video games, and card games galore! Ages 12-18." u="1"/>
        <s v="The Tennessee Agricultural Museum shares information on their exhibits as well as describing how methods of agriculture have evolved." u="1"/>
        <s v="Move to Afro-Latin beats in a fun fitness party that's all the rage throughout the world!" u="1"/>
        <s v="With all the fresh fruits and vegetables coming into season, why not learn how to make a pie? Parents and kids will learn some healthy pie recipes and collaborate to make a delicious pie crust they can take home. Space is limited. Please call (615) 862-5861 to register." u="1"/>
        <s v="March 10 Book Club will be held at\n\nCity Limits \n361 Clofton Dr\nNashville, TN 37221.\n\nEvery 2nd Thursday, join us for lively book discussions. \nMarch: Wonder, by R. J. Palacio. \nApril: The Color of Water, by James McBride. \nMay: My Life on the Road, by Gloria Steinem." u="1"/>
        <s v="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 u="1"/>
        <s v="Join us for this special event dedicated to health and wellness. Throughout the day, various exercise classes such as strength training, yoga, and Tai Chi will be offered, and a leading nutritionist will teach strategies to incorporate better, healthier eating into your life." u="1"/>
        <s v="With reusable materials and found objects, create a mobile representing foods from around the world. For ages 5-16." u="1"/>
        <s v="Celebrate International Book Day by dressing up as your favorite book character! We'll have a fun time featuring stories, games, and refreshments." u="1"/>
        <s v="A representative from Tennessee State Parks shares helpful tips on camping, talks about camping options at the state parks, and provides examples of camping gear for attendees to test out." u="1"/>
        <s v="Last Saturdays. Sharpen your chess skills or just learn how to play. All ages and skill levels welcomed." u="1"/>
        <s v="Filing your taxes doesn't have to be so painful! Judy McClure, EA, Master Tax Advisor will present a 5-part tax discussion series to address your tax concerns. Attend one, or attend all 5! \n\nWednesday, Nov 30, 2016: The Affordable Care Act (ACA) and Your Tax Return \n\nWednesday, Dec 14, 2016: Tax Benefits for Education \n\nWednesday, Jan 18, 2017: Itemized Deductions on Schedule A \n\nWednesday, Feb 15, 2017: Tax Reporting for Investments \n\nWednesday, Mar 15, 2017: IRAs and Retirement" u="1"/>
        <s v="Join us for a celebration of all people. We will design our own big puzzle piece and put them all together to see what a beautiful picture we make!" u="1"/>
        <s v="This origami session is perfect for beginners. Learn how to make different animals and even add LEDs to them! For grades 5-12." u="1"/>
        <s v="Babies, birth through 24 months, may join Ms. Donna for rhymes, songs, fingerplays, ABCs, 123s, stories, and more." u="1"/>
        <s v="Play Scrabble the old-fashioned way - on a board! All skill levels are welcomed. Bring your board if you have one." u="1"/>
        <s v="Every 2nd Saturday, find out how you can get involved at the Bellevue Branch. New members are always welcome." u="1"/>
        <s v="Come to class to get started with computers! This class covers introductory computer vocabulary, computer mouse skills, and basic keyboarding. No computer skills required!" u="1"/>
        <s v="Musician Frank Marino performs several original pieces." u="1"/>
        <s v="Celebrate Animanga month with fellow teens by watching anime! Grades 5-12." u="1"/>
        <s v="Mar 6-10. Join us for a week of activities, crafts and cosplay inspired by your favorite TV show! Friends from all fandoms are welcome to participate in the costume contest on Thursday. For teens and adults." u="1"/>
        <s v="In this workshop you will learn the basics of starting a successful square foot garden.  We'll cover site preparation, seed and plant selection, easy garden maintenance, and harvesting techniques.  When you leave this workshop you will know everything you need to get your first square foot garden started that day!" u="1"/>
        <s v="Every Tuesday. School-age children can join us for crafts, activities, special guests, movies, and more! There's something new every week. Grades K-4." u="1"/>
        <s v="Dress up as your favorite manga or anime character, and explore different fandoms! Grades 5-12. " u="1"/>
        <s v="Create a mask inspired by your favorite manga and anime. For grades 5-12." u="1"/>
        <s v="Create your own vision board at this fun and interactive workshop. A vision board is a visual representation of your goals, hopes, and dreams, and is a great tool to inspire and motivate you." u="1"/>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u="1"/>
        <s v="Tuesdays, May 2, May 16, and May 30. Create works of art using science and technology. Ages 5-12." u="1"/>
        <s v="Perhaps your family and friends use sites like Facebook to stay in touch and share information. Not sure what social media is about? Come to the class to find out!" u="1"/>
        <s v="Every 2nd and 4th Wednesday, Homeschool Crew introduces homeschooled children to a different topic. 3/9: Loom Weaving. 3/23: Tradition of Egg Decorating. 4/13: The Care and Keeping of Bees with Dr. Kirk Jones. 4/27: Jewelry Making. 5/11: Garden in a Jar. 5/25: The Turtle." u="1"/>
        <s v="This year's Nashville Reads selection is &amp;quot;&amp;quot;The Color of Water&amp;quot;&amp;quot; by James McBride. Let yourself be inspired by the author's tribute to his mother and create a card for Mother's Day. Grades 5-12." u="1"/>
        <s v="Every Tuesday. School-agers can join us for crafts, activities, special guests, movies, and more! There will be something new every week. For children in grades K-4." u="1"/>
        <s v="Every Thursday, play Scrabble the old-fashioned way&amp;hellip; on a board! All levels of players welcome. Bring your board if you have one." u="1"/>
        <s v="Every 1st Saturday, visit with Snickers the dog, your canine friend who loves to listen while you read aloud. Bring your own book or choose one from the library. Registration is required. Please call (615) 862-5854 to register." u="1"/>
        <s v="Imagine, think, and build something awesome with LEGOs&amp;reg;. For ages 4 and up." u="1"/>
        <s v="School-age children can join us for crafts, activities, special guests, movies, and more! There's something new every week. Grades K-4." u="1"/>
        <s v="Every Wednesday. Get ready to get your hands dirty! Kids will learn about how we grow food while helping plant, water, and care for our community garden. Ages 5-12." u="1"/>
        <s v="Every Wednesday. Join Small World Yoga for a beginner-friendly, community yoga class. Borrow one of our mats or bring your own. All ages and abilities welcome." u="1"/>
        <s v="April is National Poetry Month. To kick off our writer's series, we're hosting a poetry slam! Bring something you've written or a piece you would love to share. Snacks included. Ages 12-18." u="1"/>
        <s v="Every first and third Tuesday. Bellevue Writers Group welcomes adults who write prose fiction and literary nonfiction. Join us as we share our works and receive feedback from fellow writers." u="1"/>
        <s v="Use binary code to personalize your own beaded bracelet! Grades 5-12." u="1"/>
        <s v="John Lewis tells his story in March. Tell your own in a book you create. For grades 5-12." u="1"/>
        <s v="Join Small World Yoga for a beginner-friendly, community yoga class. Borrow one of our mats or bring your own. All ages and abilities welcome." u="1"/>
        <s v="Create a socially conscious masterpiece inspired by Keith Haring&amp;rsquo;s art that raised awareness of AIDs, LGBT rights, and stood against apartheid. For grades 5-12." u="1"/>
        <s v="Create a family tree - real or imagined - using found objects. Presented by Turnip Green Creative Reuse." u="1"/>
        <s v="Add a cool accessory to your cosplay wardrobe! We will be crafting headbands inspired by our favorite characters. For grades 5-12." u="1"/>
        <s v="Every Wednesday at 10:15 and 11:15 a.m. Singing, fingerplays, rhymes, ABCs, 123s, stories, and much more with Miss Donna and Bear!" u="1"/>
        <s v="Google has free online storage available through Google Drive. Learn how to create and store documents and materials using Google Docs. Some keyboarding and mouse skills required." u="1"/>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u="1"/>
        <s v="Come help up celebrate children&amp;rsquo;s author Barbara Parks at our Junie B. Jones Celebration!  There will be games and crafts &amp;ndash; and birthday cake! Registration required. Stop by the children&amp;rsquo;s reference desk or call (615)862-5854 by April 15 to register." u="1"/>
        <s v="Choose from an assortment of books, movies, and music! Proceeds benefit the Friends of the Bellevue Branch Library and make our programs possible. Cash or credit only. \n\nThursday, 4/6 4:00 p.m. - 8:00 p.m. \nFriday, 4/7 10:00 a.m. - 6:00 p.m. \nSaturday, 4/8 10:00 a.m. - 5:00 p.m. \nSunday, 4/9 2:00p.m. - 4:00 p.m." u="1"/>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u="1"/>
        <s v="Who is YOUR character? From a professional comic artist, learn the principles underlying characters from Charlie Brown to Naruto, and design your own!  Registration is required. Please call (615) 862-5859 to register. For teens and adults." u="1"/>
        <s v="Every 2nd Thursday, join us for lively book discussions. March: Wonder, by R. J. Palacio. April: The Color of Water, by James McBride. May: My Life on the Road, by Gloria Steinem." u="1"/>
        <s v="Homeschool Crew introduces homeschooled children to a different topic. For grades k-4." u="1"/>
        <s v="Find out how you can get involved at the Bellevue Branch. New members are always welcome." u="1"/>
        <s v="Join us as we travel to the islands of Hawaii! We will learn a hula dance, listen to a story from Hawaii, and explore the swaying palm trees, ocean waves, and exotic creatures of this beautiful land through yoga and creative movement." u="1"/>
        <s v="Every Thursday, join Ms. Katie at the library for some crafty fun!" u="1"/>
        <s v="Imagine that you are a puzzle, made up of many pieces. What would be on those pieces? What makes up YOU? Come create your own puzzle pieces, where you can describe those things that make you, you!" u="1"/>
        <s v="Paint a landscape, lakescape, or subject of your own choice in this workshop using watercolors, brush techniques, and mixed medium on watercolor paper. Beginner to Intermediate. Registration is required." u="1"/>
        <s v="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 u="1"/>
        <s v="Every 3rd Sunday, imagine, think, and build something awesome with LEGOs." u="1"/>
        <s v="Let&amp;rsquo;s re-purpose old book pages into word art! Share your point of view like John Lewis does in his graphic novel, March, and create blackout poetry. For grades 5-12." u="1"/>
        <s v="Celebrate diversity by crafting a unique bunting to take home with you! For grades 5-12." u="1"/>
        <s v="Understanding your credit report and score is crucial to empowering your financial future and keeping your finances healthy. In this workshop learn how to read your credit report, understand the credit scoring model, understand how your actions affect your credit score, and dispute errors on your credit report. Registration is required. Please call (615) 862-5854 to register." u="1"/>
        <s v="First Mondays. Come play cartridge games on various Atari consoles each month. Guest consoles - like Nintendo, Sega, and Sony - will make appearances, too! For teens and adults." u="1"/>
        <s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 u="1"/>
        <s v="Every Thursday. BellyTone is a freshly unique method of toning the total core and the entire body with no stress to joints. The class includes extended floor work so participants must be able to move freely without assistance. Bring a mat and a set of very light hand weights. Mature children ages 11 and older are welcomed to participate with a parent-signed waiver." u="1"/>
        <s v="1st and 3rd Tuesdays each month. Bellevue Writers Group welcomes adults of all ages who write prose fiction and literary nonfiction. Join us as we share our works and receive feedback from fellow writers." u="1"/>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u="1"/>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u="1"/>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u="1"/>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u="1"/>
        <s v="Every 1st Wednesday. Lisa Ernst, meditation teacher and founder of One Dharma Nashville, will demonstrate mindfulness techniques to help you reduce stress and increase overall well-being." u="1"/>
        <s v="Dorothy Gale is swept away to a magical land in a tornado and embarks on a quest to see the Wizard who can help her return home. Rated G. 1939. 101 min." u="1"/>
        <s v="Every Thursday. Join Ms. Katie at the library for some crafty fun! For ages 3-5." u="1"/>
        <s v="Every 2nd Monday. Learn the basics of Qigong, a Chinese healing art that integrates physical postures, breathing techniques, and focused intentions. Certified instructor Kerry Miller leads the sessions." u="1"/>
        <s v="A 12-year-old boy searches for the one thing that will enable him to win the affection of the girl of his dreams. To find it he must discover the story of the Lorax, the grumpy yet charming creature who fights to protect his world. Rated PG. 2012. 93 min." u="1"/>
        <s v="Learn tips for gathering stories from your elder family members and about how to access your own memories. Get started with interview, writing and recording tips and practice. Enjoy sharing with other workshop participants, and ask your questions. Handouts included." u="1"/>
        <s v="Give the gift of life at an American Red Cross Blood Drive! \n \nCall the Bellevue Branch at 615-862-5854, or email Kathryn.shaw@nashville.gov to book a donor appointment. \n\nRed Cross will provide drinks and snacks." u="1"/>
        <s v="Dr. Kathlyn Kirkwood, retired professor and now author of children&amp;rsquo;s books, shares her experience as one of the millions of nameless foot soldiers of the Civil Rights Movement. Marching along with her father in 1968&amp;rsquo;s Memphis Sanitation Workers Strike solidarity march, Kirkwood&amp;rsquo;s commitment to the movement is further galvanized after the assassination of Dr. Martin Luther King and afterwards, joins the fight to establish a national holiday for Dr. King." u="1"/>
        <s v="Are you a songwriter looking for an ear? Join our songwriters group! Bring your song, lyric sheets and a device to play your MP3(s) for the group. Works in progress or final demos are welcome. For more information about this group, contact ninapacent@bellsouth.net." u="1"/>
        <s v="Learn the basics of Qigong, a Chinese healing art that integrates physical postures, breathing techniques, and focused intentions. Certified instructor Kerry Miller leads the sessions." u="1"/>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u="1"/>
        <s v="Use a 3D printing pen to create a manga character or symbol. For ages 12-18." u="1"/>
        <s v="Every Thursday. Teen producers of all levels, including songwriters, singers, and rappers who are interested in producing their own music, learn how to make beats and music tracks using Logic Pro. Hosted by Southern Word." u="1"/>
        <s v="Every 3rd Sunday, imagine, think, and build something awesome with LEGOs!" u="1"/>
        <s v="Every Thursday when school's in session. Learn how to make beats and music tracks using Logic Pro. Open to producers of all levels as well as songwriters, singers, rappers, and anyone interested in producing their own music. For teens in grades 7-12." u="1"/>
        <s v="All library locations are closed. Please use book drops for returns." u="1"/>
        <s v="Show your values by making a pin back button to wear. For grades 5-12." u="1"/>
        <s v="Join us for stories, music, movement, and adventure! For ages 0-5." u="1"/>
        <s v="&amp;quot;Open Sesame!&amp;quot; and behold Wishing Chair Productions' colorful adaptation from the Tales of the Arabian Nights. Run time: 40 min. For ages 3-12." u="1"/>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u="1"/>
        <s v="Join us at the library for some super stories, songs, and silliness! For ages 3-5." u="1"/>
        <s v="Kids will learn the makings of a healthy breakfast through games and an interactive lesson. They will also help prepare and eat a healthy snack. For school-age children." u="1"/>
        <s v="Join us as we celebrate Asian Pacific Heritage Month with this clay craft. Draw inspiration from South Korean ceramic artist Grace Eunmi Lee to create objects that give shape to that which is overlooked or ignored. For grades 5-12." u="1"/>
        <s v="Baseball is America&amp;rsquo;s oldest sport. The rules have changed greatly since it was first invented. The Tennessee Vintage Baseball Association host a program explaining the 1864 rules of the game, complete with vintage uniforms and equipment." u="1"/>
        <s v="Monday-Thursday when school is in session. We do something different each week, including crafts, gaming, robotics, 3D printing, and more. Join the fun after school! Grades 5-12." u="1"/>
        <s v="Create works of art using science and technology. Ages 5-12." u="1"/>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u="1"/>
        <s v="Every Saturday, come to the library for some super stories, songs, and silliness!" u="1"/>
        <s v="This workshop covers the basics of personal finance to give you the knowledge and skills you need to achieve your financial goals. Topics include understanding credit reports and scores, strategies for managing debt, developing a spending plan, and saving for the future. Presented by Apprisen, a non-profit organization dedicated to financial literacy. This event celebrates Money Smart Week." u="1"/>
        <s v="John Lewis tells his story in March. Tell your own by recording a short video diary. For grades 5-12." u="1"/>
        <s v="Every Monday. Join Ms. Katie for stories, songs, fingerplays, and crafts. For ages 3-5." u="1"/>
        <s v="Special guest Kathleen Lynam will join us in a celebration of the wonderful medium of puppets, used around the world to convey wisdom and bring joy in diverse cultures." u="1"/>
        <s v="Make your own work of art using Ancient Mesopotamian mosaic-making techniques. For all ages." u="1"/>
        <s v="Learn how to knit with Knit and Crochet Tennessee during this four week introductory course. Each session builds upon the previous one so attendance at all four is necessary. All supplies provided. Class limited to 15. Registration is required. Please call(615)862-5854 to register." u="1"/>
        <s v="Penguins, foxes, and throwing stars, oh my! Make paper animals, clothes, and more! Grades 5-12." u="1"/>
        <s v="Get ready to get your hands dirty! Kids will learn about how we grow food while helping plant, water, and care for our community garden. Ages 5-12." u="1"/>
        <s v="Every Thursday when school is in session. Learn how to make beats and music tracks using Logic Pro. These workshops are open to producers of all levels, as well as songwriters, singers, rappers, and anyone interested in producing their own music. Grades 7-12." u="1"/>
        <s v="Use an iPad to create your own comic strip inspired by John Lewis&amp;rsquo; March. For grades 5-12." u="1"/>
        <s v="This class provides an introduction to Microsoft Excel, a program for managing numbers and data. Come to the class to get started. Some keyboarding and mouse skills required." u="1"/>
        <s v="Do you have jokes or humorous stories to share? If so, we invite you to join us for an evening of family friendly jokes and funny stories while we celebrate National Humor Month. Jokes and stories must be under 5-7 minutes in length, and appropriate for general audiences. Registration is required. Please call (615) 862-5854 to register." u="1"/>
        <s v="Join us for different activities each week, including crafts, gaming, simple circuits, 3D printing, and more! For grades 5-12." u="1"/>
        <s v="Every Tuesday. Join us for stories, music, movement, and adventure! For ages 0-5." u="1"/>
        <s v="Every Monday through Thursday when school is in session. Join us for different activities each week, including crafts, gaming, simple circuits, 3D printing, and more! For grades 5-12." u="1"/>
        <s v="Students from Belmont University come to sing songs, play games, and encourage growth through music. For ages 6-12." u="1"/>
        <s v="Have you been sitting still for too long? Come dance, be silly and get a work out all at once! Ages 5-12." u="1"/>
        <s v="Singing, fingerplays, rhymes, ABCs, 123s, stories, and much more with Miss Donna and Bear! For ages 3&amp;ndash;5." u="1"/>
        <s v="Get ready for NPL's next International Puppet Festival (June 17 &amp;ndash; 19) by creating your very own flag! Invent a flag for your very own imaginary country, or pick your favorite country&amp;rsquo;s flag and re-create it." u="1"/>
        <s v="Every Monday. Be part of the fun: sharing stories, songs, dancing, and sometimes crafts. For ages 1-4." u="1"/>
      </sharedItems>
    </cacheField>
    <cacheField name="cost" numFmtId="0">
      <sharedItems containsNonDate="0" containsString="0" containsBlank="1"/>
    </cacheField>
    <cacheField name="xproperties " numFmtId="0">
      <sharedItems containsNonDate="0" containsString="0" containsBlank="1"/>
    </cacheField>
    <cacheField name="Column1" numFmtId="49">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 name="Column6" numFmtId="0">
      <sharedItems containsNonDate="0" containsString="0" containsBlank="1"/>
    </cacheField>
    <cacheField name="Column7" numFmtId="0">
      <sharedItems containsNonDate="0" containsString="0" containsBlank="1"/>
    </cacheField>
    <cacheField name="Column8" numFmtId="0">
      <sharedItems containsNonDate="0" containsString="0" containsBlank="1"/>
    </cacheField>
    <cacheField name="Column9" numFmtId="0">
      <sharedItems containsNonDate="0" containsString="0" containsBlank="1"/>
    </cacheField>
    <cacheField name="Column10" numFmtId="0">
      <sharedItems containsNonDate="0" containsString="0" containsBlank="1"/>
    </cacheField>
    <cacheField name="Column11" numFmtId="0">
      <sharedItems containsNonDate="0" containsString="0" containsBlank="1"/>
    </cacheField>
    <cacheField name="Column12" numFmtId="0">
      <sharedItems containsNonDate="0" containsString="0" containsBlank="1"/>
    </cacheField>
    <cacheField name="Column13" numFmtId="0">
      <sharedItems containsNonDate="0" containsString="0" containsBlank="1"/>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ategories18" numFmtId="0">
      <sharedItems containsNonDate="0" containsString="0" containsBlank="1"/>
    </cacheField>
    <cacheField name="categories19" numFmtId="0">
      <sharedItems containsNonDate="0" containsString="0" containsBlank="1"/>
    </cacheField>
    <cacheField name="categories20" numFmtId="0">
      <sharedItems containsNonDate="0" containsString="0" containsBlank="1"/>
    </cacheField>
    <cacheField name="categories21" numFmtId="0">
      <sharedItems containsNonDate="0" containsString="0" containsBlank="1"/>
    </cacheField>
    <cacheField name="categories22" numFmtId="0">
      <sharedItems containsNonDate="0" containsString="0" containsBlank="1"/>
    </cacheField>
    <cacheField name="categories23" numFmtId="0">
      <sharedItems containsNonDate="0" containsString="0" containsBlank="1"/>
    </cacheField>
    <cacheField name="categories24" numFmtId="0">
      <sharedItems containsNonDate="0" containsString="0" containsBlank="1"/>
    </cacheField>
    <cacheField name="categories25"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1"/>
    <x v="1"/>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pivotCacheRecords>
</file>

<file path=xl/pivotCache/pivotCacheRecords2.xml><?xml version="1.0" encoding="utf-8"?>
<pivotCacheRecords xmlns="http://schemas.openxmlformats.org/spreadsheetml/2006/main" xmlns:r="http://schemas.openxmlformats.org/officeDocument/2006/relationships" count="200">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REF!"/>
    <x v="1"/>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r>
    <e v="#N/A"/>
    <x v="0"/>
    <n v="0"/>
    <x v="0"/>
  </r>
</pivotCacheRecords>
</file>

<file path=xl/pivotCache/pivotCacheRecords3.xml><?xml version="1.0" encoding="utf-8"?>
<pivotCacheRecords xmlns="http://schemas.openxmlformats.org/spreadsheetml/2006/main" xmlns:r="http://schemas.openxmlformats.org/officeDocument/2006/relationships" count="250">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r>
    <m/>
    <m/>
    <m/>
    <m/>
    <m/>
    <m/>
    <m/>
    <m/>
    <m/>
    <m/>
    <m/>
    <m/>
    <m/>
    <m/>
    <m/>
    <m/>
    <m/>
    <m/>
    <m/>
    <m/>
    <m/>
    <m/>
    <m/>
    <m/>
    <x v="0"/>
    <m/>
    <m/>
    <m/>
    <m/>
    <m/>
    <m/>
    <m/>
    <m/>
    <m/>
    <x v="0"/>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ort"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12" firstHeaderRow="1" firstDataRow="1" firstDataCol="4"/>
  <pivotFields count="4">
    <pivotField axis="axisRow" compact="0" showAll="0">
      <items count="7">
        <item m="1" x="4"/>
        <item sd="0" m="1" x="3"/>
        <item x="0"/>
        <item x="1"/>
        <item m="1" x="5"/>
        <item m="1" x="2"/>
        <item t="default"/>
      </items>
    </pivotField>
    <pivotField axis="axisRow" compact="0" showAll="0">
      <items count="7">
        <item sd="0" m="1" x="5"/>
        <item m="1" x="4"/>
        <item m="1" x="3"/>
        <item x="0"/>
        <item m="1" x="2"/>
        <item sd="0" x="1"/>
        <item t="default"/>
      </items>
    </pivotField>
    <pivotField axis="axisRow" compact="0" showAll="0" sortType="ascending">
      <items count="3">
        <item x="0"/>
        <item x="1"/>
        <item t="default"/>
      </items>
    </pivotField>
    <pivotField axis="axisRow" compact="0" showAll="0">
      <items count="390">
        <item x="0"/>
        <item m="1" x="90"/>
        <item m="1" x="102"/>
        <item m="1" x="103"/>
        <item m="1" x="170"/>
        <item m="1" x="104"/>
        <item m="1" x="105"/>
        <item m="1" x="106"/>
        <item m="1" x="171"/>
        <item m="1" x="61"/>
        <item m="1" x="172"/>
        <item m="1" x="194"/>
        <item m="1" x="259"/>
        <item m="1" x="94"/>
        <item m="1" x="283"/>
        <item m="1" x="158"/>
        <item m="1" x="159"/>
        <item m="1" x="284"/>
        <item m="1" x="160"/>
        <item m="1" x="276"/>
        <item m="1" x="119"/>
        <item m="1" x="285"/>
        <item m="1" x="314"/>
        <item m="1" x="280"/>
        <item m="1" x="25"/>
        <item m="1" x="100"/>
        <item m="1" x="288"/>
        <item m="1" x="289"/>
        <item m="1" x="290"/>
        <item m="1" x="53"/>
        <item m="1" x="291"/>
        <item m="1" x="292"/>
        <item m="1" x="54"/>
        <item m="1" x="293"/>
        <item m="1" x="55"/>
        <item m="1" x="27"/>
        <item m="1" x="339"/>
        <item m="1" x="286"/>
        <item m="1" x="246"/>
        <item m="1" x="247"/>
        <item m="1" x="248"/>
        <item m="1" x="161"/>
        <item m="1" x="249"/>
        <item m="1" x="250"/>
        <item m="1" x="251"/>
        <item m="1" x="162"/>
        <item m="1" x="163"/>
        <item m="1" x="164"/>
        <item m="1" x="278"/>
        <item m="1" x="352"/>
        <item m="1" x="167"/>
        <item m="1" x="355"/>
        <item m="1" x="356"/>
        <item m="1" x="357"/>
        <item m="1" x="324"/>
        <item m="1" x="358"/>
        <item m="1" x="325"/>
        <item m="1" x="359"/>
        <item m="1" x="360"/>
        <item m="1" x="327"/>
        <item m="1" x="328"/>
        <item m="1" x="329"/>
        <item m="1" x="240"/>
        <item m="1" x="244"/>
        <item m="1" x="241"/>
        <item m="1" x="258"/>
        <item m="1" x="62"/>
        <item m="1" x="93"/>
        <item m="1" x="107"/>
        <item m="1" x="322"/>
        <item m="1" x="108"/>
        <item m="1" x="337"/>
        <item m="1" x="316"/>
        <item m="1" x="323"/>
        <item m="1" x="79"/>
        <item m="1" x="165"/>
        <item m="1" x="139"/>
        <item m="1" x="242"/>
        <item m="1" x="44"/>
        <item m="1" x="45"/>
        <item m="1" x="46"/>
        <item m="1" x="252"/>
        <item m="1" x="253"/>
        <item m="1" x="254"/>
        <item m="1" x="95"/>
        <item m="1" x="255"/>
        <item m="1" x="256"/>
        <item m="1" x="257"/>
        <item m="1" x="96"/>
        <item m="1" x="97"/>
        <item m="1" x="98"/>
        <item m="1" x="354"/>
        <item m="1" x="193"/>
        <item m="1" x="101"/>
        <item m="1" x="245"/>
        <item m="1" x="56"/>
        <item m="1" x="178"/>
        <item m="1" x="179"/>
        <item m="1" x="180"/>
        <item m="1" x="47"/>
        <item m="1" x="48"/>
        <item m="1" x="49"/>
        <item m="1" x="149"/>
        <item m="1" x="50"/>
        <item m="1" x="51"/>
        <item m="1" x="150"/>
        <item m="1" x="52"/>
        <item m="1" x="151"/>
        <item m="1" x="338"/>
        <item m="1" x="39"/>
        <item m="1" x="28"/>
        <item m="1" x="29"/>
        <item m="1" x="30"/>
        <item m="1" x="372"/>
        <item m="1" x="373"/>
        <item m="1" x="31"/>
        <item m="1" x="32"/>
        <item m="1" x="374"/>
        <item m="1" x="33"/>
        <item m="1" x="34"/>
        <item m="1" x="35"/>
        <item m="1" x="36"/>
        <item m="1" x="375"/>
        <item m="1" x="376"/>
        <item m="1" x="37"/>
        <item m="1" x="38"/>
        <item m="1" x="377"/>
        <item m="1" x="378"/>
        <item m="1" x="174"/>
        <item m="1" x="296"/>
        <item m="1" x="148"/>
        <item m="1" x="117"/>
        <item m="1" x="189"/>
        <item m="1" x="382"/>
        <item m="1" x="383"/>
        <item m="1" x="190"/>
        <item m="1" x="384"/>
        <item m="1" x="385"/>
        <item m="1" x="386"/>
        <item m="1" x="191"/>
        <item m="1" x="192"/>
        <item m="1" x="23"/>
        <item m="1" x="166"/>
        <item m="1" x="312"/>
        <item m="1" x="315"/>
        <item m="1" x="169"/>
        <item m="1" x="277"/>
        <item m="1" x="243"/>
        <item x="1"/>
        <item m="1" x="326"/>
        <item m="1" x="118"/>
        <item m="1" x="124"/>
        <item m="1" x="125"/>
        <item m="1" x="370"/>
        <item m="1" x="115"/>
        <item m="1" x="237"/>
        <item m="1" x="4"/>
        <item m="1" x="341"/>
        <item m="1" x="136"/>
        <item m="1" x="92"/>
        <item m="1" x="204"/>
        <item m="1" x="228"/>
        <item m="1" x="7"/>
        <item m="1" x="147"/>
        <item m="1" x="132"/>
        <item m="1" x="231"/>
        <item m="1" x="203"/>
        <item m="1" x="363"/>
        <item m="1" x="168"/>
        <item m="1" x="272"/>
        <item m="1" x="207"/>
        <item m="1" x="126"/>
        <item m="1" x="127"/>
        <item m="1" x="5"/>
        <item m="1" x="137"/>
        <item m="1" x="91"/>
        <item m="1" x="141"/>
        <item m="1" x="333"/>
        <item m="1" x="299"/>
        <item m="1" x="225"/>
        <item m="1" x="80"/>
        <item m="1" x="306"/>
        <item m="1" x="198"/>
        <item m="1" x="142"/>
        <item m="1" x="65"/>
        <item m="1" x="20"/>
        <item m="1" x="216"/>
        <item m="1" x="217"/>
        <item m="1" x="87"/>
        <item m="1" x="186"/>
        <item m="1" x="334"/>
        <item m="1" x="300"/>
        <item m="1" x="311"/>
        <item m="1" x="313"/>
        <item m="1" x="64"/>
        <item m="1" x="156"/>
        <item m="1" x="307"/>
        <item m="1" x="120"/>
        <item m="1" x="21"/>
        <item m="1" x="218"/>
        <item m="1" x="219"/>
        <item m="1" x="187"/>
        <item m="1" x="335"/>
        <item m="1" x="301"/>
        <item m="1" x="182"/>
        <item m="1" x="308"/>
        <item m="1" x="362"/>
        <item m="1" x="70"/>
        <item m="1" x="22"/>
        <item m="1" x="220"/>
        <item m="1" x="221"/>
        <item m="1" x="388"/>
        <item m="1" x="146"/>
        <item m="1" x="188"/>
        <item m="1" x="368"/>
        <item m="1" x="113"/>
        <item m="1" x="60"/>
        <item m="1" x="226"/>
        <item m="1" x="131"/>
        <item m="1" x="273"/>
        <item m="1" x="230"/>
        <item m="1" x="279"/>
        <item m="1" x="206"/>
        <item m="1" x="122"/>
        <item m="1" x="123"/>
        <item m="1" x="369"/>
        <item m="1" x="3"/>
        <item m="1" x="130"/>
        <item m="1" x="116"/>
        <item m="1" x="135"/>
        <item m="1" x="260"/>
        <item m="1" x="88"/>
        <item m="1" x="143"/>
        <item m="1" x="282"/>
        <item m="1" x="2"/>
        <item m="1" x="227"/>
        <item m="1" x="302"/>
        <item m="1" x="364"/>
        <item m="1" x="144"/>
        <item m="1" x="303"/>
        <item m="1" x="195"/>
        <item m="1" x="336"/>
        <item m="1" x="340"/>
        <item m="1" x="17"/>
        <item m="1" x="210"/>
        <item m="1" x="211"/>
        <item m="1" x="121"/>
        <item m="1" x="183"/>
        <item m="1" x="366"/>
        <item m="1" x="110"/>
        <item m="1" x="317"/>
        <item m="1" x="330"/>
        <item m="1" x="310"/>
        <item m="1" x="202"/>
        <item m="1" x="304"/>
        <item m="1" x="196"/>
        <item m="1" x="157"/>
        <item m="1" x="18"/>
        <item m="1" x="212"/>
        <item m="1" x="213"/>
        <item m="1" x="78"/>
        <item m="1" x="140"/>
        <item m="1" x="184"/>
        <item m="1" x="145"/>
        <item m="1" x="111"/>
        <item m="1" x="331"/>
        <item m="1" x="365"/>
        <item m="1" x="85"/>
        <item m="1" x="305"/>
        <item m="1" x="197"/>
        <item m="1" x="57"/>
        <item m="1" x="86"/>
        <item m="1" x="82"/>
        <item m="1" x="19"/>
        <item m="1" x="214"/>
        <item m="1" x="215"/>
        <item m="1" x="387"/>
        <item m="1" x="81"/>
        <item m="1" x="185"/>
        <item m="1" x="367"/>
        <item m="1" x="112"/>
        <item m="1" x="59"/>
        <item m="1" x="332"/>
        <item m="1" x="63"/>
        <item m="1" x="133"/>
        <item m="1" x="353"/>
        <item m="1" x="274"/>
        <item m="1" x="89"/>
        <item m="1" x="199"/>
        <item m="1" x="208"/>
        <item m="1" x="128"/>
        <item m="1" x="129"/>
        <item m="1" x="371"/>
        <item m="1" x="6"/>
        <item m="1" x="361"/>
        <item m="1" x="138"/>
        <item m="1" x="229"/>
        <item m="1" x="294"/>
        <item m="1" x="134"/>
        <item m="1" x="275"/>
        <item m="1" x="200"/>
        <item m="1" x="271"/>
        <item m="1" x="209"/>
        <item m="1" x="222"/>
        <item m="1" x="223"/>
        <item m="1" x="177"/>
        <item m="1" x="281"/>
        <item m="1" x="66"/>
        <item m="1" x="58"/>
        <item m="1" x="321"/>
        <item m="1" x="114"/>
        <item m="1" x="153"/>
        <item m="1" x="298"/>
        <item m="1" x="68"/>
        <item m="1" x="41"/>
        <item m="1" x="201"/>
        <item m="1" x="154"/>
        <item m="1" x="224"/>
        <item m="1" x="380"/>
        <item m="1" x="264"/>
        <item m="1" x="234"/>
        <item m="1" x="345"/>
        <item m="1" x="11"/>
        <item m="1" x="181"/>
        <item m="1" x="265"/>
        <item m="1" x="235"/>
        <item m="1" x="346"/>
        <item m="1" x="12"/>
        <item m="1" x="266"/>
        <item m="1" x="236"/>
        <item m="1" x="347"/>
        <item m="1" x="13"/>
        <item m="1" x="67"/>
        <item m="1" x="40"/>
        <item m="1" x="318"/>
        <item m="1" x="152"/>
        <item m="1" x="297"/>
        <item m="1" x="379"/>
        <item m="1" x="261"/>
        <item m="1" x="99"/>
        <item m="1" x="71"/>
        <item m="1" x="342"/>
        <item m="1" x="8"/>
        <item m="1" x="239"/>
        <item m="1" x="262"/>
        <item m="1" x="232"/>
        <item m="1" x="72"/>
        <item m="1" x="343"/>
        <item m="1" x="9"/>
        <item m="1" x="309"/>
        <item m="1" x="263"/>
        <item m="1" x="233"/>
        <item m="1" x="73"/>
        <item m="1" x="344"/>
        <item m="1" x="10"/>
        <item m="1" x="69"/>
        <item m="1" x="42"/>
        <item m="1" x="26"/>
        <item m="1" x="319"/>
        <item m="1" x="155"/>
        <item m="1" x="109"/>
        <item m="1" x="173"/>
        <item m="1" x="43"/>
        <item m="1" x="74"/>
        <item m="1" x="348"/>
        <item m="1" x="14"/>
        <item m="1" x="175"/>
        <item m="1" x="267"/>
        <item m="1" x="83"/>
        <item m="1" x="75"/>
        <item m="1" x="349"/>
        <item m="1" x="15"/>
        <item m="1" x="268"/>
        <item m="1" x="76"/>
        <item m="1" x="350"/>
        <item m="1" x="16"/>
        <item m="1" x="24"/>
        <item m="1" x="269"/>
        <item m="1" x="84"/>
        <item m="1" x="77"/>
        <item m="1" x="351"/>
        <item m="1" x="287"/>
        <item m="1" x="381"/>
        <item m="1" x="176"/>
        <item m="1" x="205"/>
        <item m="1" x="320"/>
        <item m="1" x="270"/>
        <item m="1" x="238"/>
        <item m="1" x="295"/>
        <item t="default"/>
      </items>
    </pivotField>
  </pivotFields>
  <rowFields count="4">
    <field x="0"/>
    <field x="1"/>
    <field x="2"/>
    <field x="3"/>
  </rowFields>
  <rowItems count="7">
    <i>
      <x v="2"/>
    </i>
    <i r="1">
      <x v="3"/>
    </i>
    <i r="2">
      <x/>
    </i>
    <i r="3">
      <x/>
    </i>
    <i>
      <x v="3"/>
    </i>
    <i r="1">
      <x v="5"/>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6" firstHeaderRow="1" firstDataRow="1" firstDataCol="1"/>
  <pivotFields count="61">
    <pivotField showAll="0" defaultSubtotal="0"/>
    <pivotField showAll="0"/>
    <pivotField showAll="0"/>
    <pivotField showAll="0"/>
    <pivotField showAll="0"/>
    <pivotField showAll="0"/>
    <pivotField showAll="0"/>
    <pivotField showAll="0"/>
    <pivotField showAll="0"/>
    <pivotField dataField="1" numFmtId="14" showAll="0"/>
    <pivotField numFmtId="15" showAll="0"/>
    <pivotField showAll="0"/>
    <pivotField numFmtId="18" showAll="0"/>
    <pivotField showAll="0"/>
    <pivotField showAll="0"/>
    <pivotField showAll="0"/>
    <pivotField showAll="0"/>
    <pivotField numFmtId="14" showAll="0"/>
    <pivotField numFmtId="15" showAll="0"/>
    <pivotField showAll="0"/>
    <pivotField numFmtId="18" showAll="0"/>
    <pivotField showAll="0"/>
    <pivotField showAll="0"/>
    <pivotField showAll="0"/>
    <pivotField axis="axisRow" showAll="0">
      <items count="8">
        <item m="1" x="1"/>
        <item m="1" x="5"/>
        <item sd="0" m="1" x="4"/>
        <item x="0"/>
        <item m="1" x="2"/>
        <item m="1" x="3"/>
        <item m="1" x="6"/>
        <item t="default"/>
      </items>
    </pivotField>
    <pivotField showAll="0"/>
    <pivotField showAll="0"/>
    <pivotField showAll="0"/>
    <pivotField showAll="0"/>
    <pivotField showAll="0"/>
    <pivotField showAll="0"/>
    <pivotField showAll="0"/>
    <pivotField showAll="0"/>
    <pivotField showAll="0"/>
    <pivotField axis="axisRow" showAll="0">
      <items count="157">
        <item m="1" x="103"/>
        <item m="1" x="44"/>
        <item m="1" x="123"/>
        <item m="1" x="26"/>
        <item m="1" x="54"/>
        <item m="1" x="43"/>
        <item m="1" x="86"/>
        <item m="1" x="52"/>
        <item m="1" x="25"/>
        <item m="1" x="79"/>
        <item m="1" x="60"/>
        <item m="1" x="58"/>
        <item m="1" x="68"/>
        <item m="1" x="108"/>
        <item m="1" x="64"/>
        <item m="1" x="61"/>
        <item m="1" x="51"/>
        <item m="1" x="88"/>
        <item m="1" x="121"/>
        <item m="1" x="96"/>
        <item m="1" x="13"/>
        <item m="1" x="18"/>
        <item m="1" x="135"/>
        <item m="1" x="32"/>
        <item m="1" x="144"/>
        <item m="1" x="122"/>
        <item m="1" x="92"/>
        <item m="1" x="67"/>
        <item m="1" x="81"/>
        <item m="1" x="104"/>
        <item m="1" x="134"/>
        <item m="1" x="154"/>
        <item m="1" x="114"/>
        <item m="1" x="82"/>
        <item m="1" x="93"/>
        <item m="1" x="106"/>
        <item m="1" x="118"/>
        <item m="1" x="91"/>
        <item m="1" x="47"/>
        <item m="1" x="22"/>
        <item m="1" x="16"/>
        <item m="1" x="113"/>
        <item m="1" x="39"/>
        <item m="1" x="132"/>
        <item m="1" x="83"/>
        <item m="1" x="94"/>
        <item m="1" x="142"/>
        <item m="1" x="63"/>
        <item m="1" x="1"/>
        <item m="1" x="107"/>
        <item m="1" x="70"/>
        <item m="1" x="139"/>
        <item m="1" x="29"/>
        <item m="1" x="7"/>
        <item m="1" x="9"/>
        <item m="1" x="17"/>
        <item m="1" x="146"/>
        <item m="1" x="127"/>
        <item m="1" x="65"/>
        <item m="1" x="75"/>
        <item x="0"/>
        <item m="1" x="101"/>
        <item m="1" x="105"/>
        <item m="1" x="57"/>
        <item m="1" x="153"/>
        <item m="1" x="148"/>
        <item m="1" x="110"/>
        <item m="1" x="50"/>
        <item m="1" x="59"/>
        <item m="1" x="5"/>
        <item m="1" x="102"/>
        <item m="1" x="10"/>
        <item m="1" x="128"/>
        <item m="1" x="141"/>
        <item m="1" x="112"/>
        <item m="1" x="49"/>
        <item m="1" x="55"/>
        <item m="1" x="80"/>
        <item m="1" x="138"/>
        <item m="1" x="66"/>
        <item m="1" x="74"/>
        <item m="1" x="40"/>
        <item m="1" x="28"/>
        <item m="1" x="90"/>
        <item m="1" x="56"/>
        <item m="1" x="3"/>
        <item m="1" x="100"/>
        <item m="1" x="48"/>
        <item m="1" x="116"/>
        <item m="1" x="27"/>
        <item m="1" x="69"/>
        <item m="1" x="30"/>
        <item m="1" x="115"/>
        <item m="1" x="45"/>
        <item m="1" x="131"/>
        <item m="1" x="89"/>
        <item m="1" x="119"/>
        <item m="1" x="97"/>
        <item m="1" x="23"/>
        <item m="1" x="85"/>
        <item m="1" x="145"/>
        <item m="1" x="95"/>
        <item m="1" x="11"/>
        <item m="1" x="37"/>
        <item m="1" x="31"/>
        <item m="1" x="78"/>
        <item m="1" x="15"/>
        <item m="1" x="98"/>
        <item m="1" x="76"/>
        <item m="1" x="147"/>
        <item m="1" x="124"/>
        <item m="1" x="84"/>
        <item m="1" x="53"/>
        <item m="1" x="14"/>
        <item m="1" x="8"/>
        <item m="1" x="136"/>
        <item m="1" x="137"/>
        <item m="1" x="99"/>
        <item m="1" x="130"/>
        <item m="1" x="24"/>
        <item m="1" x="41"/>
        <item m="1" x="6"/>
        <item m="1" x="36"/>
        <item m="1" x="20"/>
        <item m="1" x="109"/>
        <item m="1" x="150"/>
        <item m="1" x="155"/>
        <item m="1" x="46"/>
        <item m="1" x="19"/>
        <item m="1" x="87"/>
        <item m="1" x="140"/>
        <item m="1" x="77"/>
        <item m="1" x="152"/>
        <item m="1" x="35"/>
        <item m="1" x="125"/>
        <item m="1" x="33"/>
        <item m="1" x="12"/>
        <item m="1" x="117"/>
        <item m="1" x="151"/>
        <item m="1" x="21"/>
        <item m="1" x="143"/>
        <item m="1" x="42"/>
        <item m="1" x="73"/>
        <item m="1" x="126"/>
        <item m="1" x="133"/>
        <item m="1" x="129"/>
        <item m="1" x="34"/>
        <item m="1" x="38"/>
        <item m="1" x="120"/>
        <item m="1" x="71"/>
        <item m="1" x="111"/>
        <item m="1" x="62"/>
        <item m="1" x="4"/>
        <item m="1" x="149"/>
        <item m="1" x="2"/>
        <item m="1" x="72"/>
        <item t="default"/>
      </items>
    </pivotField>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4"/>
    <field x="34"/>
  </rowFields>
  <rowItems count="3">
    <i>
      <x v="3"/>
    </i>
    <i r="1">
      <x v="60"/>
    </i>
    <i t="grand">
      <x/>
    </i>
  </rowItems>
  <colItems count="1">
    <i/>
  </colItems>
  <dataFields count="1">
    <dataField name="Min of startshortdate" fld="9" subtotal="min" baseField="24" baseItem="0" numFmtId="14"/>
  </dataFields>
  <chartFormats count="1">
    <chartFormat chart="0"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6" firstHeaderRow="1" firstDataRow="1" firstDataCol="1"/>
  <pivotFields count="4">
    <pivotField showAll="0" defaultSubtotal="0"/>
    <pivotField axis="axisRow" showAll="0">
      <items count="9">
        <item m="1" x="6"/>
        <item m="1" x="5"/>
        <item m="1" x="4"/>
        <item m="1" x="7"/>
        <item m="1" x="2"/>
        <item m="1" x="3"/>
        <item x="0"/>
        <item x="1"/>
        <item t="default"/>
      </items>
    </pivotField>
    <pivotField showAll="0" defaultSubtotal="0"/>
    <pivotField axis="axisRow" showAll="0">
      <items count="586">
        <item m="1" x="521"/>
        <item m="1" x="161"/>
        <item m="1" x="162"/>
        <item m="1" x="169"/>
        <item m="1" x="163"/>
        <item m="1" x="164"/>
        <item m="1" x="165"/>
        <item m="1" x="170"/>
        <item m="1" x="166"/>
        <item m="1" x="171"/>
        <item m="1" x="426"/>
        <item m="1" x="173"/>
        <item m="1" x="198"/>
        <item m="1" x="328"/>
        <item m="1" x="420"/>
        <item m="1" x="421"/>
        <item m="1" x="329"/>
        <item m="1" x="422"/>
        <item m="1" x="6"/>
        <item m="1" x="251"/>
        <item m="1" x="4"/>
        <item m="1" x="113"/>
        <item m="1" x="1"/>
        <item m="1" x="269"/>
        <item m="1" x="511"/>
        <item m="1" x="305"/>
        <item m="1" x="460"/>
        <item m="1" x="179"/>
        <item m="1" x="234"/>
        <item m="1" x="235"/>
        <item m="1" x="236"/>
        <item m="1" x="28"/>
        <item m="1" x="237"/>
        <item m="1" x="238"/>
        <item m="1" x="29"/>
        <item m="1" x="239"/>
        <item m="1" x="30"/>
        <item m="1" x="60"/>
        <item m="1" x="361"/>
        <item m="1" x="526"/>
        <item m="1" x="199"/>
        <item m="1" x="200"/>
        <item m="1" x="201"/>
        <item m="1" x="393"/>
        <item m="1" x="202"/>
        <item m="1" x="203"/>
        <item m="1" x="204"/>
        <item m="1" x="394"/>
        <item m="1" x="395"/>
        <item m="1" x="396"/>
        <item m="1" x="175"/>
        <item m="1" x="176"/>
        <item m="1" x="248"/>
        <item m="1" x="570"/>
        <item m="1" x="174"/>
        <item m="1" x="477"/>
        <item m="1" x="478"/>
        <item m="1" x="479"/>
        <item m="1" x="194"/>
        <item m="1" x="480"/>
        <item m="1" x="195"/>
        <item m="1" x="481"/>
        <item m="1" x="482"/>
        <item m="1" x="196"/>
        <item m="1" x="197"/>
        <item m="1" x="485"/>
        <item m="1" x="32"/>
        <item m="1" x="303"/>
        <item m="1" x="461"/>
        <item m="1" x="553"/>
        <item m="1" x="425"/>
        <item m="1" x="258"/>
        <item m="1" x="3"/>
        <item m="1" x="78"/>
        <item m="1" x="432"/>
        <item m="1" x="344"/>
        <item m="1" x="345"/>
        <item m="1" x="524"/>
        <item m="1" x="326"/>
        <item m="1" x="213"/>
        <item m="1" x="51"/>
        <item m="1" x="256"/>
        <item m="1" x="33"/>
        <item m="1" x="34"/>
        <item m="1" x="35"/>
        <item m="1" x="79"/>
        <item m="1" x="80"/>
        <item m="1" x="81"/>
        <item m="1" x="252"/>
        <item m="1" x="82"/>
        <item m="1" x="83"/>
        <item m="1" x="84"/>
        <item m="1" x="253"/>
        <item m="1" x="254"/>
        <item m="1" x="255"/>
        <item m="1" x="219"/>
        <item m="1" x="220"/>
        <item m="1" x="221"/>
        <item m="1" x="549"/>
        <item m="1" x="222"/>
        <item m="1" x="550"/>
        <item m="1" x="223"/>
        <item m="1" x="551"/>
        <item m="1" x="67"/>
        <item m="1" x="120"/>
        <item m="1" x="59"/>
        <item m="1" x="144"/>
        <item m="1" x="347"/>
        <item m="1" x="348"/>
        <item m="1" x="349"/>
        <item m="1" x="445"/>
        <item m="1" x="446"/>
        <item m="1" x="447"/>
        <item m="1" x="411"/>
        <item m="1" x="448"/>
        <item m="1" x="449"/>
        <item m="1" x="412"/>
        <item m="1" x="450"/>
        <item m="1" x="413"/>
        <item m="1" x="2"/>
        <item m="1" x="282"/>
        <item m="1" x="276"/>
        <item m="1" x="367"/>
        <item m="1" x="277"/>
        <item m="1" x="429"/>
        <item m="1" x="435"/>
        <item m="1" x="278"/>
        <item m="1" x="368"/>
        <item m="1" x="436"/>
        <item m="1" x="279"/>
        <item m="1" x="369"/>
        <item m="1" x="280"/>
        <item m="1" x="370"/>
        <item m="1" x="430"/>
        <item m="1" x="437"/>
        <item m="1" x="281"/>
        <item m="1" x="371"/>
        <item m="1" x="431"/>
        <item m="1" x="438"/>
        <item m="1" x="442"/>
        <item m="1" x="137"/>
        <item m="1" x="468"/>
        <item m="1" x="579"/>
        <item m="1" x="350"/>
        <item m="1" x="580"/>
        <item m="1" x="581"/>
        <item m="1" x="351"/>
        <item m="1" x="582"/>
        <item m="1" x="583"/>
        <item m="1" x="584"/>
        <item m="1" x="352"/>
        <item m="1" x="353"/>
        <item m="1" x="250"/>
        <item m="1" x="464"/>
        <item m="1" x="410"/>
        <item m="1" x="105"/>
        <item m="1" x="330"/>
        <item m="1" x="331"/>
        <item m="1" x="332"/>
        <item m="1" x="106"/>
        <item m="1" x="333"/>
        <item m="1" x="334"/>
        <item m="1" x="107"/>
        <item m="1" x="108"/>
        <item m="1" x="335"/>
        <item m="1" x="336"/>
        <item m="1" x="337"/>
        <item m="1" x="109"/>
        <item m="1" x="338"/>
        <item m="1" x="339"/>
        <item m="1" x="110"/>
        <item m="1" x="497"/>
        <item m="1" x="498"/>
        <item m="1" x="499"/>
        <item m="1" x="145"/>
        <item m="1" x="500"/>
        <item m="1" x="146"/>
        <item m="1" x="501"/>
        <item m="1" x="147"/>
        <item m="1" x="148"/>
        <item m="1" x="149"/>
        <item m="1" x="340"/>
        <item m="1" x="341"/>
        <item m="1" x="150"/>
        <item m="1" x="151"/>
        <item m="1" x="342"/>
        <item m="1" x="152"/>
        <item m="1" x="343"/>
        <item m="1" x="101"/>
        <item m="1" x="102"/>
        <item m="1" x="103"/>
        <item m="1" x="502"/>
        <item m="1" x="104"/>
        <item m="1" x="134"/>
        <item m="1" x="496"/>
        <item m="1" x="354"/>
        <item m="1" x="262"/>
        <item m="1" x="489"/>
        <item m="1" x="242"/>
        <item m="1" x="50"/>
        <item m="1" x="563"/>
        <item m="1" x="504"/>
        <item m="1" x="506"/>
        <item m="1" x="57"/>
        <item m="1" x="69"/>
        <item m="1" x="227"/>
        <item x="0"/>
        <item m="1" x="539"/>
        <item m="1" x="128"/>
        <item m="1" x="291"/>
        <item m="1" x="272"/>
        <item m="1" x="130"/>
        <item m="1" x="71"/>
        <item m="1" x="245"/>
        <item m="1" x="263"/>
        <item m="1" x="261"/>
        <item m="1" x="564"/>
        <item m="1" x="565"/>
        <item m="1" x="143"/>
        <item m="1" x="135"/>
        <item m="1" x="508"/>
        <item m="1" x="380"/>
        <item m="1" x="259"/>
        <item m="1" x="574"/>
        <item m="1" x="124"/>
        <item m="1" x="377"/>
        <item m="1" x="390"/>
        <item m="1" x="424"/>
        <item m="1" x="384"/>
        <item m="1" x="140"/>
        <item m="1" x="440"/>
        <item m="1" x="111"/>
        <item m="1" x="42"/>
        <item m="1" x="43"/>
        <item m="1" x="543"/>
        <item m="1" x="454"/>
        <item m="1" x="64"/>
        <item m="1" x="575"/>
        <item m="1" x="490"/>
        <item m="1" x="391"/>
        <item m="1" x="423"/>
        <item m="1" x="385"/>
        <item m="1" x="141"/>
        <item m="1" x="44"/>
        <item m="1" x="45"/>
        <item m="1" x="503"/>
        <item m="1" x="544"/>
        <item m="1" x="522"/>
        <item m="1" x="455"/>
        <item m="1" x="65"/>
        <item m="1" x="486"/>
        <item m="1" x="576"/>
        <item m="1" x="27"/>
        <item m="1" x="488"/>
        <item m="1" x="392"/>
        <item m="1" x="386"/>
        <item m="1" x="142"/>
        <item m="1" x="46"/>
        <item m="1" x="47"/>
        <item m="1" x="545"/>
        <item m="1" x="456"/>
        <item m="1" x="66"/>
        <item m="1" x="257"/>
        <item m="1" x="537"/>
        <item m="1" x="289"/>
        <item m="1" x="271"/>
        <item m="1" x="153"/>
        <item m="1" x="129"/>
        <item m="1" x="443"/>
        <item m="1" x="397"/>
        <item m="1" x="244"/>
        <item m="1" x="398"/>
        <item m="1" x="241"/>
        <item m="1" x="510"/>
        <item m="1" x="561"/>
        <item m="1" x="562"/>
        <item m="1" x="379"/>
        <item m="1" x="505"/>
        <item m="1" x="56"/>
        <item m="1" x="68"/>
        <item m="1" x="226"/>
        <item m="1" x="419"/>
        <item m="1" x="290"/>
        <item m="1" x="209"/>
        <item m="1" x="387"/>
        <item m="1" x="381"/>
        <item m="1" x="294"/>
        <item m="1" x="177"/>
        <item m="1" x="225"/>
        <item m="1" x="266"/>
        <item m="1" x="77"/>
        <item m="1" x="375"/>
        <item m="1" x="540"/>
        <item m="1" x="451"/>
        <item m="1" x="61"/>
        <item m="1" x="136"/>
        <item m="1" x="168"/>
        <item m="1" x="428"/>
        <item m="1" x="519"/>
        <item m="1" x="388"/>
        <item m="1" x="382"/>
        <item m="1" x="293"/>
        <item m="1" x="138"/>
        <item m="1" x="439"/>
        <item m="1" x="39"/>
        <item m="1" x="40"/>
        <item m="1" x="36"/>
        <item m="1" x="541"/>
        <item m="1" x="452"/>
        <item m="1" x="62"/>
        <item m="1" x="572"/>
        <item m="1" x="378"/>
        <item m="1" x="389"/>
        <item m="1" x="383"/>
        <item m="1" x="139"/>
        <item m="1" x="376"/>
        <item m="1" x="41"/>
        <item m="1" x="459"/>
        <item m="1" x="127"/>
        <item m="1" x="542"/>
        <item m="1" x="453"/>
        <item m="1" x="63"/>
        <item m="1" x="573"/>
        <item m="1" x="131"/>
        <item m="1" x="249"/>
        <item m="1" x="246"/>
        <item m="1" x="264"/>
        <item m="1" x="243"/>
        <item m="1" x="566"/>
        <item m="1" x="567"/>
        <item m="1" x="520"/>
        <item m="1" x="509"/>
        <item m="1" x="38"/>
        <item m="1" x="58"/>
        <item m="1" x="70"/>
        <item m="1" x="228"/>
        <item m="1" x="292"/>
        <item m="1" x="273"/>
        <item m="1" x="132"/>
        <item m="1" x="247"/>
        <item m="1" x="76"/>
        <item m="1" x="441"/>
        <item m="1" x="48"/>
        <item m="1" x="49"/>
        <item m="1" x="507"/>
        <item m="1" x="172"/>
        <item m="1" x="183"/>
        <item m="1" x="184"/>
        <item m="1" x="559"/>
        <item m="1" x="160"/>
        <item m="1" x="372"/>
        <item m="1" x="8"/>
        <item m="1" x="525"/>
        <item m="1" x="206"/>
        <item m="1" x="126"/>
        <item m="1" x="306"/>
        <item m="1" x="357"/>
        <item m="1" x="11"/>
        <item m="1" x="224"/>
        <item m="1" x="191"/>
        <item m="1" x="360"/>
        <item m="1" x="304"/>
        <item m="1" x="548"/>
        <item m="1" x="260"/>
        <item m="1" x="415"/>
        <item m="1" x="309"/>
        <item m="1" x="185"/>
        <item m="1" x="186"/>
        <item m="1" x="9"/>
        <item m="1" x="207"/>
        <item m="1" x="125"/>
        <item m="1" x="211"/>
        <item m="1" x="515"/>
        <item m="1" x="465"/>
        <item m="1" x="346"/>
        <item m="1" x="112"/>
        <item m="1" x="473"/>
        <item m="1" x="298"/>
        <item m="1" x="212"/>
        <item m="1" x="87"/>
        <item m="1" x="24"/>
        <item m="1" x="318"/>
        <item m="1" x="319"/>
        <item m="1" x="121"/>
        <item m="1" x="286"/>
        <item m="1" x="516"/>
        <item m="1" x="466"/>
        <item m="1" x="484"/>
        <item m="1" x="487"/>
        <item m="1" x="86"/>
        <item m="1" x="233"/>
        <item m="1" x="474"/>
        <item m="1" x="178"/>
        <item m="1" x="25"/>
        <item m="1" x="320"/>
        <item m="1" x="321"/>
        <item m="1" x="287"/>
        <item m="1" x="517"/>
        <item m="1" x="467"/>
        <item m="1" x="275"/>
        <item m="1" x="475"/>
        <item m="1" x="547"/>
        <item m="1" x="92"/>
        <item m="1" x="26"/>
        <item m="1" x="322"/>
        <item m="1" x="323"/>
        <item m="1" x="578"/>
        <item m="1" x="218"/>
        <item m="1" x="288"/>
        <item m="1" x="557"/>
        <item m="1" x="158"/>
        <item m="1" x="75"/>
        <item m="1" x="355"/>
        <item m="1" x="190"/>
        <item m="1" x="416"/>
        <item m="1" x="359"/>
        <item m="1" x="427"/>
        <item m="1" x="308"/>
        <item m="1" x="181"/>
        <item m="1" x="182"/>
        <item m="1" x="558"/>
        <item m="1" x="7"/>
        <item m="1" x="189"/>
        <item m="1" x="167"/>
        <item m="1" x="205"/>
        <item m="1" x="399"/>
        <item m="1" x="122"/>
        <item m="1" x="215"/>
        <item m="1" x="434"/>
        <item m="1" x="5"/>
        <item m="1" x="356"/>
        <item m="1" x="469"/>
        <item m="1" x="552"/>
        <item m="1" x="216"/>
        <item m="1" x="470"/>
        <item m="1" x="295"/>
        <item m="1" x="518"/>
        <item m="1" x="523"/>
        <item m="1" x="21"/>
        <item m="1" x="312"/>
        <item m="1" x="313"/>
        <item m="1" x="180"/>
        <item m="1" x="283"/>
        <item m="1" x="555"/>
        <item m="1" x="155"/>
        <item m="1" x="491"/>
        <item m="1" x="512"/>
        <item m="1" x="483"/>
        <item m="1" x="302"/>
        <item m="1" x="471"/>
        <item m="1" x="296"/>
        <item m="1" x="240"/>
        <item m="1" x="22"/>
        <item m="1" x="314"/>
        <item m="1" x="315"/>
        <item m="1" x="100"/>
        <item m="1" x="210"/>
        <item m="1" x="284"/>
        <item m="1" x="217"/>
        <item m="1" x="156"/>
        <item m="1" x="513"/>
        <item m="1" x="554"/>
        <item m="1" x="118"/>
        <item m="1" x="472"/>
        <item m="1" x="297"/>
        <item m="1" x="72"/>
        <item m="1" x="119"/>
        <item m="1" x="115"/>
        <item m="1" x="23"/>
        <item m="1" x="316"/>
        <item m="1" x="317"/>
        <item m="1" x="577"/>
        <item m="1" x="114"/>
        <item m="1" x="285"/>
        <item m="1" x="556"/>
        <item m="1" x="157"/>
        <item m="1" x="74"/>
        <item m="1" x="514"/>
        <item m="1" x="85"/>
        <item m="1" x="192"/>
        <item m="1" x="538"/>
        <item m="1" x="417"/>
        <item m="1" x="123"/>
        <item m="1" x="299"/>
        <item m="1" x="310"/>
        <item m="1" x="187"/>
        <item m="1" x="188"/>
        <item m="1" x="560"/>
        <item m="1" x="10"/>
        <item m="1" x="546"/>
        <item m="1" x="208"/>
        <item m="1" x="358"/>
        <item m="1" x="457"/>
        <item m="1" x="193"/>
        <item m="1" x="418"/>
        <item m="1" x="300"/>
        <item m="1" x="414"/>
        <item m="1" x="311"/>
        <item m="1" x="324"/>
        <item m="1" x="325"/>
        <item m="1" x="270"/>
        <item m="1" x="433"/>
        <item m="1" x="88"/>
        <item m="1" x="73"/>
        <item m="1" x="495"/>
        <item m="1" x="159"/>
        <item m="1" x="230"/>
        <item m="1" x="463"/>
        <item m="1" x="90"/>
        <item m="1" x="53"/>
        <item m="1" x="301"/>
        <item m="1" x="231"/>
        <item m="1" x="327"/>
        <item m="1" x="569"/>
        <item m="1" x="403"/>
        <item m="1" x="364"/>
        <item m="1" x="530"/>
        <item m="1" x="15"/>
        <item m="1" x="274"/>
        <item m="1" x="404"/>
        <item m="1" x="365"/>
        <item m="1" x="531"/>
        <item m="1" x="16"/>
        <item m="1" x="405"/>
        <item m="1" x="366"/>
        <item m="1" x="532"/>
        <item m="1" x="17"/>
        <item m="1" x="89"/>
        <item m="1" x="52"/>
        <item m="1" x="214"/>
        <item m="1" x="492"/>
        <item m="1" x="229"/>
        <item m="1" x="462"/>
        <item m="1" x="568"/>
        <item m="1" x="400"/>
        <item m="1" x="133"/>
        <item m="1" x="93"/>
        <item m="1" x="527"/>
        <item m="1" x="12"/>
        <item m="1" x="374"/>
        <item m="1" x="401"/>
        <item m="1" x="362"/>
        <item m="1" x="94"/>
        <item m="1" x="528"/>
        <item m="1" x="13"/>
        <item m="1" x="476"/>
        <item m="1" x="402"/>
        <item m="1" x="363"/>
        <item m="1" x="95"/>
        <item m="1" x="529"/>
        <item m="1" x="14"/>
        <item m="1" x="91"/>
        <item m="1" x="54"/>
        <item m="1" x="37"/>
        <item m="1" x="493"/>
        <item m="1" x="232"/>
        <item m="1" x="154"/>
        <item m="1" x="265"/>
        <item m="1" x="55"/>
        <item m="1" x="96"/>
        <item m="1" x="533"/>
        <item m="1" x="18"/>
        <item m="1" x="267"/>
        <item m="1" x="406"/>
        <item m="1" x="116"/>
        <item m="1" x="97"/>
        <item m="1" x="534"/>
        <item m="1" x="19"/>
        <item m="1" x="407"/>
        <item m="1" x="98"/>
        <item m="1" x="535"/>
        <item m="1" x="20"/>
        <item m="1" x="31"/>
        <item m="1" x="408"/>
        <item m="1" x="117"/>
        <item m="1" x="99"/>
        <item m="1" x="536"/>
        <item m="1" x="444"/>
        <item m="1" x="571"/>
        <item m="1" x="268"/>
        <item m="1" x="307"/>
        <item m="1" x="494"/>
        <item m="1" x="409"/>
        <item m="1" x="373"/>
        <item m="1" x="458"/>
        <item t="default"/>
      </items>
    </pivotField>
  </pivotFields>
  <rowFields count="2">
    <field x="1"/>
    <field x="3"/>
  </rowFields>
  <rowItems count="5">
    <i>
      <x v="6"/>
    </i>
    <i r="1">
      <x v="206"/>
    </i>
    <i>
      <x v="7"/>
    </i>
    <i r="1">
      <x v="20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77" totalsRowShown="0">
  <autoFilter ref="A1:BI277"/>
  <sortState ref="A2:BI277">
    <sortCondition ref="A1"/>
  </sortState>
  <tableColumns count="61">
    <tableColumn id="1" name=" 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IF(ISNUMBER(SEARCH("*ADULTS*",DATA_GOES_HERE!AH69)),"ADULTS",
IF(ISNUMBER(SEARCH("*CHILDREN*",DATA_GOES_HERE!AH69)),"CHILDREN",
IF(ISNUMBER(SEARCH("*TEENS*",DATA_GOES_HERE!AH69)),"TEENS"))))</calculatedColumnFormula>
    </tableColumn>
    <tableColumn id="4" name="DATE/TIME" dataDxfId="1">
      <calculatedColumnFormula>Table1[startdatetime]</calculatedColumnFormula>
    </tableColumn>
    <tableColumn id="3" name="SUMMARY" dataDxfId="0">
      <calculatedColumnFormula>CONCATENATE(Table1[[#This Row],[ 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 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77"/>
  <sheetViews>
    <sheetView tabSelected="1" topLeftCell="A58" workbookViewId="0">
      <selection activeCell="A270" sqref="A270"/>
    </sheetView>
  </sheetViews>
  <sheetFormatPr defaultRowHeight="15" x14ac:dyDescent="0.25"/>
  <cols>
    <col min="1" max="1" width="66.5703125" bestFit="1" customWidth="1"/>
    <col min="2" max="2" width="5" customWidth="1"/>
    <col min="3" max="3" width="2.42578125" customWidth="1"/>
    <col min="4" max="4" width="8.5703125" style="19"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233</v>
      </c>
      <c r="B1" t="s">
        <v>0</v>
      </c>
      <c r="C1" t="s">
        <v>1</v>
      </c>
      <c r="D1" s="19" t="s">
        <v>2</v>
      </c>
      <c r="E1" t="s">
        <v>3</v>
      </c>
      <c r="F1" t="s">
        <v>4</v>
      </c>
      <c r="G1" t="s">
        <v>5</v>
      </c>
      <c r="H1" t="s">
        <v>6</v>
      </c>
      <c r="I1" t="s">
        <v>7</v>
      </c>
      <c r="J1" t="s">
        <v>8</v>
      </c>
      <c r="K1" t="s">
        <v>9</v>
      </c>
      <c r="L1" t="s">
        <v>10</v>
      </c>
      <c r="M1" t="s">
        <v>11</v>
      </c>
      <c r="N1" t="s">
        <v>12</v>
      </c>
      <c r="O1" t="s">
        <v>122</v>
      </c>
      <c r="P1" t="s">
        <v>123</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125</v>
      </c>
      <c r="AK1" t="s">
        <v>126</v>
      </c>
      <c r="AL1" s="18" t="s">
        <v>158</v>
      </c>
      <c r="AM1" t="s">
        <v>169</v>
      </c>
      <c r="AN1" t="s">
        <v>170</v>
      </c>
      <c r="AO1" t="s">
        <v>171</v>
      </c>
      <c r="AP1" t="s">
        <v>172</v>
      </c>
      <c r="AQ1" t="s">
        <v>173</v>
      </c>
      <c r="AR1" t="s">
        <v>174</v>
      </c>
      <c r="AS1" t="s">
        <v>175</v>
      </c>
      <c r="AT1" t="s">
        <v>176</v>
      </c>
      <c r="AU1" t="s">
        <v>177</v>
      </c>
      <c r="AV1" t="s">
        <v>178</v>
      </c>
      <c r="AW1" t="s">
        <v>179</v>
      </c>
      <c r="AX1" t="s">
        <v>180</v>
      </c>
      <c r="AY1" t="s">
        <v>181</v>
      </c>
      <c r="AZ1" t="s">
        <v>182</v>
      </c>
      <c r="BA1" t="s">
        <v>183</v>
      </c>
      <c r="BB1" t="s">
        <v>160</v>
      </c>
      <c r="BC1" t="s">
        <v>161</v>
      </c>
      <c r="BD1" t="s">
        <v>162</v>
      </c>
      <c r="BE1" t="s">
        <v>163</v>
      </c>
      <c r="BF1" t="s">
        <v>164</v>
      </c>
      <c r="BG1" t="s">
        <v>165</v>
      </c>
      <c r="BH1" t="s">
        <v>166</v>
      </c>
      <c r="BI1" t="s">
        <v>167</v>
      </c>
    </row>
    <row r="2" spans="1:61" x14ac:dyDescent="0.25">
      <c r="A2" t="s">
        <v>235</v>
      </c>
      <c r="C2" t="s">
        <v>236</v>
      </c>
      <c r="D2" s="19" t="s">
        <v>237</v>
      </c>
      <c r="E2" t="s">
        <v>238</v>
      </c>
      <c r="G2" t="s">
        <v>239</v>
      </c>
      <c r="H2" t="s">
        <v>240</v>
      </c>
      <c r="I2" t="b">
        <v>0</v>
      </c>
      <c r="J2" s="1">
        <v>42795</v>
      </c>
      <c r="K2" s="2">
        <v>42795</v>
      </c>
      <c r="L2" t="s">
        <v>36</v>
      </c>
      <c r="M2" s="3">
        <v>0.41666666666666669</v>
      </c>
      <c r="N2" t="s">
        <v>238</v>
      </c>
      <c r="O2" t="s">
        <v>241</v>
      </c>
      <c r="P2" t="s">
        <v>242</v>
      </c>
      <c r="Q2" t="b">
        <v>0</v>
      </c>
      <c r="R2" s="1">
        <v>42795</v>
      </c>
      <c r="S2" s="2">
        <v>42795</v>
      </c>
      <c r="T2" t="s">
        <v>36</v>
      </c>
      <c r="U2" s="3">
        <v>0.54166666666666663</v>
      </c>
      <c r="V2" t="s">
        <v>243</v>
      </c>
      <c r="W2" t="s">
        <v>244</v>
      </c>
      <c r="X2" t="s">
        <v>242</v>
      </c>
      <c r="Y2" t="s">
        <v>245</v>
      </c>
      <c r="Z2" t="s">
        <v>246</v>
      </c>
      <c r="AA2" t="s">
        <v>247</v>
      </c>
      <c r="AB2" t="s">
        <v>248</v>
      </c>
      <c r="AC2" t="s">
        <v>249</v>
      </c>
      <c r="AD2" t="s">
        <v>250</v>
      </c>
      <c r="AE2" t="s">
        <v>250</v>
      </c>
      <c r="AF2" t="s">
        <v>251</v>
      </c>
      <c r="AG2" t="s">
        <v>236</v>
      </c>
      <c r="AH2" t="s">
        <v>252</v>
      </c>
      <c r="AI2" t="s">
        <v>518</v>
      </c>
      <c r="AK2" t="s">
        <v>253</v>
      </c>
      <c r="AL2" s="18"/>
    </row>
    <row r="3" spans="1:61" x14ac:dyDescent="0.25">
      <c r="J3" s="1"/>
      <c r="K3" s="2"/>
      <c r="M3" s="3"/>
      <c r="R3" s="1"/>
      <c r="S3" s="2"/>
      <c r="U3" s="3"/>
      <c r="AL3" s="18"/>
    </row>
    <row r="4" spans="1:61" x14ac:dyDescent="0.25">
      <c r="J4" s="1"/>
      <c r="K4" s="2"/>
      <c r="M4" s="3"/>
      <c r="R4" s="1"/>
      <c r="S4" s="2"/>
      <c r="U4" s="3"/>
      <c r="AL4" s="18"/>
    </row>
    <row r="5" spans="1:61" x14ac:dyDescent="0.25">
      <c r="J5" s="1"/>
      <c r="K5" s="2"/>
      <c r="M5" s="3"/>
      <c r="R5" s="1"/>
      <c r="S5" s="2"/>
      <c r="U5" s="3"/>
      <c r="AL5" s="18"/>
    </row>
    <row r="6" spans="1:61" x14ac:dyDescent="0.25">
      <c r="J6" s="1"/>
      <c r="K6" s="2"/>
      <c r="M6" s="3"/>
      <c r="R6" s="1"/>
      <c r="S6" s="2"/>
      <c r="U6" s="3"/>
      <c r="AL6" s="18"/>
    </row>
    <row r="7" spans="1:61" x14ac:dyDescent="0.25">
      <c r="J7" s="1"/>
      <c r="K7" s="2"/>
      <c r="M7" s="3"/>
      <c r="R7" s="1"/>
      <c r="S7" s="2"/>
      <c r="U7" s="3"/>
      <c r="AL7" s="18"/>
    </row>
    <row r="8" spans="1:61" x14ac:dyDescent="0.25">
      <c r="J8" s="1"/>
      <c r="K8" s="2"/>
      <c r="M8" s="3"/>
      <c r="R8" s="1"/>
      <c r="S8" s="2"/>
      <c r="U8" s="3"/>
      <c r="AL8" s="18"/>
    </row>
    <row r="9" spans="1:61" x14ac:dyDescent="0.25">
      <c r="J9" s="1"/>
      <c r="K9" s="2"/>
      <c r="M9" s="3"/>
      <c r="R9" s="1"/>
      <c r="S9" s="2"/>
      <c r="U9" s="3"/>
      <c r="AL9" s="18"/>
    </row>
    <row r="10" spans="1:61" x14ac:dyDescent="0.25">
      <c r="J10" s="1"/>
      <c r="K10" s="2"/>
      <c r="M10" s="3"/>
      <c r="R10" s="1"/>
      <c r="S10" s="2"/>
      <c r="U10" s="3"/>
      <c r="AL10" s="18"/>
    </row>
    <row r="11" spans="1:61" x14ac:dyDescent="0.25">
      <c r="J11" s="1"/>
      <c r="K11" s="2"/>
      <c r="M11" s="3"/>
      <c r="R11" s="1"/>
      <c r="S11" s="2"/>
      <c r="U11" s="3"/>
      <c r="AL11" s="18"/>
    </row>
    <row r="12" spans="1:61" x14ac:dyDescent="0.25">
      <c r="J12" s="1"/>
      <c r="K12" s="2"/>
      <c r="M12" s="3"/>
      <c r="R12" s="1"/>
      <c r="S12" s="2"/>
      <c r="U12" s="3"/>
      <c r="AL12" s="18"/>
    </row>
    <row r="13" spans="1:61" x14ac:dyDescent="0.25">
      <c r="J13" s="1"/>
      <c r="K13" s="2"/>
      <c r="M13" s="3"/>
      <c r="R13" s="1"/>
      <c r="S13" s="2"/>
      <c r="U13" s="3"/>
      <c r="AL13" s="18"/>
    </row>
    <row r="14" spans="1:61" x14ac:dyDescent="0.25">
      <c r="J14" s="1"/>
      <c r="K14" s="2"/>
      <c r="M14" s="3"/>
      <c r="R14" s="1"/>
      <c r="S14" s="2"/>
      <c r="U14" s="3"/>
      <c r="AL14" s="18"/>
    </row>
    <row r="15" spans="1:61" x14ac:dyDescent="0.25">
      <c r="J15" s="1"/>
      <c r="K15" s="2"/>
      <c r="M15" s="3"/>
      <c r="R15" s="1"/>
      <c r="S15" s="2"/>
      <c r="U15" s="3"/>
      <c r="AL15" s="18"/>
    </row>
    <row r="16" spans="1:61" x14ac:dyDescent="0.25">
      <c r="J16" s="1"/>
      <c r="K16" s="2"/>
      <c r="M16" s="3"/>
      <c r="R16" s="1"/>
      <c r="S16" s="2"/>
      <c r="U16" s="3"/>
      <c r="AL16" s="18"/>
    </row>
    <row r="17" spans="10:38" x14ac:dyDescent="0.25">
      <c r="J17" s="1"/>
      <c r="K17" s="2"/>
      <c r="M17" s="3"/>
      <c r="R17" s="1"/>
      <c r="S17" s="2"/>
      <c r="U17" s="3"/>
      <c r="AL17" s="18"/>
    </row>
    <row r="18" spans="10:38" x14ac:dyDescent="0.25">
      <c r="J18" s="1"/>
      <c r="K18" s="2"/>
      <c r="M18" s="3"/>
      <c r="R18" s="1"/>
      <c r="S18" s="2"/>
      <c r="U18" s="3"/>
      <c r="AL18" s="18"/>
    </row>
    <row r="19" spans="10:38" x14ac:dyDescent="0.25">
      <c r="J19" s="1"/>
      <c r="K19" s="2"/>
      <c r="M19" s="3"/>
      <c r="R19" s="1"/>
      <c r="S19" s="2"/>
      <c r="U19" s="3"/>
      <c r="AL19" s="18"/>
    </row>
    <row r="20" spans="10:38" x14ac:dyDescent="0.25">
      <c r="J20" s="1"/>
      <c r="K20" s="2"/>
      <c r="M20" s="3"/>
      <c r="R20" s="1"/>
      <c r="S20" s="2"/>
      <c r="U20" s="3"/>
      <c r="AL20" s="18"/>
    </row>
    <row r="21" spans="10:38" x14ac:dyDescent="0.25">
      <c r="J21" s="1"/>
      <c r="K21" s="2"/>
      <c r="M21" s="3"/>
      <c r="R21" s="1"/>
      <c r="S21" s="2"/>
      <c r="U21" s="3"/>
      <c r="AL21" s="18"/>
    </row>
    <row r="22" spans="10:38" x14ac:dyDescent="0.25">
      <c r="J22" s="1"/>
      <c r="K22" s="2"/>
      <c r="M22" s="3"/>
      <c r="R22" s="1"/>
      <c r="S22" s="2"/>
      <c r="U22" s="3"/>
      <c r="AL22" s="18"/>
    </row>
    <row r="23" spans="10:38" x14ac:dyDescent="0.25">
      <c r="J23" s="1"/>
      <c r="K23" s="2"/>
      <c r="M23" s="3"/>
      <c r="R23" s="1"/>
      <c r="S23" s="2"/>
      <c r="U23" s="3"/>
      <c r="AL23" s="18"/>
    </row>
    <row r="24" spans="10:38" x14ac:dyDescent="0.25">
      <c r="J24" s="1"/>
      <c r="K24" s="2"/>
      <c r="M24" s="3"/>
      <c r="R24" s="1"/>
      <c r="S24" s="2"/>
      <c r="U24" s="3"/>
      <c r="AL24" s="18"/>
    </row>
    <row r="25" spans="10:38" x14ac:dyDescent="0.25">
      <c r="J25" s="1"/>
      <c r="K25" s="2"/>
      <c r="M25" s="3"/>
      <c r="R25" s="1"/>
      <c r="S25" s="2"/>
      <c r="U25" s="3"/>
      <c r="AL25" s="18"/>
    </row>
    <row r="26" spans="10:38" x14ac:dyDescent="0.25">
      <c r="J26" s="1"/>
      <c r="K26" s="2"/>
      <c r="M26" s="3"/>
      <c r="R26" s="1"/>
      <c r="S26" s="2"/>
      <c r="U26" s="3"/>
      <c r="AL26" s="18"/>
    </row>
    <row r="27" spans="10:38" x14ac:dyDescent="0.25">
      <c r="J27" s="1"/>
      <c r="K27" s="2"/>
      <c r="M27" s="3"/>
      <c r="R27" s="1"/>
      <c r="S27" s="2"/>
      <c r="U27" s="3"/>
      <c r="AL27" s="18"/>
    </row>
    <row r="28" spans="10:38" x14ac:dyDescent="0.25">
      <c r="J28" s="1"/>
      <c r="K28" s="2"/>
      <c r="M28" s="3"/>
      <c r="R28" s="1"/>
      <c r="S28" s="2"/>
      <c r="U28" s="3"/>
      <c r="AL28" s="18"/>
    </row>
    <row r="29" spans="10:38" x14ac:dyDescent="0.25">
      <c r="J29" s="1"/>
      <c r="K29" s="2"/>
      <c r="M29" s="3"/>
      <c r="R29" s="1"/>
      <c r="S29" s="2"/>
      <c r="U29" s="3"/>
      <c r="AL29" s="18"/>
    </row>
    <row r="30" spans="10:38" x14ac:dyDescent="0.25">
      <c r="J30" s="1"/>
      <c r="K30" s="2"/>
      <c r="M30" s="3"/>
      <c r="R30" s="1"/>
      <c r="S30" s="2"/>
      <c r="U30" s="3"/>
      <c r="AL30" s="18"/>
    </row>
    <row r="31" spans="10:38" x14ac:dyDescent="0.25">
      <c r="J31" s="1"/>
      <c r="K31" s="2"/>
      <c r="M31" s="3"/>
      <c r="R31" s="1"/>
      <c r="S31" s="2"/>
      <c r="U31" s="3"/>
      <c r="AL31" s="18"/>
    </row>
    <row r="32" spans="10:38" x14ac:dyDescent="0.25">
      <c r="J32" s="1"/>
      <c r="K32" s="2"/>
      <c r="M32" s="3"/>
      <c r="R32" s="1"/>
      <c r="S32" s="2"/>
      <c r="U32" s="3"/>
      <c r="AL32" s="18"/>
    </row>
    <row r="33" spans="1:38" x14ac:dyDescent="0.25">
      <c r="J33" s="1"/>
      <c r="K33" s="2"/>
      <c r="M33" s="3"/>
      <c r="R33" s="1"/>
      <c r="S33" s="2"/>
      <c r="U33" s="3"/>
      <c r="AL33" s="18"/>
    </row>
    <row r="34" spans="1:38" x14ac:dyDescent="0.25">
      <c r="J34" s="1"/>
      <c r="K34" s="2"/>
      <c r="M34" s="3"/>
      <c r="R34" s="1"/>
      <c r="S34" s="2"/>
      <c r="U34" s="3"/>
      <c r="AL34" s="18"/>
    </row>
    <row r="35" spans="1:38" x14ac:dyDescent="0.25">
      <c r="J35" s="1"/>
      <c r="K35" s="2"/>
      <c r="M35" s="3"/>
      <c r="R35" s="1"/>
      <c r="S35" s="2"/>
      <c r="U35" s="3"/>
      <c r="AL35" s="18"/>
    </row>
    <row r="36" spans="1:38" x14ac:dyDescent="0.25">
      <c r="J36" s="1"/>
      <c r="K36" s="2"/>
      <c r="M36" s="3"/>
      <c r="R36" s="1"/>
      <c r="S36" s="2"/>
      <c r="U36" s="3"/>
      <c r="AL36" s="18"/>
    </row>
    <row r="37" spans="1:38" x14ac:dyDescent="0.25">
      <c r="J37" s="1"/>
      <c r="K37" s="2"/>
      <c r="M37" s="3"/>
      <c r="R37" s="1"/>
      <c r="S37" s="2"/>
      <c r="U37" s="3"/>
      <c r="AL37" s="18"/>
    </row>
    <row r="38" spans="1:38" x14ac:dyDescent="0.25">
      <c r="J38" s="1"/>
      <c r="K38" s="2"/>
      <c r="M38" s="3"/>
      <c r="R38" s="1"/>
      <c r="S38" s="2"/>
      <c r="U38" s="3"/>
      <c r="AL38" s="18"/>
    </row>
    <row r="39" spans="1:38" x14ac:dyDescent="0.25">
      <c r="J39" s="1"/>
      <c r="K39" s="2"/>
      <c r="M39" s="3"/>
      <c r="R39" s="1"/>
      <c r="S39" s="2"/>
      <c r="U39" s="3"/>
      <c r="AL39" s="18"/>
    </row>
    <row r="40" spans="1:38" x14ac:dyDescent="0.25">
      <c r="J40" s="1"/>
      <c r="K40" s="2"/>
      <c r="M40" s="3"/>
      <c r="R40" s="1"/>
      <c r="S40" s="2"/>
      <c r="U40" s="3"/>
      <c r="AL40" s="18"/>
    </row>
    <row r="41" spans="1:38" x14ac:dyDescent="0.25">
      <c r="J41" s="1"/>
      <c r="K41" s="2"/>
      <c r="M41" s="3"/>
      <c r="R41" s="1"/>
      <c r="S41" s="2"/>
      <c r="U41" s="3"/>
      <c r="AL41" s="18"/>
    </row>
    <row r="42" spans="1:38" x14ac:dyDescent="0.25">
      <c r="J42" s="1"/>
      <c r="K42" s="2"/>
      <c r="M42" s="3"/>
      <c r="R42" s="1"/>
      <c r="S42" s="2"/>
      <c r="U42" s="3"/>
      <c r="AL42" s="18"/>
    </row>
    <row r="43" spans="1:38" x14ac:dyDescent="0.25">
      <c r="J43" s="1"/>
      <c r="K43" s="2"/>
      <c r="M43" s="3"/>
      <c r="R43" s="1"/>
      <c r="S43" s="2"/>
      <c r="U43" s="3"/>
      <c r="AL43" s="18"/>
    </row>
    <row r="44" spans="1:38" x14ac:dyDescent="0.25">
      <c r="J44" s="1"/>
      <c r="K44" s="2"/>
      <c r="M44" s="3"/>
      <c r="R44" s="1"/>
      <c r="S44" s="2"/>
      <c r="U44" s="3"/>
      <c r="AL44" s="18"/>
    </row>
    <row r="45" spans="1:38" x14ac:dyDescent="0.25">
      <c r="J45" s="1"/>
      <c r="K45" s="2"/>
      <c r="M45" s="3"/>
      <c r="R45" s="1"/>
      <c r="S45" s="2"/>
      <c r="U45" s="3"/>
      <c r="AL45" s="18"/>
    </row>
    <row r="46" spans="1:38" x14ac:dyDescent="0.25">
      <c r="J46" s="1"/>
      <c r="K46" s="2"/>
      <c r="M46" s="3"/>
      <c r="R46" s="1"/>
      <c r="S46" s="2"/>
      <c r="U46" s="3"/>
      <c r="AL46" s="18"/>
    </row>
    <row r="47" spans="1:38" x14ac:dyDescent="0.25">
      <c r="J47" s="1"/>
      <c r="K47" s="2"/>
      <c r="M47" s="3"/>
      <c r="R47" s="1"/>
      <c r="S47" s="2"/>
      <c r="U47" s="3"/>
      <c r="AL47" s="18"/>
    </row>
    <row r="48" spans="1:38" x14ac:dyDescent="0.25">
      <c r="A48" t="s">
        <v>402</v>
      </c>
      <c r="C48" t="s">
        <v>236</v>
      </c>
      <c r="D48" s="19" t="s">
        <v>403</v>
      </c>
      <c r="E48" t="s">
        <v>386</v>
      </c>
      <c r="G48" t="s">
        <v>404</v>
      </c>
      <c r="H48" t="s">
        <v>240</v>
      </c>
      <c r="I48" t="b">
        <v>0</v>
      </c>
      <c r="J48" s="1">
        <v>42801</v>
      </c>
      <c r="K48" s="2">
        <v>42801</v>
      </c>
      <c r="L48" t="s">
        <v>35</v>
      </c>
      <c r="M48" s="3">
        <v>0.70833333333333337</v>
      </c>
      <c r="N48" t="s">
        <v>386</v>
      </c>
      <c r="O48" t="s">
        <v>387</v>
      </c>
      <c r="P48" t="s">
        <v>242</v>
      </c>
      <c r="Q48" t="b">
        <v>0</v>
      </c>
      <c r="R48" s="1">
        <v>42801</v>
      </c>
      <c r="S48" s="2">
        <v>42801</v>
      </c>
      <c r="T48" t="s">
        <v>35</v>
      </c>
      <c r="U48" s="3">
        <v>0.8125</v>
      </c>
      <c r="V48" t="s">
        <v>400</v>
      </c>
      <c r="W48" t="s">
        <v>401</v>
      </c>
      <c r="X48" t="s">
        <v>242</v>
      </c>
      <c r="Y48" t="s">
        <v>245</v>
      </c>
      <c r="Z48" t="s">
        <v>246</v>
      </c>
      <c r="AA48" t="s">
        <v>261</v>
      </c>
      <c r="AB48" t="s">
        <v>81</v>
      </c>
      <c r="AD48" t="s">
        <v>250</v>
      </c>
      <c r="AE48" t="s">
        <v>250</v>
      </c>
      <c r="AF48" t="s">
        <v>251</v>
      </c>
      <c r="AG48" t="s">
        <v>236</v>
      </c>
      <c r="AH48" t="s">
        <v>309</v>
      </c>
      <c r="AI48" t="s">
        <v>517</v>
      </c>
      <c r="AK48" t="s">
        <v>405</v>
      </c>
      <c r="AL48" s="18"/>
    </row>
    <row r="49" spans="10:38" x14ac:dyDescent="0.25">
      <c r="J49" s="1"/>
      <c r="K49" s="2"/>
      <c r="M49" s="3"/>
      <c r="R49" s="1"/>
      <c r="S49" s="2"/>
      <c r="U49" s="3"/>
      <c r="AL49" s="18"/>
    </row>
    <row r="50" spans="10:38" x14ac:dyDescent="0.25">
      <c r="J50" s="1"/>
      <c r="K50" s="2"/>
      <c r="M50" s="3"/>
      <c r="R50" s="1"/>
      <c r="S50" s="2"/>
      <c r="U50" s="3"/>
      <c r="AL50" s="18"/>
    </row>
    <row r="51" spans="10:38" x14ac:dyDescent="0.25">
      <c r="J51" s="1"/>
      <c r="K51" s="2"/>
      <c r="M51" s="3"/>
      <c r="R51" s="1"/>
      <c r="S51" s="2"/>
      <c r="U51" s="3"/>
      <c r="AL51" s="18"/>
    </row>
    <row r="52" spans="10:38" x14ac:dyDescent="0.25">
      <c r="J52" s="1"/>
      <c r="K52" s="2"/>
      <c r="M52" s="3"/>
      <c r="R52" s="1"/>
      <c r="S52" s="2"/>
      <c r="U52" s="3"/>
      <c r="AL52" s="18"/>
    </row>
    <row r="53" spans="10:38" x14ac:dyDescent="0.25">
      <c r="J53" s="1"/>
      <c r="K53" s="2"/>
      <c r="M53" s="3"/>
      <c r="R53" s="1"/>
      <c r="S53" s="2"/>
      <c r="U53" s="3"/>
      <c r="AL53" s="18"/>
    </row>
    <row r="54" spans="10:38" x14ac:dyDescent="0.25">
      <c r="J54" s="1"/>
      <c r="K54" s="2"/>
      <c r="M54" s="3"/>
      <c r="R54" s="1"/>
      <c r="S54" s="2"/>
      <c r="U54" s="3"/>
      <c r="AL54" s="18"/>
    </row>
    <row r="55" spans="10:38" x14ac:dyDescent="0.25">
      <c r="J55" s="1"/>
      <c r="K55" s="2"/>
      <c r="M55" s="3"/>
      <c r="R55" s="1"/>
      <c r="S55" s="2"/>
      <c r="U55" s="3"/>
      <c r="AL55" s="18"/>
    </row>
    <row r="56" spans="10:38" x14ac:dyDescent="0.25">
      <c r="J56" s="1"/>
      <c r="K56" s="2"/>
      <c r="M56" s="3"/>
      <c r="R56" s="1"/>
      <c r="S56" s="2"/>
      <c r="U56" s="3"/>
      <c r="AL56" s="18"/>
    </row>
    <row r="57" spans="10:38" x14ac:dyDescent="0.25">
      <c r="J57" s="1"/>
      <c r="K57" s="2"/>
      <c r="M57" s="3"/>
      <c r="R57" s="1"/>
      <c r="S57" s="2"/>
      <c r="U57" s="3"/>
      <c r="AL57" s="18"/>
    </row>
    <row r="58" spans="10:38" x14ac:dyDescent="0.25">
      <c r="J58" s="1"/>
      <c r="K58" s="2"/>
      <c r="M58" s="3"/>
      <c r="R58" s="1"/>
      <c r="S58" s="2"/>
      <c r="U58" s="3"/>
      <c r="AL58" s="18"/>
    </row>
    <row r="59" spans="10:38" x14ac:dyDescent="0.25">
      <c r="J59" s="1"/>
      <c r="K59" s="2"/>
      <c r="M59" s="3"/>
      <c r="R59" s="1"/>
      <c r="S59" s="2"/>
      <c r="U59" s="3"/>
      <c r="AL59" s="18"/>
    </row>
    <row r="60" spans="10:38" x14ac:dyDescent="0.25">
      <c r="J60" s="1"/>
      <c r="K60" s="2"/>
      <c r="M60" s="3"/>
      <c r="R60" s="1"/>
      <c r="S60" s="2"/>
      <c r="U60" s="3"/>
      <c r="AL60" s="18"/>
    </row>
    <row r="61" spans="10:38" x14ac:dyDescent="0.25">
      <c r="J61" s="1"/>
      <c r="K61" s="2"/>
      <c r="M61" s="3"/>
      <c r="R61" s="1"/>
      <c r="S61" s="2"/>
      <c r="U61" s="3"/>
      <c r="AL61" s="18"/>
    </row>
    <row r="62" spans="10:38" x14ac:dyDescent="0.25">
      <c r="J62" s="1"/>
      <c r="K62" s="2"/>
      <c r="M62" s="3"/>
      <c r="R62" s="1"/>
      <c r="S62" s="2"/>
      <c r="U62" s="3"/>
      <c r="AL62" s="18"/>
    </row>
    <row r="63" spans="10:38" x14ac:dyDescent="0.25">
      <c r="J63" s="1"/>
      <c r="K63" s="2"/>
      <c r="M63" s="3"/>
      <c r="R63" s="1"/>
      <c r="S63" s="2"/>
      <c r="U63" s="3"/>
      <c r="AL63" s="18"/>
    </row>
    <row r="64" spans="10:38" x14ac:dyDescent="0.25">
      <c r="J64" s="1"/>
      <c r="K64" s="2"/>
      <c r="M64" s="3"/>
      <c r="R64" s="1"/>
      <c r="S64" s="2"/>
      <c r="U64" s="3"/>
      <c r="AL64" s="18"/>
    </row>
    <row r="65" spans="10:38" x14ac:dyDescent="0.25">
      <c r="J65" s="1"/>
      <c r="K65" s="2"/>
      <c r="M65" s="3"/>
      <c r="R65" s="1"/>
      <c r="S65" s="2"/>
      <c r="U65" s="3"/>
      <c r="AL65" s="18"/>
    </row>
    <row r="66" spans="10:38" x14ac:dyDescent="0.25">
      <c r="J66" s="1"/>
      <c r="K66" s="2"/>
      <c r="M66" s="3"/>
      <c r="R66" s="1"/>
      <c r="S66" s="2"/>
      <c r="U66" s="3"/>
      <c r="AL66" s="18"/>
    </row>
    <row r="67" spans="10:38" x14ac:dyDescent="0.25">
      <c r="J67" s="1"/>
      <c r="K67" s="2"/>
      <c r="M67" s="3"/>
      <c r="R67" s="1"/>
      <c r="S67" s="2"/>
      <c r="U67" s="3"/>
      <c r="AL67" s="18"/>
    </row>
    <row r="68" spans="10:38" x14ac:dyDescent="0.25">
      <c r="J68" s="1"/>
      <c r="K68" s="2"/>
      <c r="M68" s="3"/>
      <c r="R68" s="1"/>
      <c r="S68" s="2"/>
      <c r="U68" s="3"/>
      <c r="AL68" s="18"/>
    </row>
    <row r="69" spans="10:38" x14ac:dyDescent="0.25">
      <c r="J69" s="1"/>
      <c r="K69" s="2"/>
      <c r="M69" s="3"/>
      <c r="R69" s="1"/>
      <c r="S69" s="2"/>
      <c r="U69" s="3"/>
      <c r="AL69" s="18"/>
    </row>
    <row r="70" spans="10:38" x14ac:dyDescent="0.25">
      <c r="J70" s="1"/>
      <c r="K70" s="2"/>
      <c r="M70" s="3"/>
      <c r="R70" s="1"/>
      <c r="S70" s="2"/>
      <c r="U70" s="3"/>
      <c r="AL70" s="18"/>
    </row>
    <row r="71" spans="10:38" x14ac:dyDescent="0.25">
      <c r="J71" s="1"/>
      <c r="K71" s="2"/>
      <c r="M71" s="3"/>
      <c r="R71" s="1"/>
      <c r="S71" s="2"/>
      <c r="U71" s="3"/>
      <c r="AL71" s="18"/>
    </row>
    <row r="72" spans="10:38" x14ac:dyDescent="0.25">
      <c r="J72" s="1"/>
      <c r="K72" s="2"/>
      <c r="M72" s="3"/>
      <c r="R72" s="1"/>
      <c r="S72" s="2"/>
      <c r="U72" s="3"/>
      <c r="AL72" s="18"/>
    </row>
    <row r="73" spans="10:38" x14ac:dyDescent="0.25">
      <c r="J73" s="1"/>
      <c r="K73" s="2"/>
      <c r="M73" s="3"/>
      <c r="R73" s="1"/>
      <c r="S73" s="2"/>
      <c r="U73" s="3"/>
      <c r="AL73" s="18"/>
    </row>
    <row r="74" spans="10:38" x14ac:dyDescent="0.25">
      <c r="J74" s="1"/>
      <c r="K74" s="2"/>
      <c r="M74" s="3"/>
      <c r="R74" s="1"/>
      <c r="S74" s="2"/>
      <c r="U74" s="3"/>
      <c r="AL74" s="18"/>
    </row>
    <row r="75" spans="10:38" x14ac:dyDescent="0.25">
      <c r="J75" s="1"/>
      <c r="K75" s="2"/>
      <c r="M75" s="3"/>
      <c r="R75" s="1"/>
      <c r="S75" s="2"/>
      <c r="U75" s="3"/>
      <c r="AL75" s="18"/>
    </row>
    <row r="76" spans="10:38" x14ac:dyDescent="0.25">
      <c r="J76" s="1"/>
      <c r="K76" s="2"/>
      <c r="M76" s="3"/>
      <c r="R76" s="1"/>
      <c r="S76" s="2"/>
      <c r="U76" s="3"/>
      <c r="AL76" s="18"/>
    </row>
    <row r="77" spans="10:38" x14ac:dyDescent="0.25">
      <c r="J77" s="1"/>
      <c r="K77" s="2"/>
      <c r="M77" s="3"/>
      <c r="R77" s="1"/>
      <c r="S77" s="2"/>
      <c r="U77" s="3"/>
      <c r="AL77" s="18"/>
    </row>
    <row r="78" spans="10:38" x14ac:dyDescent="0.25">
      <c r="J78" s="1"/>
      <c r="K78" s="2"/>
      <c r="M78" s="3"/>
      <c r="R78" s="1"/>
      <c r="S78" s="2"/>
      <c r="U78" s="3"/>
      <c r="AL78" s="18"/>
    </row>
    <row r="79" spans="10:38" x14ac:dyDescent="0.25">
      <c r="J79" s="1"/>
      <c r="K79" s="2"/>
      <c r="M79" s="3"/>
      <c r="R79" s="1"/>
      <c r="S79" s="2"/>
      <c r="U79" s="3"/>
      <c r="AL79" s="18"/>
    </row>
    <row r="80" spans="10:38" x14ac:dyDescent="0.25">
      <c r="J80" s="1"/>
      <c r="K80" s="2"/>
      <c r="M80" s="3"/>
      <c r="R80" s="1"/>
      <c r="S80" s="2"/>
      <c r="U80" s="3"/>
      <c r="AL80" s="18"/>
    </row>
    <row r="81" spans="10:38" x14ac:dyDescent="0.25">
      <c r="J81" s="1"/>
      <c r="K81" s="2"/>
      <c r="M81" s="3"/>
      <c r="R81" s="1"/>
      <c r="S81" s="2"/>
      <c r="U81" s="3"/>
      <c r="AL81" s="18"/>
    </row>
    <row r="82" spans="10:38" x14ac:dyDescent="0.25">
      <c r="J82" s="1"/>
      <c r="K82" s="2"/>
      <c r="M82" s="3"/>
      <c r="R82" s="1"/>
      <c r="S82" s="2"/>
      <c r="U82" s="3"/>
      <c r="AL82" s="18"/>
    </row>
    <row r="83" spans="10:38" x14ac:dyDescent="0.25">
      <c r="J83" s="1"/>
      <c r="K83" s="2"/>
      <c r="M83" s="3"/>
      <c r="R83" s="1"/>
      <c r="S83" s="2"/>
      <c r="U83" s="3"/>
      <c r="AL83" s="18"/>
    </row>
    <row r="84" spans="10:38" x14ac:dyDescent="0.25">
      <c r="J84" s="1"/>
      <c r="K84" s="2"/>
      <c r="M84" s="3"/>
      <c r="R84" s="1"/>
      <c r="S84" s="2"/>
      <c r="U84" s="3"/>
      <c r="AL84" s="18"/>
    </row>
    <row r="85" spans="10:38" x14ac:dyDescent="0.25">
      <c r="J85" s="1"/>
      <c r="K85" s="2"/>
      <c r="M85" s="3"/>
      <c r="R85" s="1"/>
      <c r="S85" s="2"/>
      <c r="U85" s="3"/>
      <c r="AL85" s="18"/>
    </row>
    <row r="86" spans="10:38" x14ac:dyDescent="0.25">
      <c r="J86" s="1"/>
      <c r="K86" s="2"/>
      <c r="M86" s="3"/>
      <c r="R86" s="1"/>
      <c r="S86" s="2"/>
      <c r="U86" s="3"/>
      <c r="AL86" s="18"/>
    </row>
    <row r="87" spans="10:38" x14ac:dyDescent="0.25">
      <c r="J87" s="1"/>
      <c r="K87" s="2"/>
      <c r="M87" s="3"/>
      <c r="R87" s="1"/>
      <c r="S87" s="2"/>
      <c r="U87" s="3"/>
      <c r="AL87" s="18"/>
    </row>
    <row r="88" spans="10:38" x14ac:dyDescent="0.25">
      <c r="J88" s="1"/>
      <c r="K88" s="2"/>
      <c r="M88" s="3"/>
      <c r="R88" s="1"/>
      <c r="S88" s="2"/>
      <c r="U88" s="3"/>
      <c r="AL88" s="18"/>
    </row>
    <row r="89" spans="10:38" x14ac:dyDescent="0.25">
      <c r="J89" s="1"/>
      <c r="K89" s="2"/>
      <c r="M89" s="3"/>
      <c r="R89" s="1"/>
      <c r="S89" s="2"/>
      <c r="U89" s="3"/>
      <c r="AL89" s="18"/>
    </row>
    <row r="90" spans="10:38" x14ac:dyDescent="0.25">
      <c r="J90" s="1"/>
      <c r="K90" s="2"/>
      <c r="M90" s="3"/>
      <c r="R90" s="1"/>
      <c r="S90" s="2"/>
      <c r="U90" s="3"/>
      <c r="AL90" s="18"/>
    </row>
    <row r="91" spans="10:38" x14ac:dyDescent="0.25">
      <c r="J91" s="1"/>
      <c r="K91" s="2"/>
      <c r="M91" s="3"/>
      <c r="R91" s="1"/>
      <c r="S91" s="2"/>
      <c r="U91" s="3"/>
      <c r="AL91" s="18"/>
    </row>
    <row r="92" spans="10:38" x14ac:dyDescent="0.25">
      <c r="J92" s="1"/>
      <c r="K92" s="2"/>
      <c r="M92" s="3"/>
      <c r="R92" s="1"/>
      <c r="S92" s="2"/>
      <c r="U92" s="3"/>
      <c r="AL92" s="18"/>
    </row>
    <row r="93" spans="10:38" x14ac:dyDescent="0.25">
      <c r="J93" s="1"/>
      <c r="K93" s="2"/>
      <c r="M93" s="3"/>
      <c r="R93" s="1"/>
      <c r="S93" s="2"/>
      <c r="U93" s="3"/>
      <c r="AL93" s="18"/>
    </row>
    <row r="94" spans="10:38" x14ac:dyDescent="0.25">
      <c r="J94" s="1"/>
      <c r="K94" s="2"/>
      <c r="M94" s="3"/>
      <c r="R94" s="1"/>
      <c r="S94" s="2"/>
      <c r="U94" s="3"/>
      <c r="AL94" s="18"/>
    </row>
    <row r="95" spans="10:38" x14ac:dyDescent="0.25">
      <c r="J95" s="1"/>
      <c r="K95" s="2"/>
      <c r="M95" s="3"/>
      <c r="R95" s="1"/>
      <c r="S95" s="2"/>
      <c r="U95" s="3"/>
      <c r="AL95" s="18"/>
    </row>
    <row r="96" spans="10:38" x14ac:dyDescent="0.25">
      <c r="J96" s="1"/>
      <c r="K96" s="2"/>
      <c r="M96" s="3"/>
      <c r="R96" s="1"/>
      <c r="S96" s="2"/>
      <c r="U96" s="3"/>
      <c r="AL96" s="18"/>
    </row>
    <row r="97" spans="1:38" x14ac:dyDescent="0.25">
      <c r="J97" s="1"/>
      <c r="K97" s="2"/>
      <c r="M97" s="3"/>
      <c r="R97" s="1"/>
      <c r="S97" s="2"/>
      <c r="U97" s="3"/>
      <c r="AL97" s="18"/>
    </row>
    <row r="98" spans="1:38" x14ac:dyDescent="0.25">
      <c r="A98" t="s">
        <v>321</v>
      </c>
      <c r="C98" t="s">
        <v>236</v>
      </c>
      <c r="D98" s="19" t="s">
        <v>322</v>
      </c>
      <c r="E98" t="s">
        <v>323</v>
      </c>
      <c r="G98" t="s">
        <v>324</v>
      </c>
      <c r="H98" t="s">
        <v>240</v>
      </c>
      <c r="I98" t="b">
        <v>0</v>
      </c>
      <c r="J98" s="1">
        <v>42797</v>
      </c>
      <c r="K98" s="2">
        <v>42797</v>
      </c>
      <c r="L98" t="s">
        <v>38</v>
      </c>
      <c r="M98" s="3">
        <v>0.66666666666666663</v>
      </c>
      <c r="N98" t="s">
        <v>323</v>
      </c>
      <c r="O98" t="s">
        <v>325</v>
      </c>
      <c r="P98" t="s">
        <v>242</v>
      </c>
      <c r="Q98" t="b">
        <v>0</v>
      </c>
      <c r="R98" s="1">
        <v>42797</v>
      </c>
      <c r="S98" s="2">
        <v>42797</v>
      </c>
      <c r="T98" t="s">
        <v>38</v>
      </c>
      <c r="U98" s="3">
        <v>0.72916666666666663</v>
      </c>
      <c r="V98" t="s">
        <v>319</v>
      </c>
      <c r="W98" t="s">
        <v>320</v>
      </c>
      <c r="X98" t="s">
        <v>242</v>
      </c>
      <c r="Y98" t="s">
        <v>245</v>
      </c>
      <c r="Z98" t="s">
        <v>246</v>
      </c>
      <c r="AA98" t="s">
        <v>326</v>
      </c>
      <c r="AB98" t="s">
        <v>81</v>
      </c>
      <c r="AD98" t="s">
        <v>250</v>
      </c>
      <c r="AE98" t="s">
        <v>250</v>
      </c>
      <c r="AF98" t="s">
        <v>251</v>
      </c>
      <c r="AG98" t="s">
        <v>236</v>
      </c>
      <c r="AH98" t="s">
        <v>327</v>
      </c>
      <c r="AI98" t="s">
        <v>328</v>
      </c>
      <c r="AK98" t="s">
        <v>329</v>
      </c>
      <c r="AL98" s="18"/>
    </row>
    <row r="99" spans="1:38" x14ac:dyDescent="0.25">
      <c r="J99" s="1"/>
      <c r="K99" s="2"/>
      <c r="M99" s="3"/>
      <c r="R99" s="1"/>
      <c r="S99" s="2"/>
      <c r="U99" s="3"/>
      <c r="AL99" s="18"/>
    </row>
    <row r="100" spans="1:38" x14ac:dyDescent="0.25">
      <c r="J100" s="1"/>
      <c r="K100" s="2"/>
      <c r="M100" s="3"/>
      <c r="R100" s="1"/>
      <c r="S100" s="2"/>
      <c r="U100" s="3"/>
      <c r="AL100" s="18"/>
    </row>
    <row r="101" spans="1:38" x14ac:dyDescent="0.25">
      <c r="J101" s="1"/>
      <c r="K101" s="2"/>
      <c r="M101" s="3"/>
      <c r="R101" s="1"/>
      <c r="S101" s="2"/>
      <c r="U101" s="3"/>
      <c r="AL101" s="18"/>
    </row>
    <row r="102" spans="1:38" x14ac:dyDescent="0.25">
      <c r="A102" t="s">
        <v>254</v>
      </c>
      <c r="C102" t="s">
        <v>236</v>
      </c>
      <c r="D102" s="19" t="s">
        <v>255</v>
      </c>
      <c r="E102" t="s">
        <v>256</v>
      </c>
      <c r="G102" t="s">
        <v>257</v>
      </c>
      <c r="H102" t="s">
        <v>240</v>
      </c>
      <c r="I102" t="b">
        <v>0</v>
      </c>
      <c r="J102" s="1">
        <v>42795</v>
      </c>
      <c r="K102" s="2">
        <v>42795</v>
      </c>
      <c r="L102" t="s">
        <v>36</v>
      </c>
      <c r="M102" s="3">
        <v>0.4375</v>
      </c>
      <c r="N102" t="s">
        <v>256</v>
      </c>
      <c r="O102" t="s">
        <v>258</v>
      </c>
      <c r="P102" t="s">
        <v>242</v>
      </c>
      <c r="Q102" t="b">
        <v>0</v>
      </c>
      <c r="R102" s="1">
        <v>42795</v>
      </c>
      <c r="S102" s="2">
        <v>42795</v>
      </c>
      <c r="T102" t="s">
        <v>36</v>
      </c>
      <c r="U102" s="3">
        <v>0.47916666666666669</v>
      </c>
      <c r="V102" t="s">
        <v>259</v>
      </c>
      <c r="W102" t="s">
        <v>260</v>
      </c>
      <c r="X102" t="s">
        <v>242</v>
      </c>
      <c r="Y102" t="s">
        <v>245</v>
      </c>
      <c r="Z102" t="s">
        <v>246</v>
      </c>
      <c r="AA102" t="s">
        <v>261</v>
      </c>
      <c r="AB102" t="s">
        <v>81</v>
      </c>
      <c r="AD102" t="s">
        <v>250</v>
      </c>
      <c r="AE102" t="s">
        <v>250</v>
      </c>
      <c r="AF102" t="s">
        <v>251</v>
      </c>
      <c r="AG102" t="s">
        <v>236</v>
      </c>
      <c r="AH102" t="s">
        <v>262</v>
      </c>
      <c r="AI102" t="s">
        <v>519</v>
      </c>
      <c r="AK102" t="s">
        <v>263</v>
      </c>
      <c r="AL102" s="18"/>
    </row>
    <row r="103" spans="1:38" x14ac:dyDescent="0.25">
      <c r="J103" s="1"/>
      <c r="K103" s="2"/>
      <c r="M103" s="3"/>
      <c r="R103" s="1"/>
      <c r="S103" s="2"/>
      <c r="U103" s="3"/>
      <c r="AL103" s="18"/>
    </row>
    <row r="104" spans="1:38" x14ac:dyDescent="0.25">
      <c r="J104" s="1"/>
      <c r="K104" s="2"/>
      <c r="M104" s="3"/>
      <c r="R104" s="1"/>
      <c r="S104" s="2"/>
      <c r="U104" s="3"/>
      <c r="AL104" s="18"/>
    </row>
    <row r="105" spans="1:38" x14ac:dyDescent="0.25">
      <c r="J105" s="1"/>
      <c r="K105" s="2"/>
      <c r="M105" s="3"/>
      <c r="R105" s="1"/>
      <c r="S105" s="2"/>
      <c r="U105" s="3"/>
      <c r="AL105" s="18"/>
    </row>
    <row r="106" spans="1:38" x14ac:dyDescent="0.25">
      <c r="J106" s="1"/>
      <c r="K106" s="2"/>
      <c r="M106" s="3"/>
      <c r="R106" s="1"/>
      <c r="S106" s="2"/>
      <c r="U106" s="3"/>
      <c r="AL106" s="18"/>
    </row>
    <row r="107" spans="1:38" x14ac:dyDescent="0.25">
      <c r="J107" s="1"/>
      <c r="K107" s="2"/>
      <c r="M107" s="3"/>
      <c r="R107" s="1"/>
      <c r="S107" s="2"/>
      <c r="U107" s="3"/>
      <c r="AL107" s="18"/>
    </row>
    <row r="108" spans="1:38" x14ac:dyDescent="0.25">
      <c r="J108" s="1"/>
      <c r="K108" s="2"/>
      <c r="M108" s="3"/>
      <c r="R108" s="1"/>
      <c r="S108" s="2"/>
      <c r="U108" s="3"/>
      <c r="AL108" s="18"/>
    </row>
    <row r="109" spans="1:38" x14ac:dyDescent="0.25">
      <c r="J109" s="1"/>
      <c r="K109" s="2"/>
      <c r="M109" s="3"/>
      <c r="R109" s="1"/>
      <c r="S109" s="2"/>
      <c r="U109" s="3"/>
      <c r="AL109" s="18"/>
    </row>
    <row r="110" spans="1:38" x14ac:dyDescent="0.25">
      <c r="A110" t="s">
        <v>458</v>
      </c>
      <c r="C110" t="s">
        <v>236</v>
      </c>
      <c r="D110" s="19" t="s">
        <v>459</v>
      </c>
      <c r="G110" t="s">
        <v>460</v>
      </c>
      <c r="H110" t="s">
        <v>240</v>
      </c>
      <c r="I110" t="b">
        <v>0</v>
      </c>
      <c r="J110" s="1">
        <v>42851</v>
      </c>
      <c r="K110" s="2">
        <v>42851</v>
      </c>
      <c r="L110" t="s">
        <v>36</v>
      </c>
      <c r="M110" s="3">
        <v>0.4375</v>
      </c>
      <c r="N110" t="s">
        <v>461</v>
      </c>
      <c r="O110" t="s">
        <v>462</v>
      </c>
      <c r="P110" t="s">
        <v>242</v>
      </c>
      <c r="Q110" t="b">
        <v>0</v>
      </c>
      <c r="R110" s="1">
        <v>42851</v>
      </c>
      <c r="S110" s="2">
        <v>42851</v>
      </c>
      <c r="T110" t="s">
        <v>36</v>
      </c>
      <c r="U110" s="3">
        <v>0.4375</v>
      </c>
      <c r="V110" t="s">
        <v>461</v>
      </c>
      <c r="W110" t="s">
        <v>462</v>
      </c>
      <c r="X110" t="s">
        <v>242</v>
      </c>
      <c r="Y110" t="s">
        <v>245</v>
      </c>
      <c r="Z110" t="s">
        <v>246</v>
      </c>
      <c r="AA110" t="s">
        <v>261</v>
      </c>
      <c r="AB110" t="s">
        <v>81</v>
      </c>
      <c r="AD110" t="s">
        <v>250</v>
      </c>
      <c r="AE110" t="s">
        <v>250</v>
      </c>
      <c r="AF110" t="s">
        <v>251</v>
      </c>
      <c r="AG110" t="s">
        <v>236</v>
      </c>
      <c r="AH110" t="s">
        <v>463</v>
      </c>
      <c r="AI110" t="s">
        <v>464</v>
      </c>
      <c r="AK110" t="s">
        <v>465</v>
      </c>
      <c r="AL110" s="18"/>
    </row>
    <row r="111" spans="1:38" x14ac:dyDescent="0.25">
      <c r="A111" t="s">
        <v>441</v>
      </c>
      <c r="C111" t="s">
        <v>236</v>
      </c>
      <c r="D111" s="19" t="s">
        <v>442</v>
      </c>
      <c r="E111" t="s">
        <v>443</v>
      </c>
      <c r="G111" t="s">
        <v>444</v>
      </c>
      <c r="H111" t="s">
        <v>240</v>
      </c>
      <c r="I111" t="b">
        <v>0</v>
      </c>
      <c r="J111" s="1">
        <v>42823</v>
      </c>
      <c r="K111" s="2">
        <v>42823</v>
      </c>
      <c r="L111" t="s">
        <v>36</v>
      </c>
      <c r="M111" s="3">
        <v>0.6875</v>
      </c>
      <c r="N111" t="s">
        <v>443</v>
      </c>
      <c r="O111" t="s">
        <v>445</v>
      </c>
      <c r="P111" t="s">
        <v>242</v>
      </c>
      <c r="Q111" t="b">
        <v>0</v>
      </c>
      <c r="R111" s="1">
        <v>42823</v>
      </c>
      <c r="S111" s="2">
        <v>42823</v>
      </c>
      <c r="T111" t="s">
        <v>36</v>
      </c>
      <c r="U111" s="3">
        <v>0.72916666666666663</v>
      </c>
      <c r="V111" t="s">
        <v>446</v>
      </c>
      <c r="W111" t="s">
        <v>447</v>
      </c>
      <c r="X111" t="s">
        <v>242</v>
      </c>
      <c r="Y111" t="s">
        <v>245</v>
      </c>
      <c r="Z111" t="s">
        <v>246</v>
      </c>
      <c r="AA111" t="s">
        <v>261</v>
      </c>
      <c r="AB111" t="s">
        <v>81</v>
      </c>
      <c r="AD111" t="s">
        <v>250</v>
      </c>
      <c r="AE111" t="s">
        <v>250</v>
      </c>
      <c r="AF111" t="s">
        <v>251</v>
      </c>
      <c r="AG111" t="s">
        <v>236</v>
      </c>
      <c r="AH111" t="s">
        <v>448</v>
      </c>
      <c r="AI111" t="s">
        <v>520</v>
      </c>
      <c r="AK111" t="s">
        <v>449</v>
      </c>
      <c r="AL111" s="18"/>
    </row>
    <row r="112" spans="1:38" x14ac:dyDescent="0.25">
      <c r="J112" s="1"/>
      <c r="K112" s="2"/>
      <c r="M112" s="3"/>
      <c r="R112" s="1"/>
      <c r="S112" s="2"/>
      <c r="U112" s="3"/>
      <c r="AL112" s="18"/>
    </row>
    <row r="113" spans="1:38" x14ac:dyDescent="0.25">
      <c r="J113" s="1"/>
      <c r="K113" s="2"/>
      <c r="M113" s="3"/>
      <c r="R113" s="1"/>
      <c r="S113" s="2"/>
      <c r="U113" s="3"/>
      <c r="AL113" s="18"/>
    </row>
    <row r="114" spans="1:38" x14ac:dyDescent="0.25">
      <c r="A114" t="s">
        <v>406</v>
      </c>
      <c r="C114" t="s">
        <v>236</v>
      </c>
      <c r="D114" s="19" t="s">
        <v>407</v>
      </c>
      <c r="G114" t="s">
        <v>408</v>
      </c>
      <c r="H114" t="s">
        <v>240</v>
      </c>
      <c r="I114" t="b">
        <v>0</v>
      </c>
      <c r="J114" s="1">
        <v>42805</v>
      </c>
      <c r="K114" s="2">
        <v>42805</v>
      </c>
      <c r="L114" t="s">
        <v>32</v>
      </c>
      <c r="M114" s="3">
        <v>0.60416666666666663</v>
      </c>
      <c r="N114" t="s">
        <v>409</v>
      </c>
      <c r="O114" t="s">
        <v>410</v>
      </c>
      <c r="P114" t="s">
        <v>242</v>
      </c>
      <c r="Q114" t="b">
        <v>0</v>
      </c>
      <c r="R114" s="1">
        <v>42805</v>
      </c>
      <c r="S114" s="2">
        <v>42805</v>
      </c>
      <c r="T114" t="s">
        <v>32</v>
      </c>
      <c r="U114" s="3">
        <v>0.64583333333333337</v>
      </c>
      <c r="V114" t="s">
        <v>411</v>
      </c>
      <c r="W114" t="s">
        <v>412</v>
      </c>
      <c r="X114" t="s">
        <v>242</v>
      </c>
      <c r="Y114" t="s">
        <v>245</v>
      </c>
      <c r="Z114" t="s">
        <v>246</v>
      </c>
      <c r="AA114" t="s">
        <v>261</v>
      </c>
      <c r="AB114" t="s">
        <v>81</v>
      </c>
      <c r="AD114" t="s">
        <v>250</v>
      </c>
      <c r="AE114" t="s">
        <v>250</v>
      </c>
      <c r="AF114" t="s">
        <v>251</v>
      </c>
      <c r="AG114" t="s">
        <v>236</v>
      </c>
      <c r="AH114" t="s">
        <v>413</v>
      </c>
      <c r="AI114" t="s">
        <v>414</v>
      </c>
      <c r="AK114" t="s">
        <v>415</v>
      </c>
      <c r="AL114" s="18"/>
    </row>
    <row r="115" spans="1:38" x14ac:dyDescent="0.25">
      <c r="A115" t="s">
        <v>297</v>
      </c>
      <c r="C115" t="s">
        <v>236</v>
      </c>
      <c r="D115" s="19" t="s">
        <v>298</v>
      </c>
      <c r="E115" t="s">
        <v>299</v>
      </c>
      <c r="G115" t="s">
        <v>300</v>
      </c>
      <c r="H115" t="s">
        <v>240</v>
      </c>
      <c r="I115" t="b">
        <v>0</v>
      </c>
      <c r="J115" s="1">
        <v>42796</v>
      </c>
      <c r="K115" s="2">
        <v>42796</v>
      </c>
      <c r="L115" t="s">
        <v>37</v>
      </c>
      <c r="M115" s="3">
        <v>0.75</v>
      </c>
      <c r="N115" t="s">
        <v>299</v>
      </c>
      <c r="O115" t="s">
        <v>301</v>
      </c>
      <c r="P115" t="s">
        <v>242</v>
      </c>
      <c r="Q115" t="b">
        <v>0</v>
      </c>
      <c r="R115" s="1">
        <v>42796</v>
      </c>
      <c r="S115" s="2">
        <v>42796</v>
      </c>
      <c r="T115" t="s">
        <v>37</v>
      </c>
      <c r="U115" s="3">
        <v>0.83333333333333337</v>
      </c>
      <c r="V115" t="s">
        <v>302</v>
      </c>
      <c r="W115" t="s">
        <v>303</v>
      </c>
      <c r="X115" t="s">
        <v>242</v>
      </c>
      <c r="Y115" t="s">
        <v>245</v>
      </c>
      <c r="Z115" t="s">
        <v>246</v>
      </c>
      <c r="AA115" t="s">
        <v>304</v>
      </c>
      <c r="AB115" t="s">
        <v>305</v>
      </c>
      <c r="AD115" t="s">
        <v>250</v>
      </c>
      <c r="AE115" t="s">
        <v>250</v>
      </c>
      <c r="AF115" t="s">
        <v>251</v>
      </c>
      <c r="AG115" t="s">
        <v>236</v>
      </c>
      <c r="AH115" t="s">
        <v>252</v>
      </c>
      <c r="AI115" t="s">
        <v>521</v>
      </c>
      <c r="AK115" t="s">
        <v>306</v>
      </c>
      <c r="AL115" s="18"/>
    </row>
    <row r="116" spans="1:38" x14ac:dyDescent="0.25">
      <c r="J116" s="1"/>
      <c r="K116" s="2"/>
      <c r="M116" s="3"/>
      <c r="R116" s="1"/>
      <c r="S116" s="2"/>
      <c r="U116" s="3"/>
      <c r="AL116" s="18"/>
    </row>
    <row r="117" spans="1:38" x14ac:dyDescent="0.25">
      <c r="J117" s="1"/>
      <c r="K117" s="2"/>
      <c r="M117" s="3"/>
      <c r="R117" s="1"/>
      <c r="S117" s="2"/>
      <c r="U117" s="3"/>
      <c r="AL117" s="18"/>
    </row>
    <row r="118" spans="1:38" x14ac:dyDescent="0.25">
      <c r="J118" s="1"/>
      <c r="K118" s="2"/>
      <c r="M118" s="3"/>
      <c r="R118" s="1"/>
      <c r="S118" s="2"/>
      <c r="U118" s="3"/>
      <c r="AL118" s="18"/>
    </row>
    <row r="119" spans="1:38" x14ac:dyDescent="0.25">
      <c r="J119" s="1"/>
      <c r="K119" s="2"/>
      <c r="M119" s="3"/>
      <c r="R119" s="1"/>
      <c r="S119" s="2"/>
      <c r="U119" s="3"/>
      <c r="AL119" s="18"/>
    </row>
    <row r="120" spans="1:38" x14ac:dyDescent="0.25">
      <c r="J120" s="1"/>
      <c r="K120" s="2"/>
      <c r="M120" s="3"/>
      <c r="R120" s="1"/>
      <c r="S120" s="2"/>
      <c r="U120" s="3"/>
      <c r="AL120" s="18"/>
    </row>
    <row r="121" spans="1:38" x14ac:dyDescent="0.25">
      <c r="J121" s="1"/>
      <c r="K121" s="2"/>
      <c r="M121" s="3"/>
      <c r="R121" s="1"/>
      <c r="S121" s="2"/>
      <c r="U121" s="3"/>
      <c r="AL121" s="18"/>
    </row>
    <row r="122" spans="1:38" x14ac:dyDescent="0.25">
      <c r="J122" s="1"/>
      <c r="K122" s="2"/>
      <c r="M122" s="3"/>
      <c r="R122" s="1"/>
      <c r="S122" s="2"/>
      <c r="U122" s="3"/>
      <c r="AL122" s="18"/>
    </row>
    <row r="123" spans="1:38" x14ac:dyDescent="0.25">
      <c r="J123" s="1"/>
      <c r="K123" s="2"/>
      <c r="M123" s="3"/>
      <c r="R123" s="1"/>
      <c r="S123" s="2"/>
      <c r="U123" s="3"/>
      <c r="AL123" s="18"/>
    </row>
    <row r="124" spans="1:38" x14ac:dyDescent="0.25">
      <c r="J124" s="1"/>
      <c r="K124" s="2"/>
      <c r="M124" s="3"/>
      <c r="R124" s="1"/>
      <c r="S124" s="2"/>
      <c r="U124" s="3"/>
      <c r="AL124" s="18"/>
    </row>
    <row r="125" spans="1:38" x14ac:dyDescent="0.25">
      <c r="J125" s="1"/>
      <c r="K125" s="2"/>
      <c r="M125" s="3"/>
      <c r="R125" s="1"/>
      <c r="S125" s="2"/>
      <c r="U125" s="3"/>
      <c r="AL125" s="18"/>
    </row>
    <row r="126" spans="1:38" x14ac:dyDescent="0.25">
      <c r="J126" s="1"/>
      <c r="K126" s="2"/>
      <c r="M126" s="3"/>
      <c r="R126" s="1"/>
      <c r="S126" s="2"/>
      <c r="U126" s="3"/>
      <c r="AL126" s="18"/>
    </row>
    <row r="127" spans="1:38" x14ac:dyDescent="0.25">
      <c r="J127" s="1"/>
      <c r="K127" s="2"/>
      <c r="M127" s="3"/>
      <c r="R127" s="1"/>
      <c r="S127" s="2"/>
      <c r="U127" s="3"/>
      <c r="AL127" s="18"/>
    </row>
    <row r="128" spans="1:38" x14ac:dyDescent="0.25">
      <c r="J128" s="1"/>
      <c r="K128" s="2"/>
      <c r="M128" s="3"/>
      <c r="R128" s="1"/>
      <c r="S128" s="2"/>
      <c r="U128" s="3"/>
      <c r="AL128" s="18"/>
    </row>
    <row r="129" spans="1:38" x14ac:dyDescent="0.25">
      <c r="J129" s="1"/>
      <c r="K129" s="2"/>
      <c r="M129" s="3"/>
      <c r="R129" s="1"/>
      <c r="S129" s="2"/>
      <c r="U129" s="3"/>
      <c r="AL129" s="18"/>
    </row>
    <row r="130" spans="1:38" x14ac:dyDescent="0.25">
      <c r="J130" s="1"/>
      <c r="K130" s="2"/>
      <c r="M130" s="3"/>
      <c r="R130" s="1"/>
      <c r="S130" s="2"/>
      <c r="U130" s="3"/>
      <c r="AL130" s="18"/>
    </row>
    <row r="131" spans="1:38" x14ac:dyDescent="0.25">
      <c r="J131" s="1"/>
      <c r="K131" s="2"/>
      <c r="M131" s="3"/>
      <c r="R131" s="1"/>
      <c r="S131" s="2"/>
      <c r="U131" s="3"/>
      <c r="AL131" s="18"/>
    </row>
    <row r="132" spans="1:38" x14ac:dyDescent="0.25">
      <c r="J132" s="1"/>
      <c r="K132" s="2"/>
      <c r="M132" s="3"/>
      <c r="R132" s="1"/>
      <c r="S132" s="2"/>
      <c r="U132" s="3"/>
      <c r="AL132" s="18"/>
    </row>
    <row r="133" spans="1:38" x14ac:dyDescent="0.25">
      <c r="J133" s="1"/>
      <c r="K133" s="2"/>
      <c r="M133" s="3"/>
      <c r="R133" s="1"/>
      <c r="S133" s="2"/>
      <c r="U133" s="3"/>
      <c r="AL133" s="18"/>
    </row>
    <row r="134" spans="1:38" x14ac:dyDescent="0.25">
      <c r="J134" s="1"/>
      <c r="K134" s="2"/>
      <c r="M134" s="3"/>
      <c r="R134" s="1"/>
      <c r="S134" s="2"/>
      <c r="U134" s="3"/>
      <c r="AL134" s="18"/>
    </row>
    <row r="135" spans="1:38" x14ac:dyDescent="0.25">
      <c r="J135" s="1"/>
      <c r="K135" s="2"/>
      <c r="M135" s="3"/>
      <c r="R135" s="1"/>
      <c r="S135" s="2"/>
      <c r="U135" s="3"/>
      <c r="AL135" s="18"/>
    </row>
    <row r="136" spans="1:38" x14ac:dyDescent="0.25">
      <c r="J136" s="1"/>
      <c r="K136" s="2"/>
      <c r="M136" s="3"/>
      <c r="R136" s="1"/>
      <c r="S136" s="2"/>
      <c r="U136" s="3"/>
      <c r="AL136" s="18"/>
    </row>
    <row r="137" spans="1:38" x14ac:dyDescent="0.25">
      <c r="J137" s="1"/>
      <c r="K137" s="2"/>
      <c r="M137" s="3"/>
      <c r="R137" s="1"/>
      <c r="S137" s="2"/>
      <c r="U137" s="3"/>
      <c r="AL137" s="18"/>
    </row>
    <row r="138" spans="1:38" x14ac:dyDescent="0.25">
      <c r="J138" s="1"/>
      <c r="K138" s="2"/>
      <c r="M138" s="3"/>
      <c r="R138" s="1"/>
      <c r="S138" s="2"/>
      <c r="U138" s="3"/>
      <c r="AL138" s="18"/>
    </row>
    <row r="139" spans="1:38" x14ac:dyDescent="0.25">
      <c r="J139" s="1"/>
      <c r="K139" s="2"/>
      <c r="M139" s="3"/>
      <c r="R139" s="1"/>
      <c r="S139" s="2"/>
      <c r="U139" s="3"/>
      <c r="AL139" s="18"/>
    </row>
    <row r="140" spans="1:38" x14ac:dyDescent="0.25">
      <c r="J140" s="1"/>
      <c r="K140" s="2"/>
      <c r="M140" s="3"/>
      <c r="R140" s="1"/>
      <c r="S140" s="2"/>
      <c r="U140" s="3"/>
      <c r="AL140" s="18"/>
    </row>
    <row r="141" spans="1:38" x14ac:dyDescent="0.25">
      <c r="A141" t="s">
        <v>310</v>
      </c>
      <c r="C141" t="s">
        <v>236</v>
      </c>
      <c r="D141" s="19" t="s">
        <v>311</v>
      </c>
      <c r="E141" t="s">
        <v>307</v>
      </c>
      <c r="G141" t="s">
        <v>312</v>
      </c>
      <c r="H141" t="s">
        <v>240</v>
      </c>
      <c r="I141" t="b">
        <v>0</v>
      </c>
      <c r="J141" s="1">
        <v>42797</v>
      </c>
      <c r="K141" s="2">
        <v>42797</v>
      </c>
      <c r="L141" t="s">
        <v>38</v>
      </c>
      <c r="M141" s="3">
        <v>0.41666666666666669</v>
      </c>
      <c r="N141" t="s">
        <v>307</v>
      </c>
      <c r="O141" t="s">
        <v>308</v>
      </c>
      <c r="P141" t="s">
        <v>242</v>
      </c>
      <c r="Q141" t="b">
        <v>0</v>
      </c>
      <c r="R141" s="1">
        <v>42797</v>
      </c>
      <c r="S141" s="2">
        <v>42797</v>
      </c>
      <c r="T141" t="s">
        <v>38</v>
      </c>
      <c r="U141" s="3">
        <v>0.625</v>
      </c>
      <c r="V141" t="s">
        <v>313</v>
      </c>
      <c r="W141" t="s">
        <v>314</v>
      </c>
      <c r="X141" t="s">
        <v>242</v>
      </c>
      <c r="Y141" t="s">
        <v>245</v>
      </c>
      <c r="Z141" t="s">
        <v>246</v>
      </c>
      <c r="AA141" t="s">
        <v>315</v>
      </c>
      <c r="AB141" t="s">
        <v>316</v>
      </c>
      <c r="AD141" t="s">
        <v>250</v>
      </c>
      <c r="AE141" t="s">
        <v>250</v>
      </c>
      <c r="AF141" t="s">
        <v>251</v>
      </c>
      <c r="AG141" t="s">
        <v>236</v>
      </c>
      <c r="AH141" t="s">
        <v>317</v>
      </c>
      <c r="AI141" t="s">
        <v>522</v>
      </c>
      <c r="AK141" t="s">
        <v>318</v>
      </c>
      <c r="AL141" s="18"/>
    </row>
    <row r="142" spans="1:38" x14ac:dyDescent="0.25">
      <c r="J142" s="1"/>
      <c r="K142" s="2"/>
      <c r="M142" s="3"/>
      <c r="R142" s="1"/>
      <c r="S142" s="2"/>
      <c r="U142" s="3"/>
      <c r="AL142" s="18"/>
    </row>
    <row r="143" spans="1:38" x14ac:dyDescent="0.25">
      <c r="J143" s="1"/>
      <c r="K143" s="2"/>
      <c r="M143" s="3"/>
      <c r="R143" s="1"/>
      <c r="S143" s="2"/>
      <c r="U143" s="3"/>
      <c r="AL143" s="18"/>
    </row>
    <row r="144" spans="1:38" x14ac:dyDescent="0.25">
      <c r="J144" s="1"/>
      <c r="K144" s="2"/>
      <c r="M144" s="3"/>
      <c r="R144" s="1"/>
      <c r="S144" s="2"/>
      <c r="U144" s="3"/>
      <c r="AL144" s="18"/>
    </row>
    <row r="145" spans="10:38" x14ac:dyDescent="0.25">
      <c r="J145" s="1"/>
      <c r="K145" s="2"/>
      <c r="M145" s="3"/>
      <c r="R145" s="1"/>
      <c r="S145" s="2"/>
      <c r="U145" s="3"/>
      <c r="AL145" s="18"/>
    </row>
    <row r="146" spans="10:38" x14ac:dyDescent="0.25">
      <c r="J146" s="1"/>
      <c r="K146" s="2"/>
      <c r="M146" s="3"/>
      <c r="R146" s="1"/>
      <c r="S146" s="2"/>
      <c r="U146" s="3"/>
      <c r="AL146" s="18"/>
    </row>
    <row r="147" spans="10:38" x14ac:dyDescent="0.25">
      <c r="J147" s="1"/>
      <c r="K147" s="2"/>
      <c r="M147" s="3"/>
      <c r="R147" s="1"/>
      <c r="S147" s="2"/>
      <c r="U147" s="3"/>
      <c r="AL147" s="18"/>
    </row>
    <row r="148" spans="10:38" x14ac:dyDescent="0.25">
      <c r="J148" s="1"/>
      <c r="K148" s="2"/>
      <c r="M148" s="3"/>
      <c r="R148" s="1"/>
      <c r="S148" s="2"/>
      <c r="U148" s="3"/>
      <c r="AL148" s="18"/>
    </row>
    <row r="149" spans="10:38" x14ac:dyDescent="0.25">
      <c r="J149" s="1"/>
      <c r="K149" s="2"/>
      <c r="M149" s="3"/>
      <c r="R149" s="1"/>
      <c r="S149" s="2"/>
      <c r="U149" s="3"/>
      <c r="AL149" s="18"/>
    </row>
    <row r="150" spans="10:38" x14ac:dyDescent="0.25">
      <c r="J150" s="1"/>
      <c r="K150" s="2"/>
      <c r="M150" s="3"/>
      <c r="R150" s="1"/>
      <c r="S150" s="2"/>
      <c r="U150" s="3"/>
      <c r="AL150" s="18"/>
    </row>
    <row r="151" spans="10:38" x14ac:dyDescent="0.25">
      <c r="J151" s="1"/>
      <c r="K151" s="2"/>
      <c r="M151" s="3"/>
      <c r="R151" s="1"/>
      <c r="S151" s="2"/>
      <c r="U151" s="3"/>
      <c r="AL151" s="18"/>
    </row>
    <row r="152" spans="10:38" x14ac:dyDescent="0.25">
      <c r="J152" s="1"/>
      <c r="K152" s="2"/>
      <c r="M152" s="3"/>
      <c r="R152" s="1"/>
      <c r="S152" s="2"/>
      <c r="U152" s="3"/>
      <c r="AL152" s="18"/>
    </row>
    <row r="153" spans="10:38" x14ac:dyDescent="0.25">
      <c r="J153" s="1"/>
      <c r="K153" s="2"/>
      <c r="M153" s="3"/>
      <c r="R153" s="1"/>
      <c r="S153" s="2"/>
      <c r="U153" s="3"/>
      <c r="AL153" s="18"/>
    </row>
    <row r="154" spans="10:38" x14ac:dyDescent="0.25">
      <c r="J154" s="1"/>
      <c r="K154" s="2"/>
      <c r="M154" s="3"/>
      <c r="R154" s="1"/>
      <c r="S154" s="2"/>
      <c r="U154" s="3"/>
      <c r="AL154" s="18"/>
    </row>
    <row r="155" spans="10:38" x14ac:dyDescent="0.25">
      <c r="J155" s="1"/>
      <c r="K155" s="2"/>
      <c r="M155" s="3"/>
      <c r="R155" s="1"/>
      <c r="S155" s="2"/>
      <c r="U155" s="3"/>
      <c r="AL155" s="18"/>
    </row>
    <row r="156" spans="10:38" x14ac:dyDescent="0.25">
      <c r="J156" s="1"/>
      <c r="K156" s="2"/>
      <c r="M156" s="3"/>
      <c r="R156" s="1"/>
      <c r="S156" s="2"/>
      <c r="U156" s="3"/>
      <c r="AL156" s="18"/>
    </row>
    <row r="157" spans="10:38" x14ac:dyDescent="0.25">
      <c r="J157" s="1"/>
      <c r="K157" s="2"/>
      <c r="M157" s="3"/>
      <c r="R157" s="1"/>
      <c r="S157" s="2"/>
      <c r="U157" s="3"/>
      <c r="AL157" s="18"/>
    </row>
    <row r="158" spans="10:38" x14ac:dyDescent="0.25">
      <c r="J158" s="1"/>
      <c r="K158" s="2"/>
      <c r="M158" s="3"/>
      <c r="R158" s="1"/>
      <c r="S158" s="2"/>
      <c r="U158" s="3"/>
      <c r="AL158" s="18"/>
    </row>
    <row r="159" spans="10:38" x14ac:dyDescent="0.25">
      <c r="J159" s="1"/>
      <c r="K159" s="2"/>
      <c r="M159" s="3"/>
      <c r="R159" s="1"/>
      <c r="S159" s="2"/>
      <c r="U159" s="3"/>
      <c r="AL159" s="18"/>
    </row>
    <row r="160" spans="10:38" x14ac:dyDescent="0.25">
      <c r="J160" s="1"/>
      <c r="K160" s="2"/>
      <c r="M160" s="3"/>
      <c r="R160" s="1"/>
      <c r="S160" s="2"/>
      <c r="U160" s="3"/>
      <c r="AL160" s="18"/>
    </row>
    <row r="161" spans="1:38" x14ac:dyDescent="0.25">
      <c r="J161" s="1"/>
      <c r="K161" s="2"/>
      <c r="M161" s="3"/>
      <c r="R161" s="1"/>
      <c r="S161" s="2"/>
      <c r="U161" s="3"/>
      <c r="AL161" s="18"/>
    </row>
    <row r="162" spans="1:38" x14ac:dyDescent="0.25">
      <c r="J162" s="1"/>
      <c r="K162" s="2"/>
      <c r="M162" s="3"/>
      <c r="R162" s="1"/>
      <c r="S162" s="2"/>
      <c r="U162" s="3"/>
      <c r="AL162" s="18"/>
    </row>
    <row r="163" spans="1:38" x14ac:dyDescent="0.25">
      <c r="J163" s="1"/>
      <c r="K163" s="2"/>
      <c r="M163" s="3"/>
      <c r="R163" s="1"/>
      <c r="S163" s="2"/>
      <c r="U163" s="3"/>
      <c r="AL163" s="18"/>
    </row>
    <row r="164" spans="1:38" x14ac:dyDescent="0.25">
      <c r="J164" s="1"/>
      <c r="K164" s="2"/>
      <c r="M164" s="3"/>
      <c r="R164" s="1"/>
      <c r="S164" s="2"/>
      <c r="U164" s="3"/>
      <c r="AL164" s="18"/>
    </row>
    <row r="165" spans="1:38" x14ac:dyDescent="0.25">
      <c r="A165" t="s">
        <v>347</v>
      </c>
      <c r="C165" t="s">
        <v>236</v>
      </c>
      <c r="D165" s="19" t="s">
        <v>348</v>
      </c>
      <c r="E165" t="s">
        <v>349</v>
      </c>
      <c r="G165" t="s">
        <v>350</v>
      </c>
      <c r="H165" t="s">
        <v>240</v>
      </c>
      <c r="I165" t="b">
        <v>0</v>
      </c>
      <c r="J165" s="1">
        <v>42800</v>
      </c>
      <c r="K165" s="2">
        <v>42800</v>
      </c>
      <c r="L165" t="s">
        <v>34</v>
      </c>
      <c r="M165" s="3">
        <v>0.66666666666666663</v>
      </c>
      <c r="N165" t="s">
        <v>349</v>
      </c>
      <c r="O165" t="s">
        <v>351</v>
      </c>
      <c r="P165" t="s">
        <v>242</v>
      </c>
      <c r="Q165" t="b">
        <v>0</v>
      </c>
      <c r="R165" s="1">
        <v>42800</v>
      </c>
      <c r="S165" s="2">
        <v>42800</v>
      </c>
      <c r="T165" t="s">
        <v>34</v>
      </c>
      <c r="U165" s="3">
        <v>0.72916666666666663</v>
      </c>
      <c r="V165" t="s">
        <v>352</v>
      </c>
      <c r="W165" t="s">
        <v>353</v>
      </c>
      <c r="X165" t="s">
        <v>242</v>
      </c>
      <c r="Y165" t="s">
        <v>245</v>
      </c>
      <c r="Z165" t="s">
        <v>246</v>
      </c>
      <c r="AA165" t="s">
        <v>326</v>
      </c>
      <c r="AB165" t="s">
        <v>81</v>
      </c>
      <c r="AD165" t="s">
        <v>250</v>
      </c>
      <c r="AE165" t="s">
        <v>250</v>
      </c>
      <c r="AF165" t="s">
        <v>251</v>
      </c>
      <c r="AG165" t="s">
        <v>236</v>
      </c>
      <c r="AH165" t="s">
        <v>354</v>
      </c>
      <c r="AI165" t="s">
        <v>523</v>
      </c>
      <c r="AK165" t="s">
        <v>355</v>
      </c>
      <c r="AL165" s="18"/>
    </row>
    <row r="166" spans="1:38" x14ac:dyDescent="0.25">
      <c r="J166" s="1"/>
      <c r="K166" s="2"/>
      <c r="M166" s="3"/>
      <c r="R166" s="1"/>
      <c r="S166" s="2"/>
      <c r="U166" s="3"/>
      <c r="AL166" s="18"/>
    </row>
    <row r="167" spans="1:38" x14ac:dyDescent="0.25">
      <c r="J167" s="1"/>
      <c r="K167" s="2"/>
      <c r="M167" s="3"/>
      <c r="R167" s="1"/>
      <c r="S167" s="2"/>
      <c r="U167" s="3"/>
      <c r="AL167" s="18"/>
    </row>
    <row r="168" spans="1:38" x14ac:dyDescent="0.25">
      <c r="J168" s="1"/>
      <c r="K168" s="2"/>
      <c r="M168" s="3"/>
      <c r="R168" s="1"/>
      <c r="S168" s="2"/>
      <c r="U168" s="3"/>
      <c r="AL168" s="18"/>
    </row>
    <row r="169" spans="1:38" x14ac:dyDescent="0.25">
      <c r="A169" t="s">
        <v>282</v>
      </c>
      <c r="C169" t="s">
        <v>236</v>
      </c>
      <c r="D169" s="19" t="s">
        <v>283</v>
      </c>
      <c r="E169" t="s">
        <v>284</v>
      </c>
      <c r="G169" t="s">
        <v>285</v>
      </c>
      <c r="H169" t="s">
        <v>240</v>
      </c>
      <c r="I169" t="b">
        <v>0</v>
      </c>
      <c r="J169" s="1">
        <v>42796</v>
      </c>
      <c r="K169" s="2">
        <v>42796</v>
      </c>
      <c r="L169" t="s">
        <v>37</v>
      </c>
      <c r="M169" s="3">
        <v>0.4375</v>
      </c>
      <c r="N169" t="s">
        <v>284</v>
      </c>
      <c r="O169" t="s">
        <v>286</v>
      </c>
      <c r="P169" t="s">
        <v>242</v>
      </c>
      <c r="Q169" t="b">
        <v>0</v>
      </c>
      <c r="R169" s="1">
        <v>42796</v>
      </c>
      <c r="S169" s="2">
        <v>42796</v>
      </c>
      <c r="T169" t="s">
        <v>37</v>
      </c>
      <c r="U169" s="3">
        <v>0.47916666666666669</v>
      </c>
      <c r="V169" t="s">
        <v>287</v>
      </c>
      <c r="W169" t="s">
        <v>288</v>
      </c>
      <c r="X169" t="s">
        <v>242</v>
      </c>
      <c r="Y169" t="s">
        <v>245</v>
      </c>
      <c r="Z169" t="s">
        <v>246</v>
      </c>
      <c r="AA169" t="s">
        <v>261</v>
      </c>
      <c r="AB169" t="s">
        <v>81</v>
      </c>
      <c r="AD169" t="s">
        <v>250</v>
      </c>
      <c r="AE169" t="s">
        <v>250</v>
      </c>
      <c r="AF169" t="s">
        <v>251</v>
      </c>
      <c r="AG169" t="s">
        <v>236</v>
      </c>
      <c r="AH169" t="s">
        <v>262</v>
      </c>
      <c r="AI169" t="s">
        <v>524</v>
      </c>
      <c r="AK169" t="s">
        <v>289</v>
      </c>
      <c r="AL169" s="18"/>
    </row>
    <row r="170" spans="1:38" x14ac:dyDescent="0.25">
      <c r="J170" s="1"/>
      <c r="K170" s="2"/>
      <c r="M170" s="3"/>
      <c r="R170" s="1"/>
      <c r="S170" s="2"/>
      <c r="U170" s="3"/>
      <c r="AL170" s="18"/>
    </row>
    <row r="171" spans="1:38" x14ac:dyDescent="0.25">
      <c r="J171" s="1"/>
      <c r="K171" s="2"/>
      <c r="M171" s="3"/>
      <c r="R171" s="1"/>
      <c r="S171" s="2"/>
      <c r="U171" s="3"/>
      <c r="AL171" s="18"/>
    </row>
    <row r="172" spans="1:38" x14ac:dyDescent="0.25">
      <c r="J172" s="1"/>
      <c r="K172" s="2"/>
      <c r="M172" s="3"/>
      <c r="R172" s="1"/>
      <c r="S172" s="2"/>
      <c r="U172" s="3"/>
      <c r="AL172" s="18"/>
    </row>
    <row r="173" spans="1:38" x14ac:dyDescent="0.25">
      <c r="J173" s="1"/>
      <c r="K173" s="2"/>
      <c r="M173" s="3"/>
      <c r="R173" s="1"/>
      <c r="S173" s="2"/>
      <c r="U173" s="3"/>
      <c r="AL173" s="18"/>
    </row>
    <row r="174" spans="1:38" x14ac:dyDescent="0.25">
      <c r="J174" s="1"/>
      <c r="K174" s="2"/>
      <c r="M174" s="3"/>
      <c r="R174" s="1"/>
      <c r="S174" s="2"/>
      <c r="U174" s="3"/>
      <c r="AL174" s="18"/>
    </row>
    <row r="175" spans="1:38" x14ac:dyDescent="0.25">
      <c r="J175" s="1"/>
      <c r="K175" s="2"/>
      <c r="M175" s="3"/>
      <c r="R175" s="1"/>
      <c r="S175" s="2"/>
      <c r="U175" s="3"/>
      <c r="AL175" s="18"/>
    </row>
    <row r="176" spans="1:38" x14ac:dyDescent="0.25">
      <c r="J176" s="1"/>
      <c r="K176" s="2"/>
      <c r="M176" s="3"/>
      <c r="R176" s="1"/>
      <c r="S176" s="2"/>
      <c r="U176" s="3"/>
      <c r="AL176" s="18"/>
    </row>
    <row r="177" spans="1:38" x14ac:dyDescent="0.25">
      <c r="J177" s="1"/>
      <c r="K177" s="2"/>
      <c r="M177" s="3"/>
      <c r="R177" s="1"/>
      <c r="S177" s="2"/>
      <c r="U177" s="3"/>
      <c r="AL177" s="18"/>
    </row>
    <row r="178" spans="1:38" x14ac:dyDescent="0.25">
      <c r="A178" t="s">
        <v>501</v>
      </c>
      <c r="C178" t="s">
        <v>236</v>
      </c>
      <c r="D178" s="19" t="s">
        <v>502</v>
      </c>
      <c r="E178" t="s">
        <v>503</v>
      </c>
      <c r="G178" t="s">
        <v>504</v>
      </c>
      <c r="H178" t="s">
        <v>240</v>
      </c>
      <c r="I178" t="b">
        <v>0</v>
      </c>
      <c r="J178" s="1">
        <v>42859</v>
      </c>
      <c r="K178" s="2">
        <v>42859</v>
      </c>
      <c r="L178" t="s">
        <v>37</v>
      </c>
      <c r="M178" s="3">
        <v>0.4375</v>
      </c>
      <c r="N178" t="s">
        <v>503</v>
      </c>
      <c r="O178" t="s">
        <v>505</v>
      </c>
      <c r="P178" t="s">
        <v>242</v>
      </c>
      <c r="Q178" t="b">
        <v>0</v>
      </c>
      <c r="R178" s="1">
        <v>42859</v>
      </c>
      <c r="S178" s="2">
        <v>42859</v>
      </c>
      <c r="T178" t="s">
        <v>37</v>
      </c>
      <c r="U178" s="3">
        <v>0.47916666666666669</v>
      </c>
      <c r="V178" t="s">
        <v>506</v>
      </c>
      <c r="W178" t="s">
        <v>507</v>
      </c>
      <c r="X178" t="s">
        <v>242</v>
      </c>
      <c r="Y178" t="s">
        <v>245</v>
      </c>
      <c r="Z178" t="s">
        <v>246</v>
      </c>
      <c r="AA178" t="s">
        <v>261</v>
      </c>
      <c r="AB178" t="s">
        <v>81</v>
      </c>
      <c r="AD178" t="s">
        <v>250</v>
      </c>
      <c r="AE178" t="s">
        <v>250</v>
      </c>
      <c r="AF178" t="s">
        <v>251</v>
      </c>
      <c r="AG178" t="s">
        <v>236</v>
      </c>
      <c r="AH178" t="s">
        <v>483</v>
      </c>
      <c r="AI178" t="s">
        <v>525</v>
      </c>
      <c r="AK178" t="s">
        <v>508</v>
      </c>
      <c r="AL178" s="18"/>
    </row>
    <row r="179" spans="1:38" x14ac:dyDescent="0.25">
      <c r="J179" s="1"/>
      <c r="K179" s="2"/>
      <c r="M179" s="3"/>
      <c r="R179" s="1"/>
      <c r="S179" s="2"/>
      <c r="U179" s="3"/>
      <c r="AL179" s="18"/>
    </row>
    <row r="180" spans="1:38" x14ac:dyDescent="0.25">
      <c r="J180" s="1"/>
      <c r="K180" s="2"/>
      <c r="M180" s="3"/>
      <c r="R180" s="1"/>
      <c r="S180" s="2"/>
      <c r="U180" s="3"/>
      <c r="AL180" s="18"/>
    </row>
    <row r="181" spans="1:38" x14ac:dyDescent="0.25">
      <c r="J181" s="1"/>
      <c r="K181" s="2"/>
      <c r="M181" s="3"/>
      <c r="R181" s="1"/>
      <c r="S181" s="2"/>
      <c r="U181" s="3"/>
      <c r="AL181" s="18"/>
    </row>
    <row r="182" spans="1:38" x14ac:dyDescent="0.25">
      <c r="A182" t="s">
        <v>427</v>
      </c>
      <c r="C182" t="s">
        <v>236</v>
      </c>
      <c r="D182" s="19" t="s">
        <v>428</v>
      </c>
      <c r="E182" t="s">
        <v>429</v>
      </c>
      <c r="G182" t="s">
        <v>430</v>
      </c>
      <c r="H182" t="s">
        <v>240</v>
      </c>
      <c r="I182" t="b">
        <v>0</v>
      </c>
      <c r="J182" s="1">
        <v>42811</v>
      </c>
      <c r="K182" s="2">
        <v>42811</v>
      </c>
      <c r="L182" t="s">
        <v>38</v>
      </c>
      <c r="M182" s="3">
        <v>0.6875</v>
      </c>
      <c r="N182" t="s">
        <v>429</v>
      </c>
      <c r="O182" t="s">
        <v>431</v>
      </c>
      <c r="P182" t="s">
        <v>242</v>
      </c>
      <c r="Q182" t="b">
        <v>0</v>
      </c>
      <c r="R182" s="1">
        <v>42811</v>
      </c>
      <c r="S182" s="2">
        <v>42811</v>
      </c>
      <c r="T182" t="s">
        <v>38</v>
      </c>
      <c r="U182" s="3">
        <v>0.72916666666666663</v>
      </c>
      <c r="V182" t="s">
        <v>425</v>
      </c>
      <c r="W182" t="s">
        <v>426</v>
      </c>
      <c r="X182" t="s">
        <v>242</v>
      </c>
      <c r="Y182" t="s">
        <v>245</v>
      </c>
      <c r="Z182" t="s">
        <v>246</v>
      </c>
      <c r="AA182" t="s">
        <v>261</v>
      </c>
      <c r="AB182" t="s">
        <v>81</v>
      </c>
      <c r="AD182" t="s">
        <v>250</v>
      </c>
      <c r="AE182" t="s">
        <v>250</v>
      </c>
      <c r="AF182" t="s">
        <v>251</v>
      </c>
      <c r="AG182" t="s">
        <v>236</v>
      </c>
      <c r="AH182" t="s">
        <v>280</v>
      </c>
      <c r="AI182" t="s">
        <v>526</v>
      </c>
      <c r="AK182" t="s">
        <v>432</v>
      </c>
      <c r="AL182" s="18"/>
    </row>
    <row r="183" spans="1:38" x14ac:dyDescent="0.25">
      <c r="J183" s="1"/>
      <c r="K183" s="2"/>
      <c r="M183" s="3"/>
      <c r="R183" s="1"/>
      <c r="S183" s="2"/>
      <c r="U183" s="3"/>
      <c r="AL183" s="18"/>
    </row>
    <row r="184" spans="1:38" x14ac:dyDescent="0.25">
      <c r="A184" t="s">
        <v>364</v>
      </c>
      <c r="C184" t="s">
        <v>236</v>
      </c>
      <c r="D184" s="19" t="s">
        <v>365</v>
      </c>
      <c r="E184" t="s">
        <v>366</v>
      </c>
      <c r="G184" t="s">
        <v>367</v>
      </c>
      <c r="H184" t="s">
        <v>240</v>
      </c>
      <c r="I184" t="b">
        <v>0</v>
      </c>
      <c r="J184" s="1">
        <v>42801</v>
      </c>
      <c r="K184" s="2">
        <v>42801</v>
      </c>
      <c r="L184" t="s">
        <v>35</v>
      </c>
      <c r="M184" s="3">
        <v>0.4375</v>
      </c>
      <c r="N184" t="s">
        <v>366</v>
      </c>
      <c r="O184" t="s">
        <v>368</v>
      </c>
      <c r="P184" t="s">
        <v>242</v>
      </c>
      <c r="Q184" t="b">
        <v>0</v>
      </c>
      <c r="R184" s="1">
        <v>42801</v>
      </c>
      <c r="S184" s="2">
        <v>42801</v>
      </c>
      <c r="T184" t="s">
        <v>35</v>
      </c>
      <c r="U184" s="3">
        <v>0.47916666666666669</v>
      </c>
      <c r="V184" t="s">
        <v>369</v>
      </c>
      <c r="W184" t="s">
        <v>370</v>
      </c>
      <c r="X184" t="s">
        <v>242</v>
      </c>
      <c r="Y184" t="s">
        <v>245</v>
      </c>
      <c r="Z184" t="s">
        <v>246</v>
      </c>
      <c r="AA184" t="s">
        <v>261</v>
      </c>
      <c r="AB184" t="s">
        <v>81</v>
      </c>
      <c r="AD184" t="s">
        <v>250</v>
      </c>
      <c r="AE184" t="s">
        <v>250</v>
      </c>
      <c r="AF184" t="s">
        <v>251</v>
      </c>
      <c r="AG184" t="s">
        <v>236</v>
      </c>
      <c r="AH184" t="s">
        <v>262</v>
      </c>
      <c r="AI184" t="s">
        <v>527</v>
      </c>
      <c r="AK184" t="s">
        <v>371</v>
      </c>
      <c r="AL184" s="18"/>
    </row>
    <row r="185" spans="1:38" x14ac:dyDescent="0.25">
      <c r="J185" s="1"/>
      <c r="K185" s="2"/>
      <c r="M185" s="3"/>
      <c r="R185" s="1"/>
      <c r="S185" s="2"/>
      <c r="U185" s="3"/>
      <c r="AL185" s="18"/>
    </row>
    <row r="186" spans="1:38" x14ac:dyDescent="0.25">
      <c r="J186" s="1"/>
      <c r="K186" s="2"/>
      <c r="M186" s="3"/>
      <c r="R186" s="1"/>
      <c r="S186" s="2"/>
      <c r="U186" s="3"/>
      <c r="AL186" s="18"/>
    </row>
    <row r="187" spans="1:38" x14ac:dyDescent="0.25">
      <c r="J187" s="1"/>
      <c r="K187" s="2"/>
      <c r="M187" s="3"/>
      <c r="R187" s="1"/>
      <c r="S187" s="2"/>
      <c r="U187" s="3"/>
      <c r="AL187" s="18"/>
    </row>
    <row r="188" spans="1:38" x14ac:dyDescent="0.25">
      <c r="J188" s="1"/>
      <c r="K188" s="2"/>
      <c r="M188" s="3"/>
      <c r="R188" s="1"/>
      <c r="S188" s="2"/>
      <c r="U188" s="3"/>
      <c r="AL188" s="18"/>
    </row>
    <row r="189" spans="1:38" x14ac:dyDescent="0.25">
      <c r="J189" s="1"/>
      <c r="K189" s="2"/>
      <c r="M189" s="3"/>
      <c r="R189" s="1"/>
      <c r="S189" s="2"/>
      <c r="U189" s="3"/>
      <c r="AL189" s="18"/>
    </row>
    <row r="190" spans="1:38" x14ac:dyDescent="0.25">
      <c r="J190" s="1"/>
      <c r="K190" s="2"/>
      <c r="M190" s="3"/>
      <c r="R190" s="1"/>
      <c r="S190" s="2"/>
      <c r="U190" s="3"/>
      <c r="AL190" s="18"/>
    </row>
    <row r="191" spans="1:38" x14ac:dyDescent="0.25">
      <c r="J191" s="1"/>
      <c r="K191" s="2"/>
      <c r="M191" s="3"/>
      <c r="R191" s="1"/>
      <c r="S191" s="2"/>
      <c r="U191" s="3"/>
      <c r="AL191" s="18"/>
    </row>
    <row r="192" spans="1:38" x14ac:dyDescent="0.25">
      <c r="A192" t="s">
        <v>433</v>
      </c>
      <c r="C192" t="s">
        <v>236</v>
      </c>
      <c r="D192" s="19" t="s">
        <v>434</v>
      </c>
      <c r="G192" t="s">
        <v>435</v>
      </c>
      <c r="H192" t="s">
        <v>240</v>
      </c>
      <c r="I192" t="b">
        <v>0</v>
      </c>
      <c r="J192" s="1">
        <v>42815</v>
      </c>
      <c r="K192" s="2">
        <v>42815</v>
      </c>
      <c r="L192" t="s">
        <v>35</v>
      </c>
      <c r="M192" s="3">
        <v>0.66666666666666663</v>
      </c>
      <c r="N192" t="s">
        <v>436</v>
      </c>
      <c r="O192" t="s">
        <v>437</v>
      </c>
      <c r="P192" t="s">
        <v>242</v>
      </c>
      <c r="Q192" t="b">
        <v>0</v>
      </c>
      <c r="R192" s="1">
        <v>42815</v>
      </c>
      <c r="S192" s="2">
        <v>42815</v>
      </c>
      <c r="T192" t="s">
        <v>35</v>
      </c>
      <c r="U192" s="3">
        <v>0.70833333333333337</v>
      </c>
      <c r="V192" t="s">
        <v>438</v>
      </c>
      <c r="W192" t="s">
        <v>439</v>
      </c>
      <c r="X192" t="s">
        <v>242</v>
      </c>
      <c r="Y192" t="s">
        <v>245</v>
      </c>
      <c r="Z192" t="s">
        <v>246</v>
      </c>
      <c r="AA192" t="s">
        <v>326</v>
      </c>
      <c r="AB192" t="s">
        <v>81</v>
      </c>
      <c r="AD192" t="s">
        <v>250</v>
      </c>
      <c r="AE192" t="s">
        <v>250</v>
      </c>
      <c r="AF192" t="s">
        <v>251</v>
      </c>
      <c r="AG192" t="s">
        <v>236</v>
      </c>
      <c r="AH192" t="s">
        <v>388</v>
      </c>
      <c r="AI192" t="s">
        <v>440</v>
      </c>
      <c r="AK192" t="s">
        <v>424</v>
      </c>
      <c r="AL192" s="18"/>
    </row>
    <row r="193" spans="1:38" x14ac:dyDescent="0.25">
      <c r="A193" t="s">
        <v>450</v>
      </c>
      <c r="C193" t="s">
        <v>236</v>
      </c>
      <c r="D193" s="19" t="s">
        <v>451</v>
      </c>
      <c r="G193" t="s">
        <v>452</v>
      </c>
      <c r="H193" t="s">
        <v>240</v>
      </c>
      <c r="I193" t="b">
        <v>0</v>
      </c>
      <c r="J193" s="1">
        <v>42850</v>
      </c>
      <c r="K193" s="2">
        <v>42850</v>
      </c>
      <c r="L193" t="s">
        <v>35</v>
      </c>
      <c r="M193" s="3">
        <v>0.6875</v>
      </c>
      <c r="N193" t="s">
        <v>453</v>
      </c>
      <c r="O193" t="s">
        <v>454</v>
      </c>
      <c r="P193" t="s">
        <v>242</v>
      </c>
      <c r="Q193" t="b">
        <v>0</v>
      </c>
      <c r="R193" s="1">
        <v>42850</v>
      </c>
      <c r="S193" s="2">
        <v>42850</v>
      </c>
      <c r="T193" t="s">
        <v>35</v>
      </c>
      <c r="U193" s="3">
        <v>0.6875</v>
      </c>
      <c r="V193" t="s">
        <v>453</v>
      </c>
      <c r="W193" t="s">
        <v>454</v>
      </c>
      <c r="X193" t="s">
        <v>242</v>
      </c>
      <c r="Y193" t="s">
        <v>245</v>
      </c>
      <c r="Z193" t="s">
        <v>246</v>
      </c>
      <c r="AA193" t="s">
        <v>261</v>
      </c>
      <c r="AB193" t="s">
        <v>81</v>
      </c>
      <c r="AD193" t="s">
        <v>250</v>
      </c>
      <c r="AE193" t="s">
        <v>250</v>
      </c>
      <c r="AF193" t="s">
        <v>251</v>
      </c>
      <c r="AG193" t="s">
        <v>236</v>
      </c>
      <c r="AH193" t="s">
        <v>455</v>
      </c>
      <c r="AI193" t="s">
        <v>456</v>
      </c>
      <c r="AK193" t="s">
        <v>457</v>
      </c>
      <c r="AL193" s="18"/>
    </row>
    <row r="194" spans="1:38" x14ac:dyDescent="0.25">
      <c r="A194" t="s">
        <v>416</v>
      </c>
      <c r="C194" t="s">
        <v>236</v>
      </c>
      <c r="D194" s="19" t="s">
        <v>417</v>
      </c>
      <c r="G194" t="s">
        <v>418</v>
      </c>
      <c r="H194" t="s">
        <v>240</v>
      </c>
      <c r="I194" t="b">
        <v>0</v>
      </c>
      <c r="J194" s="1">
        <v>42808</v>
      </c>
      <c r="K194" s="2">
        <v>42808</v>
      </c>
      <c r="L194" t="s">
        <v>35</v>
      </c>
      <c r="M194" s="3">
        <v>0.66666666666666663</v>
      </c>
      <c r="N194" t="s">
        <v>419</v>
      </c>
      <c r="O194" t="s">
        <v>420</v>
      </c>
      <c r="P194" t="s">
        <v>242</v>
      </c>
      <c r="Q194" t="b">
        <v>0</v>
      </c>
      <c r="R194" s="1">
        <v>42808</v>
      </c>
      <c r="S194" s="2">
        <v>42808</v>
      </c>
      <c r="T194" t="s">
        <v>35</v>
      </c>
      <c r="U194" s="3">
        <v>0.70833333333333337</v>
      </c>
      <c r="V194" t="s">
        <v>421</v>
      </c>
      <c r="W194" t="s">
        <v>422</v>
      </c>
      <c r="X194" t="s">
        <v>242</v>
      </c>
      <c r="Y194" t="s">
        <v>245</v>
      </c>
      <c r="Z194" t="s">
        <v>246</v>
      </c>
      <c r="AA194" t="s">
        <v>326</v>
      </c>
      <c r="AB194" t="s">
        <v>81</v>
      </c>
      <c r="AD194" t="s">
        <v>250</v>
      </c>
      <c r="AE194" t="s">
        <v>250</v>
      </c>
      <c r="AF194" t="s">
        <v>251</v>
      </c>
      <c r="AG194" t="s">
        <v>236</v>
      </c>
      <c r="AH194" t="s">
        <v>388</v>
      </c>
      <c r="AI194" t="s">
        <v>423</v>
      </c>
      <c r="AK194" t="s">
        <v>424</v>
      </c>
      <c r="AL194" s="18"/>
    </row>
    <row r="195" spans="1:38" x14ac:dyDescent="0.25">
      <c r="A195" t="s">
        <v>466</v>
      </c>
      <c r="C195" t="s">
        <v>236</v>
      </c>
      <c r="D195" s="19" t="s">
        <v>467</v>
      </c>
      <c r="G195" t="s">
        <v>468</v>
      </c>
      <c r="H195" t="s">
        <v>240</v>
      </c>
      <c r="I195" t="b">
        <v>0</v>
      </c>
      <c r="J195" s="1">
        <v>42854</v>
      </c>
      <c r="K195" s="2">
        <v>42854</v>
      </c>
      <c r="L195" t="s">
        <v>32</v>
      </c>
      <c r="M195" s="3">
        <v>0.4375</v>
      </c>
      <c r="N195" t="s">
        <v>469</v>
      </c>
      <c r="O195" t="s">
        <v>470</v>
      </c>
      <c r="P195" t="s">
        <v>242</v>
      </c>
      <c r="Q195" t="b">
        <v>0</v>
      </c>
      <c r="R195" s="1">
        <v>42854</v>
      </c>
      <c r="S195" s="2">
        <v>42854</v>
      </c>
      <c r="T195" t="s">
        <v>32</v>
      </c>
      <c r="U195" s="3">
        <v>0.46527777777777773</v>
      </c>
      <c r="V195" t="s">
        <v>471</v>
      </c>
      <c r="W195" t="s">
        <v>472</v>
      </c>
      <c r="X195" t="s">
        <v>242</v>
      </c>
      <c r="Y195" t="s">
        <v>245</v>
      </c>
      <c r="Z195" t="s">
        <v>246</v>
      </c>
      <c r="AA195" t="s">
        <v>261</v>
      </c>
      <c r="AB195" t="s">
        <v>81</v>
      </c>
      <c r="AD195" t="s">
        <v>250</v>
      </c>
      <c r="AE195" t="s">
        <v>250</v>
      </c>
      <c r="AF195" t="s">
        <v>251</v>
      </c>
      <c r="AG195" t="s">
        <v>236</v>
      </c>
      <c r="AH195" t="s">
        <v>473</v>
      </c>
      <c r="AI195" t="s">
        <v>474</v>
      </c>
      <c r="AK195" t="s">
        <v>475</v>
      </c>
      <c r="AL195" s="18"/>
    </row>
    <row r="196" spans="1:38" x14ac:dyDescent="0.25">
      <c r="A196" t="s">
        <v>509</v>
      </c>
      <c r="C196" t="s">
        <v>236</v>
      </c>
      <c r="D196" s="19" t="s">
        <v>510</v>
      </c>
      <c r="E196" t="s">
        <v>511</v>
      </c>
      <c r="G196" t="s">
        <v>512</v>
      </c>
      <c r="H196" t="s">
        <v>240</v>
      </c>
      <c r="I196" t="b">
        <v>0</v>
      </c>
      <c r="J196" s="1">
        <v>42861</v>
      </c>
      <c r="K196" s="2">
        <v>42861</v>
      </c>
      <c r="L196" t="s">
        <v>32</v>
      </c>
      <c r="M196" s="3">
        <v>0.4375</v>
      </c>
      <c r="N196" t="s">
        <v>511</v>
      </c>
      <c r="O196" t="s">
        <v>513</v>
      </c>
      <c r="P196" t="s">
        <v>242</v>
      </c>
      <c r="Q196" t="b">
        <v>0</v>
      </c>
      <c r="R196" s="1">
        <v>42861</v>
      </c>
      <c r="S196" s="2">
        <v>42861</v>
      </c>
      <c r="T196" t="s">
        <v>32</v>
      </c>
      <c r="U196" s="3">
        <v>0.47916666666666669</v>
      </c>
      <c r="V196" t="s">
        <v>514</v>
      </c>
      <c r="W196" t="s">
        <v>515</v>
      </c>
      <c r="X196" t="s">
        <v>242</v>
      </c>
      <c r="Y196" t="s">
        <v>245</v>
      </c>
      <c r="Z196" t="s">
        <v>246</v>
      </c>
      <c r="AA196" t="s">
        <v>261</v>
      </c>
      <c r="AB196" t="s">
        <v>81</v>
      </c>
      <c r="AD196" t="s">
        <v>250</v>
      </c>
      <c r="AE196" t="s">
        <v>250</v>
      </c>
      <c r="AF196" t="s">
        <v>251</v>
      </c>
      <c r="AG196" t="s">
        <v>236</v>
      </c>
      <c r="AH196" t="s">
        <v>483</v>
      </c>
      <c r="AI196" t="s">
        <v>528</v>
      </c>
      <c r="AK196" t="s">
        <v>516</v>
      </c>
      <c r="AL196" s="18"/>
    </row>
    <row r="197" spans="1:38" x14ac:dyDescent="0.25">
      <c r="J197" s="1"/>
      <c r="K197" s="2"/>
      <c r="M197" s="3"/>
      <c r="R197" s="1"/>
      <c r="S197" s="2"/>
      <c r="U197" s="3"/>
      <c r="AL197" s="18"/>
    </row>
    <row r="198" spans="1:38" x14ac:dyDescent="0.25">
      <c r="J198" s="1"/>
      <c r="K198" s="2"/>
      <c r="M198" s="3"/>
      <c r="R198" s="1"/>
      <c r="S198" s="2"/>
      <c r="U198" s="3"/>
      <c r="AL198" s="18"/>
    </row>
    <row r="199" spans="1:38" x14ac:dyDescent="0.25">
      <c r="J199" s="1"/>
      <c r="K199" s="2"/>
      <c r="M199" s="3"/>
      <c r="R199" s="1"/>
      <c r="S199" s="2"/>
      <c r="U199" s="3"/>
      <c r="AL199" s="18"/>
    </row>
    <row r="200" spans="1:38" x14ac:dyDescent="0.25">
      <c r="A200" t="s">
        <v>493</v>
      </c>
      <c r="C200" t="s">
        <v>236</v>
      </c>
      <c r="D200" s="19" t="s">
        <v>494</v>
      </c>
      <c r="E200" t="s">
        <v>495</v>
      </c>
      <c r="G200" t="s">
        <v>496</v>
      </c>
      <c r="H200" t="s">
        <v>240</v>
      </c>
      <c r="I200" t="b">
        <v>0</v>
      </c>
      <c r="J200" s="1">
        <v>42858</v>
      </c>
      <c r="K200" s="2">
        <v>42858</v>
      </c>
      <c r="L200" t="s">
        <v>36</v>
      </c>
      <c r="M200" s="3">
        <v>0.4375</v>
      </c>
      <c r="N200" t="s">
        <v>495</v>
      </c>
      <c r="O200" t="s">
        <v>497</v>
      </c>
      <c r="P200" t="s">
        <v>242</v>
      </c>
      <c r="Q200" t="b">
        <v>0</v>
      </c>
      <c r="R200" s="1">
        <v>42858</v>
      </c>
      <c r="S200" s="2">
        <v>42858</v>
      </c>
      <c r="T200" t="s">
        <v>36</v>
      </c>
      <c r="U200" s="3">
        <v>0.47916666666666669</v>
      </c>
      <c r="V200" t="s">
        <v>498</v>
      </c>
      <c r="W200" t="s">
        <v>499</v>
      </c>
      <c r="X200" t="s">
        <v>242</v>
      </c>
      <c r="Y200" t="s">
        <v>245</v>
      </c>
      <c r="Z200" t="s">
        <v>246</v>
      </c>
      <c r="AA200" t="s">
        <v>261</v>
      </c>
      <c r="AB200" t="s">
        <v>81</v>
      </c>
      <c r="AD200" t="s">
        <v>250</v>
      </c>
      <c r="AE200" t="s">
        <v>250</v>
      </c>
      <c r="AF200" t="s">
        <v>251</v>
      </c>
      <c r="AG200" t="s">
        <v>236</v>
      </c>
      <c r="AH200" t="s">
        <v>483</v>
      </c>
      <c r="AI200" t="s">
        <v>529</v>
      </c>
      <c r="AK200" t="s">
        <v>500</v>
      </c>
      <c r="AL200" s="18"/>
    </row>
    <row r="201" spans="1:38" x14ac:dyDescent="0.25">
      <c r="J201" s="1"/>
      <c r="K201" s="2"/>
      <c r="M201" s="3"/>
      <c r="R201" s="1"/>
      <c r="S201" s="2"/>
      <c r="U201" s="3"/>
      <c r="AL201" s="18"/>
    </row>
    <row r="202" spans="1:38" x14ac:dyDescent="0.25">
      <c r="J202" s="1"/>
      <c r="K202" s="2"/>
      <c r="M202" s="3"/>
      <c r="R202" s="1"/>
      <c r="S202" s="2"/>
      <c r="U202" s="3"/>
      <c r="AL202" s="18"/>
    </row>
    <row r="203" spans="1:38" x14ac:dyDescent="0.25">
      <c r="J203" s="1"/>
      <c r="K203" s="2"/>
      <c r="M203" s="3"/>
      <c r="R203" s="1"/>
      <c r="S203" s="2"/>
      <c r="U203" s="3"/>
      <c r="AL203" s="18"/>
    </row>
    <row r="204" spans="1:38" x14ac:dyDescent="0.25">
      <c r="A204" t="s">
        <v>476</v>
      </c>
      <c r="C204" t="s">
        <v>236</v>
      </c>
      <c r="D204" s="19" t="s">
        <v>477</v>
      </c>
      <c r="E204" t="s">
        <v>478</v>
      </c>
      <c r="G204" t="s">
        <v>479</v>
      </c>
      <c r="H204" t="s">
        <v>240</v>
      </c>
      <c r="I204" t="b">
        <v>0</v>
      </c>
      <c r="J204" s="1">
        <v>42857</v>
      </c>
      <c r="K204" s="2">
        <v>42857</v>
      </c>
      <c r="L204" t="s">
        <v>35</v>
      </c>
      <c r="M204" s="3">
        <v>0.4375</v>
      </c>
      <c r="N204" t="s">
        <v>478</v>
      </c>
      <c r="O204" t="s">
        <v>480</v>
      </c>
      <c r="P204" t="s">
        <v>242</v>
      </c>
      <c r="Q204" t="b">
        <v>0</v>
      </c>
      <c r="R204" s="1">
        <v>42857</v>
      </c>
      <c r="S204" s="2">
        <v>42857</v>
      </c>
      <c r="T204" t="s">
        <v>35</v>
      </c>
      <c r="U204" s="3">
        <v>0.47916666666666669</v>
      </c>
      <c r="V204" t="s">
        <v>481</v>
      </c>
      <c r="W204" t="s">
        <v>482</v>
      </c>
      <c r="X204" t="s">
        <v>242</v>
      </c>
      <c r="Y204" t="s">
        <v>245</v>
      </c>
      <c r="Z204" t="s">
        <v>246</v>
      </c>
      <c r="AA204" t="s">
        <v>261</v>
      </c>
      <c r="AB204" t="s">
        <v>81</v>
      </c>
      <c r="AD204" t="s">
        <v>250</v>
      </c>
      <c r="AE204" t="s">
        <v>250</v>
      </c>
      <c r="AF204" t="s">
        <v>251</v>
      </c>
      <c r="AG204" t="s">
        <v>236</v>
      </c>
      <c r="AH204" t="s">
        <v>483</v>
      </c>
      <c r="AI204" t="s">
        <v>530</v>
      </c>
      <c r="AK204" t="s">
        <v>484</v>
      </c>
      <c r="AL204" s="18"/>
    </row>
    <row r="205" spans="1:38" x14ac:dyDescent="0.25">
      <c r="J205" s="1"/>
      <c r="K205" s="2"/>
      <c r="M205" s="3"/>
      <c r="R205" s="1"/>
      <c r="S205" s="2"/>
      <c r="U205" s="3"/>
      <c r="AL205" s="18"/>
    </row>
    <row r="206" spans="1:38" x14ac:dyDescent="0.25">
      <c r="J206" s="1"/>
      <c r="K206" s="2"/>
      <c r="M206" s="3"/>
      <c r="R206" s="1"/>
      <c r="S206" s="2"/>
      <c r="U206" s="3"/>
      <c r="AL206" s="18"/>
    </row>
    <row r="207" spans="1:38" x14ac:dyDescent="0.25">
      <c r="J207" s="1"/>
      <c r="K207" s="2"/>
      <c r="M207" s="3"/>
      <c r="R207" s="1"/>
      <c r="S207" s="2"/>
      <c r="U207" s="3"/>
      <c r="AL207" s="18"/>
    </row>
    <row r="208" spans="1:38" x14ac:dyDescent="0.25">
      <c r="A208" t="s">
        <v>485</v>
      </c>
      <c r="C208" t="s">
        <v>236</v>
      </c>
      <c r="D208" s="19" t="s">
        <v>486</v>
      </c>
      <c r="E208" t="s">
        <v>487</v>
      </c>
      <c r="G208" t="s">
        <v>488</v>
      </c>
      <c r="H208" t="s">
        <v>240</v>
      </c>
      <c r="I208" t="b">
        <v>0</v>
      </c>
      <c r="J208" s="1">
        <v>42857</v>
      </c>
      <c r="K208" s="2">
        <v>42857</v>
      </c>
      <c r="L208" t="s">
        <v>35</v>
      </c>
      <c r="M208" s="3">
        <v>0.6875</v>
      </c>
      <c r="N208" t="s">
        <v>487</v>
      </c>
      <c r="O208" t="s">
        <v>489</v>
      </c>
      <c r="P208" t="s">
        <v>242</v>
      </c>
      <c r="Q208" t="b">
        <v>0</v>
      </c>
      <c r="R208" s="1">
        <v>42857</v>
      </c>
      <c r="S208" s="2">
        <v>42857</v>
      </c>
      <c r="T208" t="s">
        <v>35</v>
      </c>
      <c r="U208" s="3">
        <v>0.72916666666666663</v>
      </c>
      <c r="V208" t="s">
        <v>490</v>
      </c>
      <c r="W208" t="s">
        <v>491</v>
      </c>
      <c r="X208" t="s">
        <v>242</v>
      </c>
      <c r="Y208" t="s">
        <v>245</v>
      </c>
      <c r="Z208" t="s">
        <v>246</v>
      </c>
      <c r="AA208" t="s">
        <v>261</v>
      </c>
      <c r="AB208" t="s">
        <v>81</v>
      </c>
      <c r="AD208" t="s">
        <v>250</v>
      </c>
      <c r="AE208" t="s">
        <v>250</v>
      </c>
      <c r="AF208" t="s">
        <v>251</v>
      </c>
      <c r="AG208" t="s">
        <v>236</v>
      </c>
      <c r="AH208" t="s">
        <v>483</v>
      </c>
      <c r="AI208" t="s">
        <v>531</v>
      </c>
      <c r="AK208" t="s">
        <v>492</v>
      </c>
      <c r="AL208" s="18"/>
    </row>
    <row r="209" spans="1:38" x14ac:dyDescent="0.25">
      <c r="J209" s="1"/>
      <c r="K209" s="2"/>
      <c r="M209" s="3"/>
      <c r="R209" s="1"/>
      <c r="S209" s="2"/>
      <c r="U209" s="3"/>
      <c r="AL209" s="18"/>
    </row>
    <row r="210" spans="1:38" x14ac:dyDescent="0.25">
      <c r="J210" s="1"/>
      <c r="K210" s="2"/>
      <c r="M210" s="3"/>
      <c r="R210" s="1"/>
      <c r="S210" s="2"/>
      <c r="U210" s="3"/>
      <c r="AL210" s="18"/>
    </row>
    <row r="211" spans="1:38" x14ac:dyDescent="0.25">
      <c r="J211" s="1"/>
      <c r="K211" s="2"/>
      <c r="M211" s="3"/>
      <c r="R211" s="1"/>
      <c r="S211" s="2"/>
      <c r="U211" s="3"/>
      <c r="AL211" s="18"/>
    </row>
    <row r="212" spans="1:38" x14ac:dyDescent="0.25">
      <c r="A212" t="s">
        <v>533</v>
      </c>
      <c r="C212" t="s">
        <v>236</v>
      </c>
      <c r="D212" s="19" t="s">
        <v>290</v>
      </c>
      <c r="E212" t="s">
        <v>291</v>
      </c>
      <c r="G212" t="s">
        <v>292</v>
      </c>
      <c r="H212" t="s">
        <v>240</v>
      </c>
      <c r="I212" t="b">
        <v>0</v>
      </c>
      <c r="J212" s="1">
        <v>42796</v>
      </c>
      <c r="K212" s="2">
        <v>42796</v>
      </c>
      <c r="L212" t="s">
        <v>37</v>
      </c>
      <c r="M212" s="3">
        <v>0.6875</v>
      </c>
      <c r="N212" t="s">
        <v>291</v>
      </c>
      <c r="O212" t="s">
        <v>293</v>
      </c>
      <c r="P212" t="s">
        <v>242</v>
      </c>
      <c r="Q212" t="b">
        <v>0</v>
      </c>
      <c r="R212" s="1">
        <v>42796</v>
      </c>
      <c r="S212" s="2">
        <v>42796</v>
      </c>
      <c r="T212" t="s">
        <v>37</v>
      </c>
      <c r="U212" s="3">
        <v>0.72916666666666663</v>
      </c>
      <c r="V212" t="s">
        <v>294</v>
      </c>
      <c r="W212" t="s">
        <v>295</v>
      </c>
      <c r="X212" t="s">
        <v>242</v>
      </c>
      <c r="Y212" t="s">
        <v>245</v>
      </c>
      <c r="Z212" t="s">
        <v>246</v>
      </c>
      <c r="AA212" t="s">
        <v>261</v>
      </c>
      <c r="AB212" t="s">
        <v>81</v>
      </c>
      <c r="AD212" t="s">
        <v>250</v>
      </c>
      <c r="AE212" t="s">
        <v>250</v>
      </c>
      <c r="AF212" t="s">
        <v>251</v>
      </c>
      <c r="AG212" t="s">
        <v>236</v>
      </c>
      <c r="AH212" t="s">
        <v>280</v>
      </c>
      <c r="AI212" t="s">
        <v>532</v>
      </c>
      <c r="AK212" t="s">
        <v>296</v>
      </c>
      <c r="AL212" s="18"/>
    </row>
    <row r="213" spans="1:38" x14ac:dyDescent="0.25">
      <c r="J213" s="1"/>
      <c r="K213" s="2"/>
      <c r="M213" s="3"/>
      <c r="R213" s="1"/>
      <c r="S213" s="2"/>
      <c r="U213" s="3"/>
      <c r="AL213" s="18"/>
    </row>
    <row r="214" spans="1:38" x14ac:dyDescent="0.25">
      <c r="J214" s="1"/>
      <c r="K214" s="2"/>
      <c r="M214" s="3"/>
      <c r="R214" s="1"/>
      <c r="S214" s="2"/>
      <c r="U214" s="3"/>
      <c r="AL214" s="18"/>
    </row>
    <row r="215" spans="1:38" x14ac:dyDescent="0.25">
      <c r="J215" s="1"/>
      <c r="K215" s="2"/>
      <c r="M215" s="3"/>
      <c r="R215" s="1"/>
      <c r="S215" s="2"/>
      <c r="U215" s="3"/>
      <c r="AL215" s="18"/>
    </row>
    <row r="216" spans="1:38" x14ac:dyDescent="0.25">
      <c r="J216" s="1"/>
      <c r="K216" s="2"/>
      <c r="M216" s="3"/>
      <c r="R216" s="1"/>
      <c r="S216" s="2"/>
      <c r="U216" s="3"/>
      <c r="AL216" s="18"/>
    </row>
    <row r="217" spans="1:38" x14ac:dyDescent="0.25">
      <c r="A217" t="s">
        <v>330</v>
      </c>
      <c r="C217" t="s">
        <v>236</v>
      </c>
      <c r="D217" s="19" t="s">
        <v>331</v>
      </c>
      <c r="E217" t="s">
        <v>332</v>
      </c>
      <c r="G217" t="s">
        <v>333</v>
      </c>
      <c r="H217" t="s">
        <v>240</v>
      </c>
      <c r="I217" t="b">
        <v>0</v>
      </c>
      <c r="J217" s="1">
        <v>42798</v>
      </c>
      <c r="K217" s="2">
        <v>42798</v>
      </c>
      <c r="L217" t="s">
        <v>32</v>
      </c>
      <c r="M217" s="3">
        <v>0.4375</v>
      </c>
      <c r="N217" t="s">
        <v>332</v>
      </c>
      <c r="O217" t="s">
        <v>334</v>
      </c>
      <c r="P217" t="s">
        <v>242</v>
      </c>
      <c r="Q217" t="b">
        <v>0</v>
      </c>
      <c r="R217" s="1">
        <v>42798</v>
      </c>
      <c r="S217" s="2">
        <v>42798</v>
      </c>
      <c r="T217" t="s">
        <v>32</v>
      </c>
      <c r="U217" s="3">
        <v>0.47916666666666669</v>
      </c>
      <c r="V217" t="s">
        <v>335</v>
      </c>
      <c r="W217" t="s">
        <v>336</v>
      </c>
      <c r="X217" t="s">
        <v>242</v>
      </c>
      <c r="Y217" t="s">
        <v>245</v>
      </c>
      <c r="Z217" t="s">
        <v>246</v>
      </c>
      <c r="AA217" t="s">
        <v>261</v>
      </c>
      <c r="AB217" t="s">
        <v>81</v>
      </c>
      <c r="AD217" t="s">
        <v>250</v>
      </c>
      <c r="AE217" t="s">
        <v>250</v>
      </c>
      <c r="AF217" t="s">
        <v>251</v>
      </c>
      <c r="AG217" t="s">
        <v>236</v>
      </c>
      <c r="AH217" t="s">
        <v>262</v>
      </c>
      <c r="AI217" t="s">
        <v>534</v>
      </c>
      <c r="AK217" t="s">
        <v>337</v>
      </c>
      <c r="AL217" s="18"/>
    </row>
    <row r="218" spans="1:38" x14ac:dyDescent="0.25">
      <c r="J218" s="1"/>
      <c r="K218" s="2"/>
      <c r="M218" s="3"/>
      <c r="R218" s="1"/>
      <c r="S218" s="2"/>
      <c r="U218" s="3"/>
      <c r="AL218" s="18"/>
    </row>
    <row r="219" spans="1:38" x14ac:dyDescent="0.25">
      <c r="J219" s="1"/>
      <c r="K219" s="2"/>
      <c r="M219" s="3"/>
      <c r="R219" s="1"/>
      <c r="S219" s="2"/>
      <c r="U219" s="3"/>
      <c r="AL219" s="18"/>
    </row>
    <row r="220" spans="1:38" x14ac:dyDescent="0.25">
      <c r="J220" s="1"/>
      <c r="K220" s="2"/>
      <c r="M220" s="3"/>
      <c r="R220" s="1"/>
      <c r="S220" s="2"/>
      <c r="U220" s="3"/>
      <c r="AL220" s="18"/>
    </row>
    <row r="221" spans="1:38" x14ac:dyDescent="0.25">
      <c r="J221" s="1"/>
      <c r="K221" s="2"/>
      <c r="M221" s="3"/>
      <c r="R221" s="1"/>
      <c r="S221" s="2"/>
      <c r="U221" s="3"/>
      <c r="AL221" s="18"/>
    </row>
    <row r="222" spans="1:38" x14ac:dyDescent="0.25">
      <c r="J222" s="1"/>
      <c r="K222" s="2"/>
      <c r="M222" s="3"/>
      <c r="R222" s="1"/>
      <c r="S222" s="2"/>
      <c r="U222" s="3"/>
      <c r="AL222" s="18"/>
    </row>
    <row r="223" spans="1:38" x14ac:dyDescent="0.25">
      <c r="J223" s="1"/>
      <c r="K223" s="2"/>
      <c r="M223" s="3"/>
      <c r="R223" s="1"/>
      <c r="S223" s="2"/>
      <c r="U223" s="3"/>
      <c r="AL223" s="18"/>
    </row>
    <row r="224" spans="1:38" x14ac:dyDescent="0.25">
      <c r="J224" s="1"/>
      <c r="K224" s="2"/>
      <c r="M224" s="3"/>
      <c r="R224" s="1"/>
      <c r="S224" s="2"/>
      <c r="U224" s="3"/>
      <c r="AL224" s="18"/>
    </row>
    <row r="225" spans="1:38" x14ac:dyDescent="0.25">
      <c r="A225" t="s">
        <v>273</v>
      </c>
      <c r="C225" t="s">
        <v>236</v>
      </c>
      <c r="D225" s="19" t="s">
        <v>274</v>
      </c>
      <c r="E225" t="s">
        <v>275</v>
      </c>
      <c r="G225" t="s">
        <v>276</v>
      </c>
      <c r="H225" t="s">
        <v>240</v>
      </c>
      <c r="I225" t="b">
        <v>0</v>
      </c>
      <c r="J225" s="1">
        <v>42795</v>
      </c>
      <c r="K225" s="2">
        <v>42795</v>
      </c>
      <c r="L225" t="s">
        <v>36</v>
      </c>
      <c r="M225" s="3">
        <v>0.58333333333333337</v>
      </c>
      <c r="N225" t="s">
        <v>275</v>
      </c>
      <c r="O225" t="s">
        <v>277</v>
      </c>
      <c r="P225" t="s">
        <v>242</v>
      </c>
      <c r="Q225" t="b">
        <v>0</v>
      </c>
      <c r="R225" s="1">
        <v>42795</v>
      </c>
      <c r="S225" s="2">
        <v>42795</v>
      </c>
      <c r="T225" t="s">
        <v>36</v>
      </c>
      <c r="U225" s="3">
        <v>0.625</v>
      </c>
      <c r="V225" t="s">
        <v>278</v>
      </c>
      <c r="W225" t="s">
        <v>279</v>
      </c>
      <c r="X225" t="s">
        <v>242</v>
      </c>
      <c r="Y225" t="s">
        <v>245</v>
      </c>
      <c r="Z225" t="s">
        <v>246</v>
      </c>
      <c r="AA225" t="s">
        <v>261</v>
      </c>
      <c r="AB225" t="s">
        <v>81</v>
      </c>
      <c r="AD225" t="s">
        <v>250</v>
      </c>
      <c r="AE225" t="s">
        <v>250</v>
      </c>
      <c r="AF225" t="s">
        <v>251</v>
      </c>
      <c r="AG225" t="s">
        <v>236</v>
      </c>
      <c r="AH225" t="s">
        <v>280</v>
      </c>
      <c r="AI225" t="s">
        <v>535</v>
      </c>
      <c r="AK225" t="s">
        <v>281</v>
      </c>
      <c r="AL225" s="18"/>
    </row>
    <row r="226" spans="1:38" x14ac:dyDescent="0.25">
      <c r="J226" s="1"/>
      <c r="K226" s="2"/>
      <c r="M226" s="3"/>
      <c r="R226" s="1"/>
      <c r="S226" s="2"/>
      <c r="U226" s="3"/>
      <c r="AL226" s="18"/>
    </row>
    <row r="227" spans="1:38" x14ac:dyDescent="0.25">
      <c r="J227" s="1"/>
      <c r="K227" s="2"/>
      <c r="M227" s="3"/>
      <c r="R227" s="1"/>
      <c r="S227" s="2"/>
      <c r="U227" s="3"/>
      <c r="AL227" s="18"/>
    </row>
    <row r="228" spans="1:38" x14ac:dyDescent="0.25">
      <c r="A228" t="s">
        <v>372</v>
      </c>
      <c r="C228" t="s">
        <v>236</v>
      </c>
      <c r="D228" s="19" t="s">
        <v>373</v>
      </c>
      <c r="E228" t="s">
        <v>374</v>
      </c>
      <c r="G228" t="s">
        <v>375</v>
      </c>
      <c r="H228" t="s">
        <v>240</v>
      </c>
      <c r="I228" t="b">
        <v>0</v>
      </c>
      <c r="J228" s="1">
        <v>42801</v>
      </c>
      <c r="K228" s="2">
        <v>42801</v>
      </c>
      <c r="L228" t="s">
        <v>35</v>
      </c>
      <c r="M228" s="3">
        <v>0.58333333333333337</v>
      </c>
      <c r="N228" t="s">
        <v>374</v>
      </c>
      <c r="O228" t="s">
        <v>376</v>
      </c>
      <c r="P228" t="s">
        <v>242</v>
      </c>
      <c r="Q228" t="b">
        <v>0</v>
      </c>
      <c r="R228" s="1">
        <v>42801</v>
      </c>
      <c r="S228" s="2">
        <v>42801</v>
      </c>
      <c r="T228" t="s">
        <v>35</v>
      </c>
      <c r="U228" s="3">
        <v>0.75</v>
      </c>
      <c r="V228" t="s">
        <v>377</v>
      </c>
      <c r="W228" t="s">
        <v>378</v>
      </c>
      <c r="X228" t="s">
        <v>242</v>
      </c>
      <c r="Y228" t="s">
        <v>245</v>
      </c>
      <c r="Z228" t="s">
        <v>246</v>
      </c>
      <c r="AA228" t="s">
        <v>326</v>
      </c>
      <c r="AB228" t="s">
        <v>81</v>
      </c>
      <c r="AD228" t="s">
        <v>250</v>
      </c>
      <c r="AE228" t="s">
        <v>250</v>
      </c>
      <c r="AF228" t="s">
        <v>251</v>
      </c>
      <c r="AG228" t="s">
        <v>236</v>
      </c>
      <c r="AH228" t="s">
        <v>379</v>
      </c>
      <c r="AI228" t="s">
        <v>536</v>
      </c>
      <c r="AK228" t="s">
        <v>380</v>
      </c>
      <c r="AL228" s="18"/>
    </row>
    <row r="229" spans="1:38" x14ac:dyDescent="0.25">
      <c r="J229" s="1"/>
      <c r="K229" s="2"/>
      <c r="M229" s="3"/>
      <c r="R229" s="1"/>
      <c r="S229" s="2"/>
      <c r="U229" s="3"/>
      <c r="AL229" s="18"/>
    </row>
    <row r="230" spans="1:38" x14ac:dyDescent="0.25">
      <c r="J230" s="1"/>
      <c r="K230" s="2"/>
      <c r="M230" s="3"/>
      <c r="R230" s="1"/>
      <c r="S230" s="2"/>
      <c r="U230" s="3"/>
      <c r="AL230" s="18"/>
    </row>
    <row r="231" spans="1:38" x14ac:dyDescent="0.25">
      <c r="J231" s="1"/>
      <c r="K231" s="2"/>
      <c r="M231" s="3"/>
      <c r="R231" s="1"/>
      <c r="S231" s="2"/>
      <c r="U231" s="3"/>
      <c r="AL231" s="18"/>
    </row>
    <row r="232" spans="1:38" x14ac:dyDescent="0.25">
      <c r="J232" s="1"/>
      <c r="K232" s="2"/>
      <c r="M232" s="3"/>
      <c r="R232" s="1"/>
      <c r="S232" s="2"/>
      <c r="U232" s="3"/>
      <c r="AL232" s="18"/>
    </row>
    <row r="233" spans="1:38" x14ac:dyDescent="0.25">
      <c r="J233" s="1"/>
      <c r="K233" s="2"/>
      <c r="M233" s="3"/>
      <c r="R233" s="1"/>
      <c r="S233" s="2"/>
      <c r="U233" s="3"/>
      <c r="AL233" s="18"/>
    </row>
    <row r="234" spans="1:38" x14ac:dyDescent="0.25">
      <c r="J234" s="1"/>
      <c r="K234" s="2"/>
      <c r="M234" s="3"/>
      <c r="R234" s="1"/>
      <c r="S234" s="2"/>
      <c r="U234" s="3"/>
      <c r="AL234" s="18"/>
    </row>
    <row r="235" spans="1:38" x14ac:dyDescent="0.25">
      <c r="J235" s="1"/>
      <c r="K235" s="2"/>
      <c r="M235" s="3"/>
      <c r="R235" s="1"/>
      <c r="S235" s="2"/>
      <c r="U235" s="3"/>
      <c r="AL235" s="18"/>
    </row>
    <row r="236" spans="1:38" x14ac:dyDescent="0.25">
      <c r="J236" s="1"/>
      <c r="K236" s="2"/>
      <c r="M236" s="3"/>
      <c r="R236" s="1"/>
      <c r="S236" s="2"/>
      <c r="U236" s="3"/>
      <c r="AL236" s="18"/>
    </row>
    <row r="237" spans="1:38" x14ac:dyDescent="0.25">
      <c r="J237" s="1"/>
      <c r="K237" s="2"/>
      <c r="M237" s="3"/>
      <c r="R237" s="1"/>
      <c r="S237" s="2"/>
      <c r="U237" s="3"/>
      <c r="AL237" s="18"/>
    </row>
    <row r="238" spans="1:38" x14ac:dyDescent="0.25">
      <c r="J238" s="1"/>
      <c r="K238" s="2"/>
      <c r="M238" s="3"/>
      <c r="R238" s="1"/>
      <c r="S238" s="2"/>
      <c r="U238" s="3"/>
      <c r="AL238" s="18"/>
    </row>
    <row r="239" spans="1:38" x14ac:dyDescent="0.25">
      <c r="J239" s="1"/>
      <c r="K239" s="2"/>
      <c r="M239" s="3"/>
      <c r="R239" s="1"/>
      <c r="S239" s="2"/>
      <c r="U239" s="3"/>
      <c r="AL239" s="18"/>
    </row>
    <row r="240" spans="1:38" x14ac:dyDescent="0.25">
      <c r="J240" s="1"/>
      <c r="K240" s="2"/>
      <c r="M240" s="3"/>
      <c r="R240" s="1"/>
      <c r="S240" s="2"/>
      <c r="U240" s="3"/>
      <c r="AL240" s="18"/>
    </row>
    <row r="241" spans="1:38" x14ac:dyDescent="0.25">
      <c r="A241" t="s">
        <v>381</v>
      </c>
      <c r="C241" t="s">
        <v>236</v>
      </c>
      <c r="D241" s="19" t="s">
        <v>382</v>
      </c>
      <c r="G241" t="s">
        <v>383</v>
      </c>
      <c r="H241" t="s">
        <v>240</v>
      </c>
      <c r="I241" t="b">
        <v>0</v>
      </c>
      <c r="J241" s="1">
        <v>42801</v>
      </c>
      <c r="K241" s="2">
        <v>42801</v>
      </c>
      <c r="L241" t="s">
        <v>35</v>
      </c>
      <c r="M241" s="3">
        <v>0.66666666666666663</v>
      </c>
      <c r="N241" t="s">
        <v>384</v>
      </c>
      <c r="O241" t="s">
        <v>385</v>
      </c>
      <c r="P241" t="s">
        <v>242</v>
      </c>
      <c r="Q241" t="b">
        <v>0</v>
      </c>
      <c r="R241" s="1">
        <v>42801</v>
      </c>
      <c r="S241" s="2">
        <v>42801</v>
      </c>
      <c r="T241" t="s">
        <v>35</v>
      </c>
      <c r="U241" s="3">
        <v>0.70833333333333337</v>
      </c>
      <c r="V241" t="s">
        <v>386</v>
      </c>
      <c r="W241" t="s">
        <v>387</v>
      </c>
      <c r="X241" t="s">
        <v>242</v>
      </c>
      <c r="Y241" t="s">
        <v>245</v>
      </c>
      <c r="Z241" t="s">
        <v>246</v>
      </c>
      <c r="AA241" t="s">
        <v>326</v>
      </c>
      <c r="AB241" t="s">
        <v>81</v>
      </c>
      <c r="AD241" t="s">
        <v>250</v>
      </c>
      <c r="AE241" t="s">
        <v>250</v>
      </c>
      <c r="AF241" t="s">
        <v>251</v>
      </c>
      <c r="AG241" t="s">
        <v>236</v>
      </c>
      <c r="AH241" t="s">
        <v>388</v>
      </c>
      <c r="AI241" t="s">
        <v>389</v>
      </c>
      <c r="AK241" t="s">
        <v>390</v>
      </c>
      <c r="AL241" s="18"/>
    </row>
    <row r="242" spans="1:38" x14ac:dyDescent="0.25">
      <c r="A242" t="s">
        <v>391</v>
      </c>
      <c r="C242" t="s">
        <v>236</v>
      </c>
      <c r="D242" s="19" t="s">
        <v>392</v>
      </c>
      <c r="E242" t="s">
        <v>393</v>
      </c>
      <c r="G242" t="s">
        <v>394</v>
      </c>
      <c r="H242" t="s">
        <v>240</v>
      </c>
      <c r="I242" t="b">
        <v>0</v>
      </c>
      <c r="J242" s="1">
        <v>42801</v>
      </c>
      <c r="K242" s="2">
        <v>42801</v>
      </c>
      <c r="L242" t="s">
        <v>35</v>
      </c>
      <c r="M242" s="3">
        <v>0.6875</v>
      </c>
      <c r="N242" t="s">
        <v>393</v>
      </c>
      <c r="O242" t="s">
        <v>395</v>
      </c>
      <c r="P242" t="s">
        <v>242</v>
      </c>
      <c r="Q242" t="b">
        <v>0</v>
      </c>
      <c r="R242" s="1">
        <v>42801</v>
      </c>
      <c r="S242" s="2">
        <v>42801</v>
      </c>
      <c r="T242" t="s">
        <v>35</v>
      </c>
      <c r="U242" s="3">
        <v>0.72916666666666663</v>
      </c>
      <c r="V242" t="s">
        <v>396</v>
      </c>
      <c r="W242" t="s">
        <v>397</v>
      </c>
      <c r="X242" t="s">
        <v>242</v>
      </c>
      <c r="Y242" t="s">
        <v>245</v>
      </c>
      <c r="Z242" t="s">
        <v>246</v>
      </c>
      <c r="AA242" t="s">
        <v>261</v>
      </c>
      <c r="AB242" t="s">
        <v>81</v>
      </c>
      <c r="AD242" t="s">
        <v>250</v>
      </c>
      <c r="AE242" t="s">
        <v>250</v>
      </c>
      <c r="AF242" t="s">
        <v>251</v>
      </c>
      <c r="AG242" t="s">
        <v>236</v>
      </c>
      <c r="AH242" t="s">
        <v>398</v>
      </c>
      <c r="AI242" t="s">
        <v>537</v>
      </c>
      <c r="AK242" t="s">
        <v>399</v>
      </c>
      <c r="AL242" s="18"/>
    </row>
    <row r="243" spans="1:38" x14ac:dyDescent="0.25">
      <c r="J243" s="1"/>
      <c r="K243" s="2"/>
      <c r="M243" s="3"/>
      <c r="R243" s="1"/>
      <c r="S243" s="2"/>
      <c r="U243" s="3"/>
      <c r="AL243" s="18"/>
    </row>
    <row r="244" spans="1:38" x14ac:dyDescent="0.25">
      <c r="J244" s="1"/>
      <c r="K244" s="2"/>
      <c r="M244" s="3"/>
      <c r="R244" s="1"/>
      <c r="S244" s="2"/>
      <c r="U244" s="3"/>
      <c r="AL244" s="18"/>
    </row>
    <row r="245" spans="1:38" x14ac:dyDescent="0.25">
      <c r="J245" s="1"/>
      <c r="K245" s="2"/>
      <c r="M245" s="3"/>
      <c r="R245" s="1"/>
      <c r="S245" s="2"/>
      <c r="U245" s="3"/>
      <c r="AL245" s="18"/>
    </row>
    <row r="246" spans="1:38" x14ac:dyDescent="0.25">
      <c r="J246" s="1"/>
      <c r="K246" s="2"/>
      <c r="M246" s="3"/>
      <c r="R246" s="1"/>
      <c r="S246" s="2"/>
      <c r="U246" s="3"/>
      <c r="AL246" s="18"/>
    </row>
    <row r="247" spans="1:38" x14ac:dyDescent="0.25">
      <c r="J247" s="1"/>
      <c r="K247" s="2"/>
      <c r="M247" s="3"/>
      <c r="R247" s="1"/>
      <c r="S247" s="2"/>
      <c r="U247" s="3"/>
      <c r="AL247" s="18"/>
    </row>
    <row r="248" spans="1:38" x14ac:dyDescent="0.25">
      <c r="J248" s="1"/>
      <c r="K248" s="2"/>
      <c r="M248" s="3"/>
      <c r="R248" s="1"/>
      <c r="S248" s="2"/>
      <c r="U248" s="3"/>
      <c r="AL248" s="18"/>
    </row>
    <row r="249" spans="1:38" x14ac:dyDescent="0.25">
      <c r="A249" t="s">
        <v>264</v>
      </c>
      <c r="C249" t="s">
        <v>236</v>
      </c>
      <c r="D249" s="19" t="s">
        <v>265</v>
      </c>
      <c r="E249" t="s">
        <v>266</v>
      </c>
      <c r="G249" t="s">
        <v>267</v>
      </c>
      <c r="H249" t="s">
        <v>240</v>
      </c>
      <c r="I249" t="b">
        <v>0</v>
      </c>
      <c r="J249" s="1">
        <v>42795</v>
      </c>
      <c r="K249" s="2">
        <v>42795</v>
      </c>
      <c r="L249" t="s">
        <v>36</v>
      </c>
      <c r="M249" s="3">
        <v>0.5</v>
      </c>
      <c r="N249" t="s">
        <v>266</v>
      </c>
      <c r="O249" t="s">
        <v>268</v>
      </c>
      <c r="P249" t="s">
        <v>242</v>
      </c>
      <c r="Q249" t="b">
        <v>0</v>
      </c>
      <c r="R249" s="1">
        <v>42795</v>
      </c>
      <c r="S249" s="2">
        <v>42795</v>
      </c>
      <c r="T249" t="s">
        <v>36</v>
      </c>
      <c r="U249" s="3">
        <v>0.79166666666666663</v>
      </c>
      <c r="V249" t="s">
        <v>269</v>
      </c>
      <c r="W249" t="s">
        <v>270</v>
      </c>
      <c r="X249" t="s">
        <v>242</v>
      </c>
      <c r="Y249" t="s">
        <v>245</v>
      </c>
      <c r="Z249" t="s">
        <v>246</v>
      </c>
      <c r="AA249" t="s">
        <v>261</v>
      </c>
      <c r="AB249" t="s">
        <v>81</v>
      </c>
      <c r="AD249" t="s">
        <v>250</v>
      </c>
      <c r="AE249" t="s">
        <v>250</v>
      </c>
      <c r="AF249" t="s">
        <v>251</v>
      </c>
      <c r="AG249" t="s">
        <v>236</v>
      </c>
      <c r="AH249" t="s">
        <v>271</v>
      </c>
      <c r="AI249" t="s">
        <v>538</v>
      </c>
      <c r="AK249" t="s">
        <v>272</v>
      </c>
      <c r="AL249" s="18"/>
    </row>
    <row r="250" spans="1:38" x14ac:dyDescent="0.25">
      <c r="J250" s="1"/>
      <c r="K250" s="2"/>
      <c r="M250" s="3"/>
      <c r="R250" s="1"/>
      <c r="S250" s="2"/>
      <c r="U250" s="3"/>
      <c r="AL250" s="18"/>
    </row>
    <row r="251" spans="1:38" x14ac:dyDescent="0.25">
      <c r="J251" s="1"/>
      <c r="K251" s="2"/>
      <c r="M251" s="3"/>
      <c r="R251" s="1"/>
      <c r="S251" s="2"/>
      <c r="U251" s="3"/>
      <c r="AL251" s="18"/>
    </row>
    <row r="252" spans="1:38" x14ac:dyDescent="0.25">
      <c r="J252" s="1"/>
      <c r="K252" s="2"/>
      <c r="M252" s="3"/>
      <c r="R252" s="1"/>
      <c r="S252" s="2"/>
      <c r="U252" s="3"/>
      <c r="AL252" s="18"/>
    </row>
    <row r="253" spans="1:38" x14ac:dyDescent="0.25">
      <c r="J253" s="1"/>
      <c r="K253" s="2"/>
      <c r="M253" s="3"/>
      <c r="R253" s="1"/>
      <c r="S253" s="2"/>
      <c r="U253" s="3"/>
      <c r="AL253" s="18"/>
    </row>
    <row r="254" spans="1:38" x14ac:dyDescent="0.25">
      <c r="J254" s="1"/>
      <c r="K254" s="2"/>
      <c r="M254" s="3"/>
      <c r="R254" s="1"/>
      <c r="S254" s="2"/>
      <c r="U254" s="3"/>
      <c r="AL254" s="18"/>
    </row>
    <row r="255" spans="1:38" x14ac:dyDescent="0.25">
      <c r="J255" s="1"/>
      <c r="K255" s="2"/>
      <c r="M255" s="3"/>
      <c r="R255" s="1"/>
      <c r="S255" s="2"/>
      <c r="U255" s="3"/>
      <c r="AL255" s="18"/>
    </row>
    <row r="256" spans="1:38" x14ac:dyDescent="0.25">
      <c r="J256" s="1"/>
      <c r="K256" s="2"/>
      <c r="M256" s="3"/>
      <c r="R256" s="1"/>
      <c r="S256" s="2"/>
      <c r="U256" s="3"/>
      <c r="AL256" s="18"/>
    </row>
    <row r="257" spans="1:38" x14ac:dyDescent="0.25">
      <c r="J257" s="1"/>
      <c r="K257" s="2"/>
      <c r="M257" s="3"/>
      <c r="R257" s="1"/>
      <c r="S257" s="2"/>
      <c r="U257" s="3"/>
      <c r="AL257" s="18"/>
    </row>
    <row r="258" spans="1:38" x14ac:dyDescent="0.25">
      <c r="J258" s="1"/>
      <c r="K258" s="2"/>
      <c r="M258" s="3"/>
      <c r="R258" s="1"/>
      <c r="S258" s="2"/>
      <c r="U258" s="3"/>
      <c r="AL258" s="18"/>
    </row>
    <row r="259" spans="1:38" x14ac:dyDescent="0.25">
      <c r="A259" t="s">
        <v>338</v>
      </c>
      <c r="C259" t="s">
        <v>236</v>
      </c>
      <c r="D259" s="19" t="s">
        <v>339</v>
      </c>
      <c r="E259" t="s">
        <v>340</v>
      </c>
      <c r="G259" t="s">
        <v>341</v>
      </c>
      <c r="H259" t="s">
        <v>240</v>
      </c>
      <c r="I259" t="b">
        <v>0</v>
      </c>
      <c r="J259" s="1">
        <v>42800</v>
      </c>
      <c r="K259" s="2">
        <v>42800</v>
      </c>
      <c r="L259" t="s">
        <v>34</v>
      </c>
      <c r="M259" s="3">
        <v>0.41666666666666669</v>
      </c>
      <c r="N259" t="s">
        <v>340</v>
      </c>
      <c r="O259" t="s">
        <v>342</v>
      </c>
      <c r="P259" t="s">
        <v>242</v>
      </c>
      <c r="Q259" t="b">
        <v>0</v>
      </c>
      <c r="R259" s="1">
        <v>42800</v>
      </c>
      <c r="S259" s="2">
        <v>42800</v>
      </c>
      <c r="T259" t="s">
        <v>34</v>
      </c>
      <c r="U259" s="3">
        <v>0.52083333333333337</v>
      </c>
      <c r="V259" t="s">
        <v>343</v>
      </c>
      <c r="W259" t="s">
        <v>344</v>
      </c>
      <c r="X259" t="s">
        <v>242</v>
      </c>
      <c r="Y259" t="s">
        <v>245</v>
      </c>
      <c r="Z259" t="s">
        <v>246</v>
      </c>
      <c r="AA259" t="s">
        <v>261</v>
      </c>
      <c r="AB259" t="s">
        <v>81</v>
      </c>
      <c r="AD259" t="s">
        <v>250</v>
      </c>
      <c r="AE259" t="s">
        <v>250</v>
      </c>
      <c r="AF259" t="s">
        <v>251</v>
      </c>
      <c r="AG259" t="s">
        <v>236</v>
      </c>
      <c r="AH259" t="s">
        <v>345</v>
      </c>
      <c r="AI259" t="s">
        <v>539</v>
      </c>
      <c r="AK259" t="s">
        <v>346</v>
      </c>
      <c r="AL259" s="18"/>
    </row>
    <row r="260" spans="1:38" x14ac:dyDescent="0.25">
      <c r="J260" s="1"/>
      <c r="K260" s="2"/>
      <c r="M260" s="3"/>
      <c r="R260" s="1"/>
      <c r="S260" s="2"/>
      <c r="U260" s="3"/>
      <c r="AL260" s="18"/>
    </row>
    <row r="261" spans="1:38" x14ac:dyDescent="0.25">
      <c r="J261" s="1"/>
      <c r="K261" s="2"/>
      <c r="M261" s="3"/>
      <c r="R261" s="1"/>
      <c r="S261" s="2"/>
      <c r="U261" s="3"/>
      <c r="AL261" s="18"/>
    </row>
    <row r="262" spans="1:38" x14ac:dyDescent="0.25">
      <c r="J262" s="1"/>
      <c r="K262" s="2"/>
      <c r="M262" s="3"/>
      <c r="R262" s="1"/>
      <c r="S262" s="2"/>
      <c r="U262" s="3"/>
      <c r="AL262" s="18"/>
    </row>
    <row r="263" spans="1:38" x14ac:dyDescent="0.25">
      <c r="J263" s="1"/>
      <c r="K263" s="2"/>
      <c r="M263" s="3"/>
      <c r="R263" s="1"/>
      <c r="S263" s="2"/>
      <c r="U263" s="3"/>
      <c r="AL263" s="18"/>
    </row>
    <row r="264" spans="1:38" x14ac:dyDescent="0.25">
      <c r="J264" s="1"/>
      <c r="K264" s="2"/>
      <c r="M264" s="3"/>
      <c r="R264" s="1"/>
      <c r="S264" s="2"/>
      <c r="U264" s="3"/>
      <c r="AL264" s="18"/>
    </row>
    <row r="265" spans="1:38" x14ac:dyDescent="0.25">
      <c r="A265" t="s">
        <v>356</v>
      </c>
      <c r="C265" t="s">
        <v>236</v>
      </c>
      <c r="D265" s="19" t="s">
        <v>357</v>
      </c>
      <c r="E265" t="s">
        <v>358</v>
      </c>
      <c r="G265" t="s">
        <v>359</v>
      </c>
      <c r="H265" t="s">
        <v>240</v>
      </c>
      <c r="I265" t="b">
        <v>0</v>
      </c>
      <c r="J265" s="1">
        <v>42800</v>
      </c>
      <c r="K265" s="2">
        <v>42800</v>
      </c>
      <c r="L265" t="s">
        <v>34</v>
      </c>
      <c r="M265" s="3">
        <v>0.77083333333333337</v>
      </c>
      <c r="N265" t="s">
        <v>358</v>
      </c>
      <c r="O265" t="s">
        <v>360</v>
      </c>
      <c r="P265" t="s">
        <v>242</v>
      </c>
      <c r="Q265" t="b">
        <v>0</v>
      </c>
      <c r="R265" s="1">
        <v>42800</v>
      </c>
      <c r="S265" s="2">
        <v>42800</v>
      </c>
      <c r="T265" t="s">
        <v>34</v>
      </c>
      <c r="U265" s="3">
        <v>0.8125</v>
      </c>
      <c r="V265" t="s">
        <v>361</v>
      </c>
      <c r="W265" t="s">
        <v>362</v>
      </c>
      <c r="X265" t="s">
        <v>242</v>
      </c>
      <c r="Y265" t="s">
        <v>245</v>
      </c>
      <c r="Z265" t="s">
        <v>246</v>
      </c>
      <c r="AA265" t="s">
        <v>261</v>
      </c>
      <c r="AB265" t="s">
        <v>81</v>
      </c>
      <c r="AD265" t="s">
        <v>250</v>
      </c>
      <c r="AE265" t="s">
        <v>250</v>
      </c>
      <c r="AF265" t="s">
        <v>251</v>
      </c>
      <c r="AG265" t="s">
        <v>236</v>
      </c>
      <c r="AH265" t="s">
        <v>345</v>
      </c>
      <c r="AI265" t="s">
        <v>540</v>
      </c>
      <c r="AK265" t="s">
        <v>363</v>
      </c>
      <c r="AL265" s="18"/>
    </row>
    <row r="266" spans="1:38" x14ac:dyDescent="0.25">
      <c r="J266" s="1"/>
      <c r="K266" s="2"/>
      <c r="M266" s="3"/>
      <c r="R266" s="1"/>
      <c r="S266" s="2"/>
      <c r="U266" s="3"/>
      <c r="AL266" s="18"/>
    </row>
    <row r="267" spans="1:38" x14ac:dyDescent="0.25">
      <c r="J267" s="1"/>
      <c r="K267" s="2"/>
      <c r="M267" s="3"/>
      <c r="R267" s="1"/>
      <c r="S267" s="2"/>
      <c r="U267" s="3"/>
      <c r="AL267" s="18"/>
    </row>
    <row r="268" spans="1:38" x14ac:dyDescent="0.25">
      <c r="J268" s="1"/>
      <c r="K268" s="2"/>
      <c r="M268" s="3"/>
      <c r="R268" s="1"/>
      <c r="S268" s="2"/>
      <c r="U268" s="3"/>
      <c r="AL268" s="18"/>
    </row>
    <row r="269" spans="1:38" x14ac:dyDescent="0.25">
      <c r="J269" s="1"/>
      <c r="K269" s="2"/>
      <c r="M269" s="3"/>
      <c r="R269" s="1"/>
      <c r="S269" s="2"/>
      <c r="U269" s="3"/>
      <c r="AL269" s="18"/>
    </row>
    <row r="270" spans="1:38" x14ac:dyDescent="0.25">
      <c r="J270" s="1"/>
      <c r="K270" s="2"/>
      <c r="M270" s="3"/>
      <c r="R270" s="1"/>
      <c r="S270" s="2"/>
      <c r="U270" s="3"/>
      <c r="AL270" s="18"/>
    </row>
    <row r="271" spans="1:38" x14ac:dyDescent="0.25">
      <c r="J271" s="1"/>
      <c r="K271" s="2"/>
      <c r="M271" s="3"/>
      <c r="R271" s="1"/>
      <c r="S271" s="2"/>
      <c r="U271" s="3"/>
      <c r="AL271" s="18"/>
    </row>
    <row r="272" spans="1:38" x14ac:dyDescent="0.25">
      <c r="J272" s="1"/>
      <c r="K272" s="2"/>
      <c r="M272" s="3"/>
      <c r="R272" s="1"/>
      <c r="S272" s="2"/>
      <c r="U272" s="3"/>
      <c r="AL272" s="18"/>
    </row>
    <row r="273" spans="10:38" x14ac:dyDescent="0.25">
      <c r="J273" s="1"/>
      <c r="K273" s="2"/>
      <c r="M273" s="3"/>
      <c r="R273" s="1"/>
      <c r="S273" s="2"/>
      <c r="U273" s="3"/>
      <c r="AL273" s="18"/>
    </row>
    <row r="274" spans="10:38" x14ac:dyDescent="0.25">
      <c r="J274" s="1"/>
      <c r="K274" s="2"/>
      <c r="M274" s="3"/>
      <c r="R274" s="1"/>
      <c r="S274" s="2"/>
      <c r="U274" s="3"/>
      <c r="AL274" s="18"/>
    </row>
    <row r="275" spans="10:38" x14ac:dyDescent="0.25">
      <c r="J275" s="1"/>
      <c r="K275" s="2"/>
      <c r="M275" s="3"/>
      <c r="R275" s="1"/>
      <c r="S275" s="2"/>
      <c r="U275" s="3"/>
      <c r="AL275" s="18"/>
    </row>
    <row r="276" spans="10:38" x14ac:dyDescent="0.25">
      <c r="J276" s="1"/>
      <c r="K276" s="2"/>
      <c r="M276" s="3"/>
      <c r="R276" s="1"/>
      <c r="S276" s="2"/>
      <c r="U276" s="3"/>
      <c r="AL276" s="18"/>
    </row>
    <row r="277" spans="10:38" x14ac:dyDescent="0.25">
      <c r="J277" s="1"/>
      <c r="K277" s="2"/>
      <c r="M277" s="3"/>
      <c r="R277" s="1"/>
      <c r="S277" s="2"/>
      <c r="U277" s="3"/>
      <c r="AL277" s="18"/>
    </row>
  </sheetData>
  <sortState ref="A2:AI146">
    <sortCondition ref="A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B1" workbookViewId="0">
      <selection activeCell="B4" sqref="B4"/>
    </sheetView>
  </sheetViews>
  <sheetFormatPr defaultRowHeight="15" x14ac:dyDescent="0.25"/>
  <cols>
    <col min="1" max="1" width="13.140625" customWidth="1"/>
    <col min="2" max="2" width="20.140625" customWidth="1"/>
    <col min="3" max="194" width="16.140625" bestFit="1" customWidth="1"/>
    <col min="195" max="195" width="11.28515625" bestFit="1" customWidth="1"/>
  </cols>
  <sheetData>
    <row r="3" spans="1:2" x14ac:dyDescent="0.25">
      <c r="A3" s="15" t="s">
        <v>156</v>
      </c>
      <c r="B3" t="s">
        <v>186</v>
      </c>
    </row>
    <row r="4" spans="1:2" x14ac:dyDescent="0.25">
      <c r="A4" s="16" t="s">
        <v>232</v>
      </c>
      <c r="B4" s="1"/>
    </row>
    <row r="5" spans="1:2" x14ac:dyDescent="0.25">
      <c r="A5" s="17" t="s">
        <v>232</v>
      </c>
      <c r="B5" s="1"/>
    </row>
    <row r="6" spans="1:2" x14ac:dyDescent="0.25">
      <c r="A6" s="16" t="s">
        <v>157</v>
      </c>
      <c r="B6" s="1"/>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x14ac:dyDescent="0.25"/>
  <cols>
    <col min="1" max="1" width="18.140625" customWidth="1"/>
  </cols>
  <sheetData>
    <row r="1" spans="1:1" x14ac:dyDescent="0.25">
      <c r="A1" s="15" t="s">
        <v>156</v>
      </c>
    </row>
    <row r="2" spans="1:1" x14ac:dyDescent="0.25">
      <c r="A2" s="16" t="s">
        <v>230</v>
      </c>
    </row>
    <row r="3" spans="1:1" x14ac:dyDescent="0.25">
      <c r="A3" s="17" t="s">
        <v>231</v>
      </c>
    </row>
    <row r="4" spans="1:1" x14ac:dyDescent="0.25">
      <c r="A4" s="16" t="s">
        <v>234</v>
      </c>
    </row>
    <row r="5" spans="1:1" x14ac:dyDescent="0.25">
      <c r="A5" s="17" t="s">
        <v>231</v>
      </c>
    </row>
    <row r="6" spans="1:1" x14ac:dyDescent="0.25">
      <c r="A6" s="16" t="s">
        <v>157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185</v>
      </c>
      <c r="B1" t="s">
        <v>154</v>
      </c>
      <c r="C1" t="s">
        <v>184</v>
      </c>
      <c r="D1" t="s">
        <v>159</v>
      </c>
    </row>
    <row r="2" spans="1:4" x14ac:dyDescent="0.25">
      <c r="A2" t="str">
        <f>VLOOKUP(DATA_GOES_HERE!Y2,VENUEID!$A$2:$B$28,1,TRUE)</f>
        <v>SOUTHEAST</v>
      </c>
      <c r="B2" t="b">
        <f>IF(DATA_GOES_HERE!AH2="","",
IF(ISNUMBER(SEARCH("*ADULTS*",DATA_GOES_HERE!AH69)),"ADULTS",
IF(ISNUMBER(SEARCH("*CHILDREN*",DATA_GOES_HERE!AH69)),"CHILDREN",
IF(ISNUMBER(SEARCH("*TEENS*",DATA_GOES_HERE!AH69)),"TEENS"))))</f>
        <v>0</v>
      </c>
      <c r="C2" t="str">
        <f>Table1[startdatetime]</f>
        <v>20170301T100000</v>
      </c>
      <c r="D2" t="str">
        <f>CONCATENATE(Table1[[#This Row],[ summary]],
CHAR(13),
Table1[[#This Row],[startdayname]],
", ",
TEXT((Table1[[#This Row],[startshortdate]]),"MMM D"),
CHAR(13),
TEXT((Table1[[#This Row],[starttime]]), "h:mm am/pm"),CHAR(13),Table1[[#This Row],[description]],CHAR(13))</f>
        <v xml:space="preserve"> Adult Education for Non-English Background_x000D_Wednesday, Mar 1_x000D_10:00 AM_x000D_Every Monday - Thursday. Study for your high school equivalency diploma while increasing your English language skills. This class is offered in partnership with WorkForce Essentials. Classes are free, but registration is required. Please call 1-800-826-3177 to register._x000D_</v>
      </c>
    </row>
    <row r="3" spans="1:4" x14ac:dyDescent="0.25">
      <c r="A3" t="e">
        <f>VLOOKUP(DATA_GOES_HERE!Y3,VENUEID!$A$2:$B$28,1,TRUE)</f>
        <v>#N/A</v>
      </c>
      <c r="B3" t="str">
        <f>IF(DATA_GOES_HERE!AH3="","",
IF(ISNUMBER(SEARCH("*ADULTS*",DATA_GOES_HERE!AH70)),"ADULTS",
IF(ISNUMBER(SEARCH("*CHILDREN*",DATA_GOES_HERE!AH70)),"CHILDREN",
IF(ISNUMBER(SEARCH("*TEENS*",DATA_GOES_HERE!AH70)),"TEENS"))))</f>
        <v/>
      </c>
      <c r="C3">
        <f>Table1[startdatetime]</f>
        <v>0</v>
      </c>
      <c r="D3" t="str">
        <f>CONCATENATE(Table1[[#This Row],[ summary]],
CHAR(13),
Table1[[#This Row],[startdayname]],
", ",
TEXT((Table1[[#This Row],[startshortdate]]),"MMM D"),
CHAR(13),
TEXT((Table1[[#This Row],[starttime]]), "h:mm am/pm"),CHAR(13),Table1[[#This Row],[description]],CHAR(13))</f>
        <v>_x000D_, Jan 0_x000D_12:00 AM_x000D__x000D_</v>
      </c>
    </row>
    <row r="4" spans="1:4" x14ac:dyDescent="0.25">
      <c r="A4" t="e">
        <f>VLOOKUP(DATA_GOES_HERE!Y4,VENUEID!$A$2:$B$28,1,TRUE)</f>
        <v>#N/A</v>
      </c>
      <c r="B4" t="str">
        <f>IF(DATA_GOES_HERE!AH4="","",
IF(ISNUMBER(SEARCH("*ADULTS*",DATA_GOES_HERE!AH71)),"ADULTS",
IF(ISNUMBER(SEARCH("*CHILDREN*",DATA_GOES_HERE!AH71)),"CHILDREN",
IF(ISNUMBER(SEARCH("*TEENS*",DATA_GOES_HERE!AH71)),"TEENS"))))</f>
        <v/>
      </c>
      <c r="C4">
        <f>Table1[startdatetime]</f>
        <v>0</v>
      </c>
      <c r="D4" t="str">
        <f>CONCATENATE(Table1[[#This Row],[ summary]],
CHAR(13),
Table1[[#This Row],[startdayname]],
", ",
TEXT((Table1[[#This Row],[startshortdate]]),"MMM D"),
CHAR(13),
TEXT((Table1[[#This Row],[starttime]]), "h:mm am/pm"),CHAR(13),Table1[[#This Row],[description]],CHAR(13))</f>
        <v>_x000D_, Jan 0_x000D_12:00 AM_x000D__x000D_</v>
      </c>
    </row>
    <row r="5" spans="1:4" x14ac:dyDescent="0.25">
      <c r="A5" t="e">
        <f>VLOOKUP(DATA_GOES_HERE!Y5,VENUEID!$A$2:$B$28,1,TRUE)</f>
        <v>#N/A</v>
      </c>
      <c r="B5" t="str">
        <f>IF(DATA_GOES_HERE!AH5="","",
IF(ISNUMBER(SEARCH("*ADULTS*",DATA_GOES_HERE!AH72)),"ADULTS",
IF(ISNUMBER(SEARCH("*CHILDREN*",DATA_GOES_HERE!AH72)),"CHILDREN",
IF(ISNUMBER(SEARCH("*TEENS*",DATA_GOES_HERE!AH72)),"TEENS"))))</f>
        <v/>
      </c>
      <c r="C5">
        <f>Table1[startdatetime]</f>
        <v>0</v>
      </c>
      <c r="D5" t="str">
        <f>CONCATENATE(Table1[[#This Row],[ summary]],
CHAR(13),
Table1[[#This Row],[startdayname]],
", ",
TEXT((Table1[[#This Row],[startshortdate]]),"MMM D"),
CHAR(13),
TEXT((Table1[[#This Row],[starttime]]), "h:mm am/pm"),CHAR(13),Table1[[#This Row],[description]],CHAR(13))</f>
        <v>_x000D_, Jan 0_x000D_12:00 AM_x000D__x000D_</v>
      </c>
    </row>
    <row r="6" spans="1:4" x14ac:dyDescent="0.25">
      <c r="A6" t="e">
        <f>VLOOKUP(DATA_GOES_HERE!Y6,VENUEID!$A$2:$B$28,1,TRUE)</f>
        <v>#N/A</v>
      </c>
      <c r="B6" t="str">
        <f>IF(DATA_GOES_HERE!AH6="","",
IF(ISNUMBER(SEARCH("*ADULTS*",DATA_GOES_HERE!AH73)),"ADULTS",
IF(ISNUMBER(SEARCH("*CHILDREN*",DATA_GOES_HERE!AH73)),"CHILDREN",
IF(ISNUMBER(SEARCH("*TEENS*",DATA_GOES_HERE!AH73)),"TEENS"))))</f>
        <v/>
      </c>
      <c r="C6">
        <f>Table1[startdatetime]</f>
        <v>0</v>
      </c>
      <c r="D6" t="str">
        <f>CONCATENATE(Table1[[#This Row],[ summary]],
CHAR(13),
Table1[[#This Row],[startdayname]],
", ",
TEXT((Table1[[#This Row],[startshortdate]]),"MMM D"),
CHAR(13),
TEXT((Table1[[#This Row],[starttime]]), "h:mm am/pm"),CHAR(13),Table1[[#This Row],[description]],CHAR(13))</f>
        <v>_x000D_, Jan 0_x000D_12:00 AM_x000D__x000D_</v>
      </c>
    </row>
    <row r="7" spans="1:4" x14ac:dyDescent="0.25">
      <c r="A7" t="e">
        <f>VLOOKUP(DATA_GOES_HERE!Y7,VENUEID!$A$2:$B$28,1,TRUE)</f>
        <v>#N/A</v>
      </c>
      <c r="B7" t="str">
        <f>IF(DATA_GOES_HERE!AH7="","",
IF(ISNUMBER(SEARCH("*ADULTS*",DATA_GOES_HERE!#REF!)),"ADULTS",
IF(ISNUMBER(SEARCH("*CHILDREN*",DATA_GOES_HERE!#REF!)),"CHILDREN",
IF(ISNUMBER(SEARCH("*TEENS*",DATA_GOES_HERE!#REF!)),"TEENS"))))</f>
        <v/>
      </c>
      <c r="C7">
        <f>Table1[startdatetime]</f>
        <v>0</v>
      </c>
      <c r="D7" t="str">
        <f>CONCATENATE(Table1[[#This Row],[ summary]],
CHAR(13),
Table1[[#This Row],[startdayname]],
", ",
TEXT((Table1[[#This Row],[startshortdate]]),"MMM D"),
CHAR(13),
TEXT((Table1[[#This Row],[starttime]]), "h:mm am/pm"),CHAR(13),Table1[[#This Row],[description]],CHAR(13))</f>
        <v>_x000D_, Jan 0_x000D_12:00 AM_x000D__x000D_</v>
      </c>
    </row>
    <row r="8" spans="1:4" x14ac:dyDescent="0.25">
      <c r="A8" t="e">
        <f>VLOOKUP(DATA_GOES_HERE!Y8,VENUEID!$A$2:$B$28,1,TRUE)</f>
        <v>#N/A</v>
      </c>
      <c r="B8" t="str">
        <f>IF(DATA_GOES_HERE!AH8="","",
IF(ISNUMBER(SEARCH("*ADULTS*",DATA_GOES_HERE!AH74)),"ADULTS",
IF(ISNUMBER(SEARCH("*CHILDREN*",DATA_GOES_HERE!AH74)),"CHILDREN",
IF(ISNUMBER(SEARCH("*TEENS*",DATA_GOES_HERE!AH74)),"TEENS"))))</f>
        <v/>
      </c>
      <c r="C8">
        <f>Table1[startdatetime]</f>
        <v>0</v>
      </c>
      <c r="D8" t="str">
        <f>CONCATENATE(Table1[[#This Row],[ summary]],
CHAR(13),
Table1[[#This Row],[startdayname]],
", ",
TEXT((Table1[[#This Row],[startshortdate]]),"MMM D"),
CHAR(13),
TEXT((Table1[[#This Row],[starttime]]), "h:mm am/pm"),CHAR(13),Table1[[#This Row],[description]],CHAR(13))</f>
        <v>_x000D_, Jan 0_x000D_12:00 AM_x000D__x000D_</v>
      </c>
    </row>
    <row r="9" spans="1:4" x14ac:dyDescent="0.25">
      <c r="A9" t="e">
        <f>VLOOKUP(DATA_GOES_HERE!Y9,VENUEID!$A$2:$B$28,1,TRUE)</f>
        <v>#N/A</v>
      </c>
      <c r="B9" t="str">
        <f>IF(DATA_GOES_HERE!AH9="","",
IF(ISNUMBER(SEARCH("*ADULTS*",DATA_GOES_HERE!AH75)),"ADULTS",
IF(ISNUMBER(SEARCH("*CHILDREN*",DATA_GOES_HERE!AH75)),"CHILDREN",
IF(ISNUMBER(SEARCH("*TEENS*",DATA_GOES_HERE!AH75)),"TEENS"))))</f>
        <v/>
      </c>
      <c r="C9">
        <f>Table1[startdatetime]</f>
        <v>0</v>
      </c>
      <c r="D9" t="str">
        <f>CONCATENATE(Table1[[#This Row],[ summary]],
CHAR(13),
Table1[[#This Row],[startdayname]],
", ",
TEXT((Table1[[#This Row],[startshortdate]]),"MMM D"),
CHAR(13),
TEXT((Table1[[#This Row],[starttime]]), "h:mm am/pm"),CHAR(13),Table1[[#This Row],[description]],CHAR(13))</f>
        <v>_x000D_, Jan 0_x000D_12:00 AM_x000D__x000D_</v>
      </c>
    </row>
    <row r="10" spans="1:4" x14ac:dyDescent="0.25">
      <c r="A10" t="e">
        <f>VLOOKUP(DATA_GOES_HERE!Y10,VENUEID!$A$2:$B$28,1,TRUE)</f>
        <v>#N/A</v>
      </c>
      <c r="B10" t="str">
        <f>IF(DATA_GOES_HERE!AH10="","",
IF(ISNUMBER(SEARCH("*ADULTS*",DATA_GOES_HERE!AH76)),"ADULTS",
IF(ISNUMBER(SEARCH("*CHILDREN*",DATA_GOES_HERE!AH76)),"CHILDREN",
IF(ISNUMBER(SEARCH("*TEENS*",DATA_GOES_HERE!AH76)),"TEENS"))))</f>
        <v/>
      </c>
      <c r="C10">
        <f>Table1[startdatetime]</f>
        <v>0</v>
      </c>
      <c r="D10" t="str">
        <f>CONCATENATE(Table1[[#This Row],[ summary]],
CHAR(13),
Table1[[#This Row],[startdayname]],
", ",
TEXT((Table1[[#This Row],[startshortdate]]),"MMM D"),
CHAR(13),
TEXT((Table1[[#This Row],[starttime]]), "h:mm am/pm"),CHAR(13),Table1[[#This Row],[description]],CHAR(13))</f>
        <v>_x000D_, Jan 0_x000D_12:00 AM_x000D__x000D_</v>
      </c>
    </row>
    <row r="11" spans="1:4" x14ac:dyDescent="0.25">
      <c r="A11" t="e">
        <f>VLOOKUP(DATA_GOES_HERE!Y11,VENUEID!$A$2:$B$28,1,TRUE)</f>
        <v>#N/A</v>
      </c>
      <c r="B11" t="str">
        <f>IF(DATA_GOES_HERE!AH11="","",
IF(ISNUMBER(SEARCH("*ADULTS*",DATA_GOES_HERE!AH77)),"ADULTS",
IF(ISNUMBER(SEARCH("*CHILDREN*",DATA_GOES_HERE!AH77)),"CHILDREN",
IF(ISNUMBER(SEARCH("*TEENS*",DATA_GOES_HERE!AH77)),"TEENS"))))</f>
        <v/>
      </c>
      <c r="C11">
        <f>Table1[startdatetime]</f>
        <v>0</v>
      </c>
      <c r="D11" t="str">
        <f>CONCATENATE(Table1[[#This Row],[ summary]],
CHAR(13),
Table1[[#This Row],[startdayname]],
", ",
TEXT((Table1[[#This Row],[startshortdate]]),"MMM D"),
CHAR(13),
TEXT((Table1[[#This Row],[starttime]]), "h:mm am/pm"),CHAR(13),Table1[[#This Row],[description]],CHAR(13))</f>
        <v>_x000D_, Jan 0_x000D_12:00 AM_x000D__x000D_</v>
      </c>
    </row>
    <row r="12" spans="1:4" x14ac:dyDescent="0.25">
      <c r="A12" t="e">
        <f>VLOOKUP(DATA_GOES_HERE!Y12,VENUEID!$A$2:$B$28,1,TRUE)</f>
        <v>#N/A</v>
      </c>
      <c r="B12" t="str">
        <f>IF(DATA_GOES_HERE!AH12="","",
IF(ISNUMBER(SEARCH("*ADULTS*",DATA_GOES_HERE!AH78)),"ADULTS",
IF(ISNUMBER(SEARCH("*CHILDREN*",DATA_GOES_HERE!AH78)),"CHILDREN",
IF(ISNUMBER(SEARCH("*TEENS*",DATA_GOES_HERE!AH78)),"TEENS"))))</f>
        <v/>
      </c>
      <c r="C12">
        <f>Table1[startdatetime]</f>
        <v>0</v>
      </c>
      <c r="D12" t="str">
        <f>CONCATENATE(Table1[[#This Row],[ summary]],
CHAR(13),
Table1[[#This Row],[startdayname]],
", ",
TEXT((Table1[[#This Row],[startshortdate]]),"MMM D"),
CHAR(13),
TEXT((Table1[[#This Row],[starttime]]), "h:mm am/pm"),CHAR(13),Table1[[#This Row],[description]],CHAR(13))</f>
        <v>_x000D_, Jan 0_x000D_12:00 AM_x000D__x000D_</v>
      </c>
    </row>
    <row r="13" spans="1:4" x14ac:dyDescent="0.25">
      <c r="A13" t="e">
        <f>VLOOKUP(DATA_GOES_HERE!Y13,VENUEID!$A$2:$B$28,1,TRUE)</f>
        <v>#N/A</v>
      </c>
      <c r="B13" t="str">
        <f>IF(DATA_GOES_HERE!AH13="","",
IF(ISNUMBER(SEARCH("*ADULTS*",DATA_GOES_HERE!AH79)),"ADULTS",
IF(ISNUMBER(SEARCH("*CHILDREN*",DATA_GOES_HERE!AH79)),"CHILDREN",
IF(ISNUMBER(SEARCH("*TEENS*",DATA_GOES_HERE!AH79)),"TEENS"))))</f>
        <v/>
      </c>
      <c r="C13">
        <f>Table1[startdatetime]</f>
        <v>0</v>
      </c>
      <c r="D13" t="str">
        <f>CONCATENATE(Table1[[#This Row],[ summary]],
CHAR(13),
Table1[[#This Row],[startdayname]],
", ",
TEXT((Table1[[#This Row],[startshortdate]]),"MMM D"),
CHAR(13),
TEXT((Table1[[#This Row],[starttime]]), "h:mm am/pm"),CHAR(13),Table1[[#This Row],[description]],CHAR(13))</f>
        <v>_x000D_, Jan 0_x000D_12:00 AM_x000D__x000D_</v>
      </c>
    </row>
    <row r="14" spans="1:4" x14ac:dyDescent="0.25">
      <c r="A14" t="e">
        <f>VLOOKUP(DATA_GOES_HERE!Y14,VENUEID!$A$2:$B$28,1,TRUE)</f>
        <v>#N/A</v>
      </c>
      <c r="B14" t="str">
        <f>IF(DATA_GOES_HERE!AH14="","",
IF(ISNUMBER(SEARCH("*ADULTS*",DATA_GOES_HERE!AH80)),"ADULTS",
IF(ISNUMBER(SEARCH("*CHILDREN*",DATA_GOES_HERE!AH80)),"CHILDREN",
IF(ISNUMBER(SEARCH("*TEENS*",DATA_GOES_HERE!AH80)),"TEENS"))))</f>
        <v/>
      </c>
      <c r="C14">
        <f>Table1[startdatetime]</f>
        <v>0</v>
      </c>
      <c r="D14" t="str">
        <f>CONCATENATE(Table1[[#This Row],[ summary]],
CHAR(13),
Table1[[#This Row],[startdayname]],
", ",
TEXT((Table1[[#This Row],[startshortdate]]),"MMM D"),
CHAR(13),
TEXT((Table1[[#This Row],[starttime]]), "h:mm am/pm"),CHAR(13),Table1[[#This Row],[description]],CHAR(13))</f>
        <v>_x000D_, Jan 0_x000D_12:00 AM_x000D__x000D_</v>
      </c>
    </row>
    <row r="15" spans="1:4" x14ac:dyDescent="0.25">
      <c r="A15" t="e">
        <f>VLOOKUP(DATA_GOES_HERE!Y15,VENUEID!$A$2:$B$28,1,TRUE)</f>
        <v>#N/A</v>
      </c>
      <c r="B15" t="str">
        <f>IF(DATA_GOES_HERE!AH15="","",
IF(ISNUMBER(SEARCH("*ADULTS*",DATA_GOES_HERE!AH81)),"ADULTS",
IF(ISNUMBER(SEARCH("*CHILDREN*",DATA_GOES_HERE!AH81)),"CHILDREN",
IF(ISNUMBER(SEARCH("*TEENS*",DATA_GOES_HERE!AH81)),"TEENS"))))</f>
        <v/>
      </c>
      <c r="C15">
        <f>Table1[startdatetime]</f>
        <v>0</v>
      </c>
      <c r="D15" t="str">
        <f>CONCATENATE(Table1[[#This Row],[ summary]],
CHAR(13),
Table1[[#This Row],[startdayname]],
", ",
TEXT((Table1[[#This Row],[startshortdate]]),"MMM D"),
CHAR(13),
TEXT((Table1[[#This Row],[starttime]]), "h:mm am/pm"),CHAR(13),Table1[[#This Row],[description]],CHAR(13))</f>
        <v>_x000D_, Jan 0_x000D_12:00 AM_x000D__x000D_</v>
      </c>
    </row>
    <row r="16" spans="1:4" x14ac:dyDescent="0.25">
      <c r="A16" t="e">
        <f>VLOOKUP(DATA_GOES_HERE!Y16,VENUEID!$A$2:$B$28,1,TRUE)</f>
        <v>#N/A</v>
      </c>
      <c r="B16" t="str">
        <f>IF(DATA_GOES_HERE!AH16="","",
IF(ISNUMBER(SEARCH("*ADULTS*",DATA_GOES_HERE!AH82)),"ADULTS",
IF(ISNUMBER(SEARCH("*CHILDREN*",DATA_GOES_HERE!AH82)),"CHILDREN",
IF(ISNUMBER(SEARCH("*TEENS*",DATA_GOES_HERE!AH82)),"TEENS"))))</f>
        <v/>
      </c>
      <c r="C16">
        <f>Table1[startdatetime]</f>
        <v>0</v>
      </c>
      <c r="D16" t="str">
        <f>CONCATENATE(Table1[[#This Row],[ summary]],
CHAR(13),
Table1[[#This Row],[startdayname]],
", ",
TEXT((Table1[[#This Row],[startshortdate]]),"MMM D"),
CHAR(13),
TEXT((Table1[[#This Row],[starttime]]), "h:mm am/pm"),CHAR(13),Table1[[#This Row],[description]],CHAR(13))</f>
        <v>_x000D_, Jan 0_x000D_12:00 AM_x000D__x000D_</v>
      </c>
    </row>
    <row r="17" spans="1:4" x14ac:dyDescent="0.25">
      <c r="A17" t="e">
        <f>VLOOKUP(DATA_GOES_HERE!Y17,VENUEID!$A$2:$B$28,1,TRUE)</f>
        <v>#N/A</v>
      </c>
      <c r="B17" t="str">
        <f>IF(DATA_GOES_HERE!AH17="","",
IF(ISNUMBER(SEARCH("*ADULTS*",DATA_GOES_HERE!#REF!)),"ADULTS",
IF(ISNUMBER(SEARCH("*CHILDREN*",DATA_GOES_HERE!#REF!)),"CHILDREN",
IF(ISNUMBER(SEARCH("*TEENS*",DATA_GOES_HERE!#REF!)),"TEENS"))))</f>
        <v/>
      </c>
      <c r="C17">
        <f>Table1[startdatetime]</f>
        <v>0</v>
      </c>
      <c r="D17" t="str">
        <f>CONCATENATE(Table1[[#This Row],[ summary]],
CHAR(13),
Table1[[#This Row],[startdayname]],
", ",
TEXT((Table1[[#This Row],[startshortdate]]),"MMM D"),
CHAR(13),
TEXT((Table1[[#This Row],[starttime]]), "h:mm am/pm"),CHAR(13),Table1[[#This Row],[description]],CHAR(13))</f>
        <v>_x000D_, Jan 0_x000D_12:00 AM_x000D__x000D_</v>
      </c>
    </row>
    <row r="18" spans="1:4" x14ac:dyDescent="0.25">
      <c r="A18" t="e">
        <f>VLOOKUP(DATA_GOES_HERE!Y18,VENUEID!$A$2:$B$28,1,TRUE)</f>
        <v>#N/A</v>
      </c>
      <c r="B18" t="str">
        <f>IF(DATA_GOES_HERE!AH18="","",
IF(ISNUMBER(SEARCH("*ADULTS*",DATA_GOES_HERE!AH83)),"ADULTS",
IF(ISNUMBER(SEARCH("*CHILDREN*",DATA_GOES_HERE!AH83)),"CHILDREN",
IF(ISNUMBER(SEARCH("*TEENS*",DATA_GOES_HERE!AH83)),"TEENS"))))</f>
        <v/>
      </c>
      <c r="C18">
        <f>Table1[startdatetime]</f>
        <v>0</v>
      </c>
      <c r="D18" t="str">
        <f>CONCATENATE(Table1[[#This Row],[ summary]],
CHAR(13),
Table1[[#This Row],[startdayname]],
", ",
TEXT((Table1[[#This Row],[startshortdate]]),"MMM D"),
CHAR(13),
TEXT((Table1[[#This Row],[starttime]]), "h:mm am/pm"),CHAR(13),Table1[[#This Row],[description]],CHAR(13))</f>
        <v>_x000D_, Jan 0_x000D_12:00 AM_x000D__x000D_</v>
      </c>
    </row>
    <row r="19" spans="1:4" x14ac:dyDescent="0.25">
      <c r="A19" t="e">
        <f>VLOOKUP(DATA_GOES_HERE!Y19,VENUEID!$A$2:$B$28,1,TRUE)</f>
        <v>#N/A</v>
      </c>
      <c r="B19" t="str">
        <f>IF(DATA_GOES_HERE!AH19="","",
IF(ISNUMBER(SEARCH("*ADULTS*",DATA_GOES_HERE!AH84)),"ADULTS",
IF(ISNUMBER(SEARCH("*CHILDREN*",DATA_GOES_HERE!AH84)),"CHILDREN",
IF(ISNUMBER(SEARCH("*TEENS*",DATA_GOES_HERE!AH84)),"TEENS"))))</f>
        <v/>
      </c>
      <c r="C19">
        <f>Table1[startdatetime]</f>
        <v>0</v>
      </c>
      <c r="D19" t="str">
        <f>CONCATENATE(Table1[[#This Row],[ summary]],
CHAR(13),
Table1[[#This Row],[startdayname]],
", ",
TEXT((Table1[[#This Row],[startshortdate]]),"MMM D"),
CHAR(13),
TEXT((Table1[[#This Row],[starttime]]), "h:mm am/pm"),CHAR(13),Table1[[#This Row],[description]],CHAR(13))</f>
        <v>_x000D_, Jan 0_x000D_12:00 AM_x000D__x000D_</v>
      </c>
    </row>
    <row r="20" spans="1:4" x14ac:dyDescent="0.25">
      <c r="A20" t="e">
        <f>VLOOKUP(DATA_GOES_HERE!Y20,VENUEID!$A$2:$B$28,1,TRUE)</f>
        <v>#N/A</v>
      </c>
      <c r="B20" t="str">
        <f>IF(DATA_GOES_HERE!AH20="","",
IF(ISNUMBER(SEARCH("*ADULTS*",DATA_GOES_HERE!AH85)),"ADULTS",
IF(ISNUMBER(SEARCH("*CHILDREN*",DATA_GOES_HERE!AH85)),"CHILDREN",
IF(ISNUMBER(SEARCH("*TEENS*",DATA_GOES_HERE!AH85)),"TEENS"))))</f>
        <v/>
      </c>
      <c r="C20">
        <f>Table1[startdatetime]</f>
        <v>0</v>
      </c>
      <c r="D20" t="str">
        <f>CONCATENATE(Table1[[#This Row],[ summary]],
CHAR(13),
Table1[[#This Row],[startdayname]],
", ",
TEXT((Table1[[#This Row],[startshortdate]]),"MMM D"),
CHAR(13),
TEXT((Table1[[#This Row],[starttime]]), "h:mm am/pm"),CHAR(13),Table1[[#This Row],[description]],CHAR(13))</f>
        <v>_x000D_, Jan 0_x000D_12:00 AM_x000D__x000D_</v>
      </c>
    </row>
    <row r="21" spans="1:4" x14ac:dyDescent="0.25">
      <c r="A21" t="e">
        <f>VLOOKUP(DATA_GOES_HERE!Y21,VENUEID!$A$2:$B$28,1,TRUE)</f>
        <v>#N/A</v>
      </c>
      <c r="B21" t="str">
        <f>IF(DATA_GOES_HERE!AH21="","",
IF(ISNUMBER(SEARCH("*ADULTS*",DATA_GOES_HERE!AH86)),"ADULTS",
IF(ISNUMBER(SEARCH("*CHILDREN*",DATA_GOES_HERE!AH86)),"CHILDREN",
IF(ISNUMBER(SEARCH("*TEENS*",DATA_GOES_HERE!AH86)),"TEENS"))))</f>
        <v/>
      </c>
      <c r="C21">
        <f>Table1[startdatetime]</f>
        <v>0</v>
      </c>
      <c r="D21" t="str">
        <f>CONCATENATE(Table1[[#This Row],[ summary]],
CHAR(13),
Table1[[#This Row],[startdayname]],
", ",
TEXT((Table1[[#This Row],[startshortdate]]),"MMM D"),
CHAR(13),
TEXT((Table1[[#This Row],[starttime]]), "h:mm am/pm"),CHAR(13),Table1[[#This Row],[description]],CHAR(13))</f>
        <v>_x000D_, Jan 0_x000D_12:00 AM_x000D__x000D_</v>
      </c>
    </row>
    <row r="22" spans="1:4" x14ac:dyDescent="0.25">
      <c r="A22" t="e">
        <f>VLOOKUP(DATA_GOES_HERE!Y22,VENUEID!$A$2:$B$28,1,TRUE)</f>
        <v>#N/A</v>
      </c>
      <c r="B22" t="str">
        <f>IF(DATA_GOES_HERE!AH22="","",
IF(ISNUMBER(SEARCH("*ADULTS*",DATA_GOES_HERE!AH87)),"ADULTS",
IF(ISNUMBER(SEARCH("*CHILDREN*",DATA_GOES_HERE!AH87)),"CHILDREN",
IF(ISNUMBER(SEARCH("*TEENS*",DATA_GOES_HERE!AH87)),"TEENS"))))</f>
        <v/>
      </c>
      <c r="C22">
        <f>Table1[startdatetime]</f>
        <v>0</v>
      </c>
      <c r="D22" t="str">
        <f>CONCATENATE(Table1[[#This Row],[ summary]],
CHAR(13),
Table1[[#This Row],[startdayname]],
", ",
TEXT((Table1[[#This Row],[startshortdate]]),"MMM D"),
CHAR(13),
TEXT((Table1[[#This Row],[starttime]]), "h:mm am/pm"),CHAR(13),Table1[[#This Row],[description]],CHAR(13))</f>
        <v>_x000D_, Jan 0_x000D_12:00 AM_x000D__x000D_</v>
      </c>
    </row>
    <row r="23" spans="1:4" x14ac:dyDescent="0.25">
      <c r="A23" t="e">
        <f>VLOOKUP(DATA_GOES_HERE!Y23,VENUEID!$A$2:$B$28,1,TRUE)</f>
        <v>#N/A</v>
      </c>
      <c r="B23" t="str">
        <f>IF(DATA_GOES_HERE!AH23="","",
IF(ISNUMBER(SEARCH("*ADULTS*",DATA_GOES_HERE!AH88)),"ADULTS",
IF(ISNUMBER(SEARCH("*CHILDREN*",DATA_GOES_HERE!AH88)),"CHILDREN",
IF(ISNUMBER(SEARCH("*TEENS*",DATA_GOES_HERE!AH88)),"TEENS"))))</f>
        <v/>
      </c>
      <c r="C23">
        <f>Table1[startdatetime]</f>
        <v>0</v>
      </c>
      <c r="D23" t="str">
        <f>CONCATENATE(Table1[[#This Row],[ summary]],
CHAR(13),
Table1[[#This Row],[startdayname]],
", ",
TEXT((Table1[[#This Row],[startshortdate]]),"MMM D"),
CHAR(13),
TEXT((Table1[[#This Row],[starttime]]), "h:mm am/pm"),CHAR(13),Table1[[#This Row],[description]],CHAR(13))</f>
        <v>_x000D_, Jan 0_x000D_12:00 AM_x000D__x000D_</v>
      </c>
    </row>
    <row r="24" spans="1:4" x14ac:dyDescent="0.25">
      <c r="A24" t="e">
        <f>VLOOKUP(DATA_GOES_HERE!Y24,VENUEID!$A$2:$B$28,1,TRUE)</f>
        <v>#N/A</v>
      </c>
      <c r="B24" t="str">
        <f>IF(DATA_GOES_HERE!AH24="","",
IF(ISNUMBER(SEARCH("*ADULTS*",DATA_GOES_HERE!AH89)),"ADULTS",
IF(ISNUMBER(SEARCH("*CHILDREN*",DATA_GOES_HERE!AH89)),"CHILDREN",
IF(ISNUMBER(SEARCH("*TEENS*",DATA_GOES_HERE!AH89)),"TEENS"))))</f>
        <v/>
      </c>
      <c r="C24">
        <f>Table1[startdatetime]</f>
        <v>0</v>
      </c>
      <c r="D24" t="str">
        <f>CONCATENATE(Table1[[#This Row],[ summary]],
CHAR(13),
Table1[[#This Row],[startdayname]],
", ",
TEXT((Table1[[#This Row],[startshortdate]]),"MMM D"),
CHAR(13),
TEXT((Table1[[#This Row],[starttime]]), "h:mm am/pm"),CHAR(13),Table1[[#This Row],[description]],CHAR(13))</f>
        <v>_x000D_, Jan 0_x000D_12:00 AM_x000D__x000D_</v>
      </c>
    </row>
    <row r="25" spans="1:4" x14ac:dyDescent="0.25">
      <c r="A25" t="e">
        <f>VLOOKUP(DATA_GOES_HERE!Y25,VENUEID!$A$2:$B$28,1,TRUE)</f>
        <v>#N/A</v>
      </c>
      <c r="B25" t="str">
        <f>IF(DATA_GOES_HERE!AH25="","",
IF(ISNUMBER(SEARCH("*ADULTS*",DATA_GOES_HERE!AH90)),"ADULTS",
IF(ISNUMBER(SEARCH("*CHILDREN*",DATA_GOES_HERE!AH90)),"CHILDREN",
IF(ISNUMBER(SEARCH("*TEENS*",DATA_GOES_HERE!AH90)),"TEENS"))))</f>
        <v/>
      </c>
      <c r="C25">
        <f>Table1[startdatetime]</f>
        <v>0</v>
      </c>
      <c r="D25" t="str">
        <f>CONCATENATE(Table1[[#This Row],[ summary]],
CHAR(13),
Table1[[#This Row],[startdayname]],
", ",
TEXT((Table1[[#This Row],[startshortdate]]),"MMM D"),
CHAR(13),
TEXT((Table1[[#This Row],[starttime]]), "h:mm am/pm"),CHAR(13),Table1[[#This Row],[description]],CHAR(13))</f>
        <v>_x000D_, Jan 0_x000D_12:00 AM_x000D__x000D_</v>
      </c>
    </row>
    <row r="26" spans="1:4" x14ac:dyDescent="0.25">
      <c r="A26" t="e">
        <f>VLOOKUP(DATA_GOES_HERE!Y26,VENUEID!$A$2:$B$28,1,TRUE)</f>
        <v>#N/A</v>
      </c>
      <c r="B26" t="str">
        <f>IF(DATA_GOES_HERE!AH26="","",
IF(ISNUMBER(SEARCH("*ADULTS*",DATA_GOES_HERE!AH91)),"ADULTS",
IF(ISNUMBER(SEARCH("*CHILDREN*",DATA_GOES_HERE!AH91)),"CHILDREN",
IF(ISNUMBER(SEARCH("*TEENS*",DATA_GOES_HERE!AH91)),"TEENS"))))</f>
        <v/>
      </c>
      <c r="C26">
        <f>Table1[startdatetime]</f>
        <v>0</v>
      </c>
      <c r="D26" t="str">
        <f>CONCATENATE(Table1[[#This Row],[ summary]],
CHAR(13),
Table1[[#This Row],[startdayname]],
", ",
TEXT((Table1[[#This Row],[startshortdate]]),"MMM D"),
CHAR(13),
TEXT((Table1[[#This Row],[starttime]]), "h:mm am/pm"),CHAR(13),Table1[[#This Row],[description]],CHAR(13))</f>
        <v>_x000D_, Jan 0_x000D_12:00 AM_x000D__x000D_</v>
      </c>
    </row>
    <row r="27" spans="1:4" x14ac:dyDescent="0.25">
      <c r="A27" t="e">
        <f>VLOOKUP(DATA_GOES_HERE!Y27,VENUEID!$A$2:$B$28,1,TRUE)</f>
        <v>#N/A</v>
      </c>
      <c r="B27" t="str">
        <f>IF(DATA_GOES_HERE!AH27="","",
IF(ISNUMBER(SEARCH("*ADULTS*",DATA_GOES_HERE!#REF!)),"ADULTS",
IF(ISNUMBER(SEARCH("*CHILDREN*",DATA_GOES_HERE!#REF!)),"CHILDREN",
IF(ISNUMBER(SEARCH("*TEENS*",DATA_GOES_HERE!#REF!)),"TEENS"))))</f>
        <v/>
      </c>
      <c r="C27">
        <f>Table1[startdatetime]</f>
        <v>0</v>
      </c>
      <c r="D27" t="str">
        <f>CONCATENATE(Table1[[#This Row],[ summary]],
CHAR(13),
Table1[[#This Row],[startdayname]],
", ",
TEXT((Table1[[#This Row],[startshortdate]]),"MMM D"),
CHAR(13),
TEXT((Table1[[#This Row],[starttime]]), "h:mm am/pm"),CHAR(13),Table1[[#This Row],[description]],CHAR(13))</f>
        <v>_x000D_, Jan 0_x000D_12:00 AM_x000D__x000D_</v>
      </c>
    </row>
    <row r="28" spans="1:4" x14ac:dyDescent="0.25">
      <c r="A28" t="e">
        <f>VLOOKUP(DATA_GOES_HERE!Y28,VENUEID!$A$2:$B$28,1,TRUE)</f>
        <v>#N/A</v>
      </c>
      <c r="B28" t="str">
        <f>IF(DATA_GOES_HERE!AH28="","",
IF(ISNUMBER(SEARCH("*ADULTS*",DATA_GOES_HERE!AH92)),"ADULTS",
IF(ISNUMBER(SEARCH("*CHILDREN*",DATA_GOES_HERE!AH92)),"CHILDREN",
IF(ISNUMBER(SEARCH("*TEENS*",DATA_GOES_HERE!AH92)),"TEENS"))))</f>
        <v/>
      </c>
      <c r="C28">
        <f>Table1[startdatetime]</f>
        <v>0</v>
      </c>
      <c r="D28" t="str">
        <f>CONCATENATE(Table1[[#This Row],[ summary]],
CHAR(13),
Table1[[#This Row],[startdayname]],
", ",
TEXT((Table1[[#This Row],[startshortdate]]),"MMM D"),
CHAR(13),
TEXT((Table1[[#This Row],[starttime]]), "h:mm am/pm"),CHAR(13),Table1[[#This Row],[description]],CHAR(13))</f>
        <v>_x000D_, Jan 0_x000D_12:00 AM_x000D__x000D_</v>
      </c>
    </row>
    <row r="29" spans="1:4" x14ac:dyDescent="0.25">
      <c r="A29" t="e">
        <f>VLOOKUP(DATA_GOES_HERE!Y29,VENUEID!$A$2:$B$28,1,TRUE)</f>
        <v>#N/A</v>
      </c>
      <c r="B29" t="str">
        <f>IF(DATA_GOES_HERE!AH29="","",
IF(ISNUMBER(SEARCH("*ADULTS*",DATA_GOES_HERE!AH93)),"ADULTS",
IF(ISNUMBER(SEARCH("*CHILDREN*",DATA_GOES_HERE!AH93)),"CHILDREN",
IF(ISNUMBER(SEARCH("*TEENS*",DATA_GOES_HERE!AH93)),"TEENS"))))</f>
        <v/>
      </c>
      <c r="C29">
        <f>Table1[startdatetime]</f>
        <v>0</v>
      </c>
      <c r="D29" t="str">
        <f>CONCATENATE(Table1[[#This Row],[ summary]],
CHAR(13),
Table1[[#This Row],[startdayname]],
", ",
TEXT((Table1[[#This Row],[startshortdate]]),"MMM D"),
CHAR(13),
TEXT((Table1[[#This Row],[starttime]]), "h:mm am/pm"),CHAR(13),Table1[[#This Row],[description]],CHAR(13))</f>
        <v>_x000D_, Jan 0_x000D_12:00 AM_x000D__x000D_</v>
      </c>
    </row>
    <row r="30" spans="1:4" x14ac:dyDescent="0.25">
      <c r="A30" t="e">
        <f>VLOOKUP(DATA_GOES_HERE!Y30,VENUEID!$A$2:$B$28,1,TRUE)</f>
        <v>#N/A</v>
      </c>
      <c r="B30" t="str">
        <f>IF(DATA_GOES_HERE!AH30="","",
IF(ISNUMBER(SEARCH("*ADULTS*",DATA_GOES_HERE!AH94)),"ADULTS",
IF(ISNUMBER(SEARCH("*CHILDREN*",DATA_GOES_HERE!AH94)),"CHILDREN",
IF(ISNUMBER(SEARCH("*TEENS*",DATA_GOES_HERE!AH94)),"TEENS"))))</f>
        <v/>
      </c>
      <c r="C30">
        <f>Table1[startdatetime]</f>
        <v>0</v>
      </c>
      <c r="D30" t="str">
        <f>CONCATENATE(Table1[[#This Row],[ summary]],
CHAR(13),
Table1[[#This Row],[startdayname]],
", ",
TEXT((Table1[[#This Row],[startshortdate]]),"MMM D"),
CHAR(13),
TEXT((Table1[[#This Row],[starttime]]), "h:mm am/pm"),CHAR(13),Table1[[#This Row],[description]],CHAR(13))</f>
        <v>_x000D_, Jan 0_x000D_12:00 AM_x000D__x000D_</v>
      </c>
    </row>
    <row r="31" spans="1:4" x14ac:dyDescent="0.25">
      <c r="A31" t="e">
        <f>VLOOKUP(DATA_GOES_HERE!Y31,VENUEID!$A$2:$B$28,1,TRUE)</f>
        <v>#N/A</v>
      </c>
      <c r="B31" t="str">
        <f>IF(DATA_GOES_HERE!AH31="","",
IF(ISNUMBER(SEARCH("*ADULTS*",DATA_GOES_HERE!AH95)),"ADULTS",
IF(ISNUMBER(SEARCH("*CHILDREN*",DATA_GOES_HERE!AH95)),"CHILDREN",
IF(ISNUMBER(SEARCH("*TEENS*",DATA_GOES_HERE!AH95)),"TEENS"))))</f>
        <v/>
      </c>
      <c r="C31">
        <f>Table1[startdatetime]</f>
        <v>0</v>
      </c>
      <c r="D31" t="str">
        <f>CONCATENATE(Table1[[#This Row],[ summary]],
CHAR(13),
Table1[[#This Row],[startdayname]],
", ",
TEXT((Table1[[#This Row],[startshortdate]]),"MMM D"),
CHAR(13),
TEXT((Table1[[#This Row],[starttime]]), "h:mm am/pm"),CHAR(13),Table1[[#This Row],[description]],CHAR(13))</f>
        <v>_x000D_, Jan 0_x000D_12:00 AM_x000D__x000D_</v>
      </c>
    </row>
    <row r="32" spans="1:4" x14ac:dyDescent="0.25">
      <c r="A32" t="e">
        <f>VLOOKUP(DATA_GOES_HERE!Y32,VENUEID!$A$2:$B$28,1,TRUE)</f>
        <v>#N/A</v>
      </c>
      <c r="B32" t="str">
        <f>IF(DATA_GOES_HERE!AH32="","",
IF(ISNUMBER(SEARCH("*ADULTS*",DATA_GOES_HERE!AH96)),"ADULTS",
IF(ISNUMBER(SEARCH("*CHILDREN*",DATA_GOES_HERE!AH96)),"CHILDREN",
IF(ISNUMBER(SEARCH("*TEENS*",DATA_GOES_HERE!AH96)),"TEENS"))))</f>
        <v/>
      </c>
      <c r="C32">
        <f>Table1[startdatetime]</f>
        <v>0</v>
      </c>
      <c r="D32" t="str">
        <f>CONCATENATE(Table1[[#This Row],[ summary]],
CHAR(13),
Table1[[#This Row],[startdayname]],
", ",
TEXT((Table1[[#This Row],[startshortdate]]),"MMM D"),
CHAR(13),
TEXT((Table1[[#This Row],[starttime]]), "h:mm am/pm"),CHAR(13),Table1[[#This Row],[description]],CHAR(13))</f>
        <v>_x000D_, Jan 0_x000D_12:00 AM_x000D__x000D_</v>
      </c>
    </row>
    <row r="33" spans="1:4" x14ac:dyDescent="0.25">
      <c r="A33" t="e">
        <f>VLOOKUP(DATA_GOES_HERE!Y33,VENUEID!$A$2:$B$28,1,TRUE)</f>
        <v>#N/A</v>
      </c>
      <c r="B33" t="str">
        <f>IF(DATA_GOES_HERE!AH33="","",
IF(ISNUMBER(SEARCH("*ADULTS*",DATA_GOES_HERE!AH97)),"ADULTS",
IF(ISNUMBER(SEARCH("*CHILDREN*",DATA_GOES_HERE!AH97)),"CHILDREN",
IF(ISNUMBER(SEARCH("*TEENS*",DATA_GOES_HERE!AH97)),"TEENS"))))</f>
        <v/>
      </c>
      <c r="C33">
        <f>Table1[startdatetime]</f>
        <v>0</v>
      </c>
      <c r="D33" t="str">
        <f>CONCATENATE(Table1[[#This Row],[ summary]],
CHAR(13),
Table1[[#This Row],[startdayname]],
", ",
TEXT((Table1[[#This Row],[startshortdate]]),"MMM D"),
CHAR(13),
TEXT((Table1[[#This Row],[starttime]]), "h:mm am/pm"),CHAR(13),Table1[[#This Row],[description]],CHAR(13))</f>
        <v>_x000D_, Jan 0_x000D_12:00 AM_x000D__x000D_</v>
      </c>
    </row>
    <row r="34" spans="1:4" x14ac:dyDescent="0.25">
      <c r="A34" t="e">
        <f>VLOOKUP(DATA_GOES_HERE!Y34,VENUEID!$A$2:$B$28,1,TRUE)</f>
        <v>#N/A</v>
      </c>
      <c r="B34" t="str">
        <f>IF(DATA_GOES_HERE!AH34="","",
IF(ISNUMBER(SEARCH("*ADULTS*",DATA_GOES_HERE!AH98)),"ADULTS",
IF(ISNUMBER(SEARCH("*CHILDREN*",DATA_GOES_HERE!AH98)),"CHILDREN",
IF(ISNUMBER(SEARCH("*TEENS*",DATA_GOES_HERE!AH98)),"TEENS"))))</f>
        <v/>
      </c>
      <c r="C34">
        <f>Table1[startdatetime]</f>
        <v>0</v>
      </c>
      <c r="D34" t="str">
        <f>CONCATENATE(Table1[[#This Row],[ summary]],
CHAR(13),
Table1[[#This Row],[startdayname]],
", ",
TEXT((Table1[[#This Row],[startshortdate]]),"MMM D"),
CHAR(13),
TEXT((Table1[[#This Row],[starttime]]), "h:mm am/pm"),CHAR(13),Table1[[#This Row],[description]],CHAR(13))</f>
        <v>_x000D_, Jan 0_x000D_12:00 AM_x000D__x000D_</v>
      </c>
    </row>
    <row r="35" spans="1:4" x14ac:dyDescent="0.25">
      <c r="A35" t="e">
        <f>VLOOKUP(DATA_GOES_HERE!Y35,VENUEID!$A$2:$B$28,1,TRUE)</f>
        <v>#N/A</v>
      </c>
      <c r="B35" t="str">
        <f>IF(DATA_GOES_HERE!AH35="","",
IF(ISNUMBER(SEARCH("*ADULTS*",DATA_GOES_HERE!AH99)),"ADULTS",
IF(ISNUMBER(SEARCH("*CHILDREN*",DATA_GOES_HERE!AH99)),"CHILDREN",
IF(ISNUMBER(SEARCH("*TEENS*",DATA_GOES_HERE!AH99)),"TEENS"))))</f>
        <v/>
      </c>
      <c r="C35">
        <f>Table1[startdatetime]</f>
        <v>0</v>
      </c>
      <c r="D35" t="str">
        <f>CONCATENATE(Table1[[#This Row],[ summary]],
CHAR(13),
Table1[[#This Row],[startdayname]],
", ",
TEXT((Table1[[#This Row],[startshortdate]]),"MMM D"),
CHAR(13),
TEXT((Table1[[#This Row],[starttime]]), "h:mm am/pm"),CHAR(13),Table1[[#This Row],[description]],CHAR(13))</f>
        <v>_x000D_, Jan 0_x000D_12:00 AM_x000D__x000D_</v>
      </c>
    </row>
    <row r="36" spans="1:4" x14ac:dyDescent="0.25">
      <c r="A36" t="e">
        <f>VLOOKUP(DATA_GOES_HERE!Y36,VENUEID!$A$2:$B$28,1,TRUE)</f>
        <v>#N/A</v>
      </c>
      <c r="B36" t="str">
        <f>IF(DATA_GOES_HERE!AH36="","",
IF(ISNUMBER(SEARCH("*ADULTS*",DATA_GOES_HERE!AH100)),"ADULTS",
IF(ISNUMBER(SEARCH("*CHILDREN*",DATA_GOES_HERE!AH100)),"CHILDREN",
IF(ISNUMBER(SEARCH("*TEENS*",DATA_GOES_HERE!AH100)),"TEENS"))))</f>
        <v/>
      </c>
      <c r="C36">
        <f>Table1[startdatetime]</f>
        <v>0</v>
      </c>
      <c r="D36" t="str">
        <f>CONCATENATE(Table1[[#This Row],[ summary]],
CHAR(13),
Table1[[#This Row],[startdayname]],
", ",
TEXT((Table1[[#This Row],[startshortdate]]),"MMM D"),
CHAR(13),
TEXT((Table1[[#This Row],[starttime]]), "h:mm am/pm"),CHAR(13),Table1[[#This Row],[description]],CHAR(13))</f>
        <v>_x000D_, Jan 0_x000D_12:00 AM_x000D__x000D_</v>
      </c>
    </row>
    <row r="37" spans="1:4" x14ac:dyDescent="0.25">
      <c r="A37" t="e">
        <f>VLOOKUP(DATA_GOES_HERE!Y37,VENUEID!$A$2:$B$28,1,TRUE)</f>
        <v>#N/A</v>
      </c>
      <c r="B37" t="str">
        <f>IF(DATA_GOES_HERE!AH37="","",
IF(ISNUMBER(SEARCH("*ADULTS*",DATA_GOES_HERE!AH101)),"ADULTS",
IF(ISNUMBER(SEARCH("*CHILDREN*",DATA_GOES_HERE!AH101)),"CHILDREN",
IF(ISNUMBER(SEARCH("*TEENS*",DATA_GOES_HERE!AH101)),"TEENS"))))</f>
        <v/>
      </c>
      <c r="C37">
        <f>Table1[startdatetime]</f>
        <v>0</v>
      </c>
      <c r="D37" t="str">
        <f>CONCATENATE(Table1[[#This Row],[ summary]],
CHAR(13),
Table1[[#This Row],[startdayname]],
", ",
TEXT((Table1[[#This Row],[startshortdate]]),"MMM D"),
CHAR(13),
TEXT((Table1[[#This Row],[starttime]]), "h:mm am/pm"),CHAR(13),Table1[[#This Row],[description]],CHAR(13))</f>
        <v>_x000D_, Jan 0_x000D_12:00 AM_x000D__x000D_</v>
      </c>
    </row>
    <row r="38" spans="1:4" x14ac:dyDescent="0.25">
      <c r="A38" t="e">
        <f>VLOOKUP(DATA_GOES_HERE!Y38,VENUEID!$A$2:$B$28,1,TRUE)</f>
        <v>#N/A</v>
      </c>
      <c r="B38" t="str">
        <f>IF(DATA_GOES_HERE!AH38="","",
IF(ISNUMBER(SEARCH("*ADULTS*",DATA_GOES_HERE!AH102)),"ADULTS",
IF(ISNUMBER(SEARCH("*CHILDREN*",DATA_GOES_HERE!AH102)),"CHILDREN",
IF(ISNUMBER(SEARCH("*TEENS*",DATA_GOES_HERE!AH102)),"TEENS"))))</f>
        <v/>
      </c>
      <c r="C38">
        <f>Table1[startdatetime]</f>
        <v>0</v>
      </c>
      <c r="D38" t="str">
        <f>CONCATENATE(Table1[[#This Row],[ summary]],
CHAR(13),
Table1[[#This Row],[startdayname]],
", ",
TEXT((Table1[[#This Row],[startshortdate]]),"MMM D"),
CHAR(13),
TEXT((Table1[[#This Row],[starttime]]), "h:mm am/pm"),CHAR(13),Table1[[#This Row],[description]],CHAR(13))</f>
        <v>_x000D_, Jan 0_x000D_12:00 AM_x000D__x000D_</v>
      </c>
    </row>
    <row r="39" spans="1:4" x14ac:dyDescent="0.25">
      <c r="A39" t="e">
        <f>VLOOKUP(DATA_GOES_HERE!Y39,VENUEID!$A$2:$B$28,1,TRUE)</f>
        <v>#N/A</v>
      </c>
      <c r="B39" t="str">
        <f>IF(DATA_GOES_HERE!AH39="","",
IF(ISNUMBER(SEARCH("*ADULTS*",DATA_GOES_HERE!AH103)),"ADULTS",
IF(ISNUMBER(SEARCH("*CHILDREN*",DATA_GOES_HERE!AH103)),"CHILDREN",
IF(ISNUMBER(SEARCH("*TEENS*",DATA_GOES_HERE!AH103)),"TEENS"))))</f>
        <v/>
      </c>
      <c r="C39">
        <f>Table1[startdatetime]</f>
        <v>0</v>
      </c>
      <c r="D39" t="str">
        <f>CONCATENATE(Table1[[#This Row],[ summary]],
CHAR(13),
Table1[[#This Row],[startdayname]],
", ",
TEXT((Table1[[#This Row],[startshortdate]]),"MMM D"),
CHAR(13),
TEXT((Table1[[#This Row],[starttime]]), "h:mm am/pm"),CHAR(13),Table1[[#This Row],[description]],CHAR(13))</f>
        <v>_x000D_, Jan 0_x000D_12:00 AM_x000D__x000D_</v>
      </c>
    </row>
    <row r="40" spans="1:4" x14ac:dyDescent="0.25">
      <c r="A40" t="e">
        <f>VLOOKUP(DATA_GOES_HERE!Y40,VENUEID!$A$2:$B$28,1,TRUE)</f>
        <v>#N/A</v>
      </c>
      <c r="B40" t="str">
        <f>IF(DATA_GOES_HERE!AH40="","",
IF(ISNUMBER(SEARCH("*ADULTS*",DATA_GOES_HERE!AH104)),"ADULTS",
IF(ISNUMBER(SEARCH("*CHILDREN*",DATA_GOES_HERE!AH104)),"CHILDREN",
IF(ISNUMBER(SEARCH("*TEENS*",DATA_GOES_HERE!AH104)),"TEENS"))))</f>
        <v/>
      </c>
      <c r="C40">
        <f>Table1[startdatetime]</f>
        <v>0</v>
      </c>
      <c r="D40" t="str">
        <f>CONCATENATE(Table1[[#This Row],[ summary]],
CHAR(13),
Table1[[#This Row],[startdayname]],
", ",
TEXT((Table1[[#This Row],[startshortdate]]),"MMM D"),
CHAR(13),
TEXT((Table1[[#This Row],[starttime]]), "h:mm am/pm"),CHAR(13),Table1[[#This Row],[description]],CHAR(13))</f>
        <v>_x000D_, Jan 0_x000D_12:00 AM_x000D__x000D_</v>
      </c>
    </row>
    <row r="41" spans="1:4" x14ac:dyDescent="0.25">
      <c r="A41" t="e">
        <f>VLOOKUP(DATA_GOES_HERE!Y41,VENUEID!$A$2:$B$28,1,TRUE)</f>
        <v>#N/A</v>
      </c>
      <c r="B41" t="str">
        <f>IF(DATA_GOES_HERE!AH41="","",
IF(ISNUMBER(SEARCH("*ADULTS*",DATA_GOES_HERE!AH105)),"ADULTS",
IF(ISNUMBER(SEARCH("*CHILDREN*",DATA_GOES_HERE!AH105)),"CHILDREN",
IF(ISNUMBER(SEARCH("*TEENS*",DATA_GOES_HERE!AH105)),"TEENS"))))</f>
        <v/>
      </c>
      <c r="C41">
        <f>Table1[startdatetime]</f>
        <v>0</v>
      </c>
      <c r="D41" t="str">
        <f>CONCATENATE(Table1[[#This Row],[ summary]],
CHAR(13),
Table1[[#This Row],[startdayname]],
", ",
TEXT((Table1[[#This Row],[startshortdate]]),"MMM D"),
CHAR(13),
TEXT((Table1[[#This Row],[starttime]]), "h:mm am/pm"),CHAR(13),Table1[[#This Row],[description]],CHAR(13))</f>
        <v>_x000D_, Jan 0_x000D_12:00 AM_x000D__x000D_</v>
      </c>
    </row>
    <row r="42" spans="1:4" x14ac:dyDescent="0.25">
      <c r="A42" t="e">
        <f>VLOOKUP(DATA_GOES_HERE!Y42,VENUEID!$A$2:$B$28,1,TRUE)</f>
        <v>#N/A</v>
      </c>
      <c r="B42" t="str">
        <f>IF(DATA_GOES_HERE!AH42="","",
IF(ISNUMBER(SEARCH("*ADULTS*",DATA_GOES_HERE!AH106)),"ADULTS",
IF(ISNUMBER(SEARCH("*CHILDREN*",DATA_GOES_HERE!AH106)),"CHILDREN",
IF(ISNUMBER(SEARCH("*TEENS*",DATA_GOES_HERE!AH106)),"TEENS"))))</f>
        <v/>
      </c>
      <c r="C42">
        <f>Table1[startdatetime]</f>
        <v>0</v>
      </c>
      <c r="D42" t="str">
        <f>CONCATENATE(Table1[[#This Row],[ summary]],
CHAR(13),
Table1[[#This Row],[startdayname]],
", ",
TEXT((Table1[[#This Row],[startshortdate]]),"MMM D"),
CHAR(13),
TEXT((Table1[[#This Row],[starttime]]), "h:mm am/pm"),CHAR(13),Table1[[#This Row],[description]],CHAR(13))</f>
        <v>_x000D_, Jan 0_x000D_12:00 AM_x000D__x000D_</v>
      </c>
    </row>
    <row r="43" spans="1:4" x14ac:dyDescent="0.25">
      <c r="A43" t="e">
        <f>VLOOKUP(DATA_GOES_HERE!#REF!,VENUEID!$A$2:$B$28,1,TRUE)</f>
        <v>#REF!</v>
      </c>
      <c r="B43" t="e">
        <f>IF(DATA_GOES_HERE!#REF!="","",
IF(ISNUMBER(SEARCH("*ADULTS*",DATA_GOES_HERE!AH107)),"ADULTS",
IF(ISNUMBER(SEARCH("*CHILDREN*",DATA_GOES_HERE!AH107)),"CHILDREN",
IF(ISNUMBER(SEARCH("*TEENS*",DATA_GOES_HERE!AH107)),"TEENS"))))</f>
        <v>#REF!</v>
      </c>
      <c r="C43">
        <f>Table1[startdatetime]</f>
        <v>0</v>
      </c>
      <c r="D43" t="str">
        <f>CONCATENATE(Table1[[#This Row],[ summary]],
CHAR(13),
Table1[[#This Row],[startdayname]],
", ",
TEXT((Table1[[#This Row],[startshortdate]]),"MMM D"),
CHAR(13),
TEXT((Table1[[#This Row],[starttime]]), "h:mm am/pm"),CHAR(13),Table1[[#This Row],[description]],CHAR(13))</f>
        <v>_x000D_, Jan 0_x000D_12:00 AM_x000D__x000D_</v>
      </c>
    </row>
    <row r="44" spans="1:4" x14ac:dyDescent="0.25">
      <c r="A44" t="e">
        <f>VLOOKUP(DATA_GOES_HERE!Y43,VENUEID!$A$2:$B$28,1,TRUE)</f>
        <v>#N/A</v>
      </c>
      <c r="B44" t="str">
        <f>IF(DATA_GOES_HERE!AH43="","",
IF(ISNUMBER(SEARCH("*ADULTS*",DATA_GOES_HERE!AH108)),"ADULTS",
IF(ISNUMBER(SEARCH("*CHILDREN*",DATA_GOES_HERE!AH108)),"CHILDREN",
IF(ISNUMBER(SEARCH("*TEENS*",DATA_GOES_HERE!AH108)),"TEENS"))))</f>
        <v/>
      </c>
      <c r="C44">
        <f>Table1[startdatetime]</f>
        <v>0</v>
      </c>
      <c r="D44" t="str">
        <f>CONCATENATE(Table1[[#This Row],[ summary]],
CHAR(13),
Table1[[#This Row],[startdayname]],
", ",
TEXT((Table1[[#This Row],[startshortdate]]),"MMM D"),
CHAR(13),
TEXT((Table1[[#This Row],[starttime]]), "h:mm am/pm"),CHAR(13),Table1[[#This Row],[description]],CHAR(13))</f>
        <v>_x000D_, Jan 0_x000D_12:00 AM_x000D__x000D_</v>
      </c>
    </row>
    <row r="45" spans="1:4" x14ac:dyDescent="0.25">
      <c r="A45" t="e">
        <f>VLOOKUP(DATA_GOES_HERE!Y44,VENUEID!$A$2:$B$28,1,TRUE)</f>
        <v>#N/A</v>
      </c>
      <c r="B45" t="str">
        <f>IF(DATA_GOES_HERE!AH44="","",
IF(ISNUMBER(SEARCH("*ADULTS*",DATA_GOES_HERE!AH109)),"ADULTS",
IF(ISNUMBER(SEARCH("*CHILDREN*",DATA_GOES_HERE!AH109)),"CHILDREN",
IF(ISNUMBER(SEARCH("*TEENS*",DATA_GOES_HERE!AH109)),"TEENS"))))</f>
        <v/>
      </c>
      <c r="C45">
        <f>Table1[startdatetime]</f>
        <v>0</v>
      </c>
      <c r="D45" t="str">
        <f>CONCATENATE(Table1[[#This Row],[ summary]],
CHAR(13),
Table1[[#This Row],[startdayname]],
", ",
TEXT((Table1[[#This Row],[startshortdate]]),"MMM D"),
CHAR(13),
TEXT((Table1[[#This Row],[starttime]]), "h:mm am/pm"),CHAR(13),Table1[[#This Row],[description]],CHAR(13))</f>
        <v>_x000D_, Jan 0_x000D_12:00 AM_x000D__x000D_</v>
      </c>
    </row>
    <row r="46" spans="1:4" x14ac:dyDescent="0.25">
      <c r="A46" t="e">
        <f>VLOOKUP(DATA_GOES_HERE!Y45,VENUEID!$A$2:$B$28,1,TRUE)</f>
        <v>#N/A</v>
      </c>
      <c r="B46" t="str">
        <f>IF(DATA_GOES_HERE!AH45="","",
IF(ISNUMBER(SEARCH("*ADULTS*",DATA_GOES_HERE!AH110)),"ADULTS",
IF(ISNUMBER(SEARCH("*CHILDREN*",DATA_GOES_HERE!AH110)),"CHILDREN",
IF(ISNUMBER(SEARCH("*TEENS*",DATA_GOES_HERE!AH110)),"TEENS"))))</f>
        <v/>
      </c>
      <c r="C46">
        <f>Table1[startdatetime]</f>
        <v>0</v>
      </c>
      <c r="D46" t="str">
        <f>CONCATENATE(Table1[[#This Row],[ summary]],
CHAR(13),
Table1[[#This Row],[startdayname]],
", ",
TEXT((Table1[[#This Row],[startshortdate]]),"MMM D"),
CHAR(13),
TEXT((Table1[[#This Row],[starttime]]), "h:mm am/pm"),CHAR(13),Table1[[#This Row],[description]],CHAR(13))</f>
        <v>_x000D_, Jan 0_x000D_12:00 AM_x000D__x000D_</v>
      </c>
    </row>
    <row r="47" spans="1:4" x14ac:dyDescent="0.25">
      <c r="A47" t="e">
        <f>VLOOKUP(DATA_GOES_HERE!Y46,VENUEID!$A$2:$B$28,1,TRUE)</f>
        <v>#N/A</v>
      </c>
      <c r="B47" t="str">
        <f>IF(DATA_GOES_HERE!AH46="","",
IF(ISNUMBER(SEARCH("*ADULTS*",DATA_GOES_HERE!AH111)),"ADULTS",
IF(ISNUMBER(SEARCH("*CHILDREN*",DATA_GOES_HERE!AH111)),"CHILDREN",
IF(ISNUMBER(SEARCH("*TEENS*",DATA_GOES_HERE!AH111)),"TEENS"))))</f>
        <v/>
      </c>
      <c r="C47">
        <f>Table1[startdatetime]</f>
        <v>0</v>
      </c>
      <c r="D47" t="str">
        <f>CONCATENATE(Table1[[#This Row],[ summary]],
CHAR(13),
Table1[[#This Row],[startdayname]],
", ",
TEXT((Table1[[#This Row],[startshortdate]]),"MMM D"),
CHAR(13),
TEXT((Table1[[#This Row],[starttime]]), "h:mm am/pm"),CHAR(13),Table1[[#This Row],[description]],CHAR(13))</f>
        <v>_x000D_, Jan 0_x000D_12:00 AM_x000D__x000D_</v>
      </c>
    </row>
    <row r="48" spans="1:4" x14ac:dyDescent="0.25">
      <c r="A48" t="e">
        <f>VLOOKUP(DATA_GOES_HERE!Y47,VENUEID!$A$2:$B$28,1,TRUE)</f>
        <v>#N/A</v>
      </c>
      <c r="B48" t="str">
        <f>IF(DATA_GOES_HERE!AH47="","",
IF(ISNUMBER(SEARCH("*ADULTS*",DATA_GOES_HERE!AH112)),"ADULTS",
IF(ISNUMBER(SEARCH("*CHILDREN*",DATA_GOES_HERE!AH112)),"CHILDREN",
IF(ISNUMBER(SEARCH("*TEENS*",DATA_GOES_HERE!AH112)),"TEENS"))))</f>
        <v/>
      </c>
      <c r="C48" t="str">
        <f>Table1[startdatetime]</f>
        <v>20170307T170000</v>
      </c>
      <c r="D48" t="str">
        <f>CONCATENATE(Table1[[#This Row],[ summary]],
CHAR(13),
Table1[[#This Row],[startdayname]],
", ",
TEXT((Table1[[#This Row],[startshortdate]]),"MMM D"),
CHAR(13),
TEXT((Table1[[#This Row],[starttime]]), "h:mm am/pm"),CHAR(13),Table1[[#This Row],[description]],CHAR(13))</f>
        <v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v>
      </c>
    </row>
    <row r="49" spans="1:4" x14ac:dyDescent="0.25">
      <c r="A49" t="str">
        <f>VLOOKUP(DATA_GOES_HERE!Y48,VENUEID!$A$2:$B$28,1,TRUE)</f>
        <v>SOUTHEAST</v>
      </c>
      <c r="B49" t="b">
        <f>IF(DATA_GOES_HERE!AH48="","",
IF(ISNUMBER(SEARCH("*ADULTS*",DATA_GOES_HERE!AH113)),"ADULTS",
IF(ISNUMBER(SEARCH("*CHILDREN*",DATA_GOES_HERE!AH113)),"CHILDREN",
IF(ISNUMBER(SEARCH("*TEENS*",DATA_GOES_HERE!AH113)),"TEENS"))))</f>
        <v>0</v>
      </c>
      <c r="C49">
        <f>Table1[startdatetime]</f>
        <v>0</v>
      </c>
      <c r="D49" t="str">
        <f>CONCATENATE(Table1[[#This Row],[ summary]],
CHAR(13),
Table1[[#This Row],[startdayname]],
", ",
TEXT((Table1[[#This Row],[startshortdate]]),"MMM D"),
CHAR(13),
TEXT((Table1[[#This Row],[starttime]]), "h:mm am/pm"),CHAR(13),Table1[[#This Row],[description]],CHAR(13))</f>
        <v>_x000D_, Jan 0_x000D_12:00 AM_x000D__x000D_</v>
      </c>
    </row>
    <row r="50" spans="1:4" x14ac:dyDescent="0.25">
      <c r="A50" t="e">
        <f>VLOOKUP(DATA_GOES_HERE!Y49,VENUEID!$A$2:$B$28,1,TRUE)</f>
        <v>#N/A</v>
      </c>
      <c r="B50" t="str">
        <f>IF(DATA_GOES_HERE!AH49="","",
IF(ISNUMBER(SEARCH("*ADULTS*",DATA_GOES_HERE!AH114)),"ADULTS",
IF(ISNUMBER(SEARCH("*CHILDREN*",DATA_GOES_HERE!AH114)),"CHILDREN",
IF(ISNUMBER(SEARCH("*TEENS*",DATA_GOES_HERE!AH114)),"TEENS"))))</f>
        <v/>
      </c>
      <c r="C50">
        <f>Table1[startdatetime]</f>
        <v>0</v>
      </c>
      <c r="D50" t="str">
        <f>CONCATENATE(Table1[[#This Row],[ 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VLOOKUP(DATA_GOES_HERE!Y50,VENUEID!$A$2:$B$28,1,TRUE)</f>
        <v>#N/A</v>
      </c>
      <c r="B51" t="str">
        <f>IF(DATA_GOES_HERE!AH50="","",
IF(ISNUMBER(SEARCH("*ADULTS*",DATA_GOES_HERE!AH115)),"ADULTS",
IF(ISNUMBER(SEARCH("*CHILDREN*",DATA_GOES_HERE!AH115)),"CHILDREN",
IF(ISNUMBER(SEARCH("*TEENS*",DATA_GOES_HERE!AH115)),"TEENS"))))</f>
        <v/>
      </c>
      <c r="C51">
        <f>Table1[startdatetime]</f>
        <v>0</v>
      </c>
      <c r="D51" t="str">
        <f>CONCATENATE(Table1[[#This Row],[ 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VLOOKUP(DATA_GOES_HERE!Y51,VENUEID!$A$2:$B$28,1,TRUE)</f>
        <v>#N/A</v>
      </c>
      <c r="B52" t="str">
        <f>IF(DATA_GOES_HERE!AH51="","",
IF(ISNUMBER(SEARCH("*ADULTS*",DATA_GOES_HERE!AH116)),"ADULTS",
IF(ISNUMBER(SEARCH("*CHILDREN*",DATA_GOES_HERE!AH116)),"CHILDREN",
IF(ISNUMBER(SEARCH("*TEENS*",DATA_GOES_HERE!AH116)),"TEENS"))))</f>
        <v/>
      </c>
      <c r="C52">
        <f>Table1[startdatetime]</f>
        <v>0</v>
      </c>
      <c r="D52" t="str">
        <f>CONCATENATE(Table1[[#This Row],[ summary]],
CHAR(13),
Table1[[#This Row],[startdayname]],
", ",
TEXT((Table1[[#This Row],[startshortdate]]),"MMM D"),
CHAR(13),
TEXT((Table1[[#This Row],[starttime]]), "h:mm am/pm"),CHAR(13),Table1[[#This Row],[description]],CHAR(13))</f>
        <v>_x000D_, Jan 0_x000D_12:00 AM_x000D__x000D_</v>
      </c>
    </row>
    <row r="53" spans="1:4" x14ac:dyDescent="0.25">
      <c r="A53" t="e">
        <f>VLOOKUP(DATA_GOES_HERE!Y52,VENUEID!$A$2:$B$28,1,TRUE)</f>
        <v>#N/A</v>
      </c>
      <c r="B53" t="str">
        <f>IF(DATA_GOES_HERE!AH52="","",
IF(ISNUMBER(SEARCH("*ADULTS*",DATA_GOES_HERE!AH117)),"ADULTS",
IF(ISNUMBER(SEARCH("*CHILDREN*",DATA_GOES_HERE!AH117)),"CHILDREN",
IF(ISNUMBER(SEARCH("*TEENS*",DATA_GOES_HERE!AH117)),"TEENS"))))</f>
        <v/>
      </c>
      <c r="C53">
        <f>Table1[startdatetime]</f>
        <v>0</v>
      </c>
      <c r="D53" t="str">
        <f>CONCATENATE(Table1[[#This Row],[ summary]],
CHAR(13),
Table1[[#This Row],[startdayname]],
", ",
TEXT((Table1[[#This Row],[startshortdate]]),"MMM D"),
CHAR(13),
TEXT((Table1[[#This Row],[starttime]]), "h:mm am/pm"),CHAR(13),Table1[[#This Row],[description]],CHAR(13))</f>
        <v>_x000D_, Jan 0_x000D_12:00 AM_x000D__x000D_</v>
      </c>
    </row>
    <row r="54" spans="1:4" x14ac:dyDescent="0.25">
      <c r="A54" t="e">
        <f>VLOOKUP(DATA_GOES_HERE!Y53,VENUEID!$A$2:$B$28,1,TRUE)</f>
        <v>#N/A</v>
      </c>
      <c r="B54" t="str">
        <f>IF(DATA_GOES_HERE!AH53="","",
IF(ISNUMBER(SEARCH("*ADULTS*",DATA_GOES_HERE!AH118)),"ADULTS",
IF(ISNUMBER(SEARCH("*CHILDREN*",DATA_GOES_HERE!AH118)),"CHILDREN",
IF(ISNUMBER(SEARCH("*TEENS*",DATA_GOES_HERE!AH118)),"TEENS"))))</f>
        <v/>
      </c>
      <c r="C54">
        <f>Table1[startdatetime]</f>
        <v>0</v>
      </c>
      <c r="D54" t="str">
        <f>CONCATENATE(Table1[[#This Row],[ summary]],
CHAR(13),
Table1[[#This Row],[startdayname]],
", ",
TEXT((Table1[[#This Row],[startshortdate]]),"MMM D"),
CHAR(13),
TEXT((Table1[[#This Row],[starttime]]), "h:mm am/pm"),CHAR(13),Table1[[#This Row],[description]],CHAR(13))</f>
        <v>_x000D_, Jan 0_x000D_12:00 AM_x000D__x000D_</v>
      </c>
    </row>
    <row r="55" spans="1:4" x14ac:dyDescent="0.25">
      <c r="A55" t="e">
        <f>VLOOKUP(DATA_GOES_HERE!Y54,VENUEID!$A$2:$B$28,1,TRUE)</f>
        <v>#N/A</v>
      </c>
      <c r="B55" t="str">
        <f>IF(DATA_GOES_HERE!AH54="","",
IF(ISNUMBER(SEARCH("*ADULTS*",DATA_GOES_HERE!#REF!)),"ADULTS",
IF(ISNUMBER(SEARCH("*CHILDREN*",DATA_GOES_HERE!#REF!)),"CHILDREN",
IF(ISNUMBER(SEARCH("*TEENS*",DATA_GOES_HERE!#REF!)),"TEENS"))))</f>
        <v/>
      </c>
      <c r="C55">
        <f>Table1[startdatetime]</f>
        <v>0</v>
      </c>
      <c r="D55" t="str">
        <f>CONCATENATE(Table1[[#This Row],[ summary]],
CHAR(13),
Table1[[#This Row],[startdayname]],
", ",
TEXT((Table1[[#This Row],[startshortdate]]),"MMM D"),
CHAR(13),
TEXT((Table1[[#This Row],[starttime]]), "h:mm am/pm"),CHAR(13),Table1[[#This Row],[description]],CHAR(13))</f>
        <v>_x000D_, Jan 0_x000D_12:00 AM_x000D__x000D_</v>
      </c>
    </row>
    <row r="56" spans="1:4" x14ac:dyDescent="0.25">
      <c r="A56" t="e">
        <f>VLOOKUP(DATA_GOES_HERE!Y55,VENUEID!$A$2:$B$28,1,TRUE)</f>
        <v>#N/A</v>
      </c>
      <c r="B56" t="str">
        <f>IF(DATA_GOES_HERE!AH55="","",
IF(ISNUMBER(SEARCH("*ADULTS*",DATA_GOES_HERE!AH119)),"ADULTS",
IF(ISNUMBER(SEARCH("*CHILDREN*",DATA_GOES_HERE!AH119)),"CHILDREN",
IF(ISNUMBER(SEARCH("*TEENS*",DATA_GOES_HERE!AH119)),"TEENS"))))</f>
        <v/>
      </c>
      <c r="C56">
        <f>Table1[startdatetime]</f>
        <v>0</v>
      </c>
      <c r="D56" t="str">
        <f>CONCATENATE(Table1[[#This Row],[ summary]],
CHAR(13),
Table1[[#This Row],[startdayname]],
", ",
TEXT((Table1[[#This Row],[startshortdate]]),"MMM D"),
CHAR(13),
TEXT((Table1[[#This Row],[starttime]]), "h:mm am/pm"),CHAR(13),Table1[[#This Row],[description]],CHAR(13))</f>
        <v>_x000D_, Jan 0_x000D_12:00 AM_x000D__x000D_</v>
      </c>
    </row>
    <row r="57" spans="1:4" x14ac:dyDescent="0.25">
      <c r="A57" t="e">
        <f>VLOOKUP(DATA_GOES_HERE!Y56,VENUEID!$A$2:$B$28,1,TRUE)</f>
        <v>#N/A</v>
      </c>
      <c r="B57" t="str">
        <f>IF(DATA_GOES_HERE!AH56="","",
IF(ISNUMBER(SEARCH("*ADULTS*",DATA_GOES_HERE!AH120)),"ADULTS",
IF(ISNUMBER(SEARCH("*CHILDREN*",DATA_GOES_HERE!AH120)),"CHILDREN",
IF(ISNUMBER(SEARCH("*TEENS*",DATA_GOES_HERE!AH120)),"TEENS"))))</f>
        <v/>
      </c>
      <c r="C57">
        <f>Table1[startdatetime]</f>
        <v>0</v>
      </c>
      <c r="D57" t="str">
        <f>CONCATENATE(Table1[[#This Row],[ summary]],
CHAR(13),
Table1[[#This Row],[startdayname]],
", ",
TEXT((Table1[[#This Row],[startshortdate]]),"MMM D"),
CHAR(13),
TEXT((Table1[[#This Row],[starttime]]), "h:mm am/pm"),CHAR(13),Table1[[#This Row],[description]],CHAR(13))</f>
        <v>_x000D_, Jan 0_x000D_12:00 AM_x000D__x000D_</v>
      </c>
    </row>
    <row r="58" spans="1:4" x14ac:dyDescent="0.25">
      <c r="A58" t="e">
        <f>VLOOKUP(DATA_GOES_HERE!Y57,VENUEID!$A$2:$B$28,1,TRUE)</f>
        <v>#N/A</v>
      </c>
      <c r="B58" t="str">
        <f>IF(DATA_GOES_HERE!AH57="","",
IF(ISNUMBER(SEARCH("*ADULTS*",DATA_GOES_HERE!AH121)),"ADULTS",
IF(ISNUMBER(SEARCH("*CHILDREN*",DATA_GOES_HERE!AH121)),"CHILDREN",
IF(ISNUMBER(SEARCH("*TEENS*",DATA_GOES_HERE!AH121)),"TEENS"))))</f>
        <v/>
      </c>
      <c r="C58">
        <f>Table1[startdatetime]</f>
        <v>0</v>
      </c>
      <c r="D58" t="str">
        <f>CONCATENATE(Table1[[#This Row],[ summary]],
CHAR(13),
Table1[[#This Row],[startdayname]],
", ",
TEXT((Table1[[#This Row],[startshortdate]]),"MMM D"),
CHAR(13),
TEXT((Table1[[#This Row],[starttime]]), "h:mm am/pm"),CHAR(13),Table1[[#This Row],[description]],CHAR(13))</f>
        <v>_x000D_, Jan 0_x000D_12:00 AM_x000D__x000D_</v>
      </c>
    </row>
    <row r="59" spans="1:4" x14ac:dyDescent="0.25">
      <c r="A59" t="e">
        <f>VLOOKUP(DATA_GOES_HERE!Y58,VENUEID!$A$2:$B$28,1,TRUE)</f>
        <v>#N/A</v>
      </c>
      <c r="B59" t="str">
        <f>IF(DATA_GOES_HERE!AH58="","",
IF(ISNUMBER(SEARCH("*ADULTS*",DATA_GOES_HERE!AH122)),"ADULTS",
IF(ISNUMBER(SEARCH("*CHILDREN*",DATA_GOES_HERE!AH122)),"CHILDREN",
IF(ISNUMBER(SEARCH("*TEENS*",DATA_GOES_HERE!AH122)),"TEENS"))))</f>
        <v/>
      </c>
      <c r="C59">
        <f>Table1[startdatetime]</f>
        <v>0</v>
      </c>
      <c r="D59" t="str">
        <f>CONCATENATE(Table1[[#This Row],[ summary]],
CHAR(13),
Table1[[#This Row],[startdayname]],
", ",
TEXT((Table1[[#This Row],[startshortdate]]),"MMM D"),
CHAR(13),
TEXT((Table1[[#This Row],[starttime]]), "h:mm am/pm"),CHAR(13),Table1[[#This Row],[description]],CHAR(13))</f>
        <v>_x000D_, Jan 0_x000D_12:00 AM_x000D__x000D_</v>
      </c>
    </row>
    <row r="60" spans="1:4" x14ac:dyDescent="0.25">
      <c r="A60" t="e">
        <f>VLOOKUP(DATA_GOES_HERE!Y59,VENUEID!$A$2:$B$28,1,TRUE)</f>
        <v>#N/A</v>
      </c>
      <c r="B60" t="str">
        <f>IF(DATA_GOES_HERE!AH59="","",
IF(ISNUMBER(SEARCH("*ADULTS*",DATA_GOES_HERE!AH123)),"ADULTS",
IF(ISNUMBER(SEARCH("*CHILDREN*",DATA_GOES_HERE!AH123)),"CHILDREN",
IF(ISNUMBER(SEARCH("*TEENS*",DATA_GOES_HERE!AH123)),"TEENS"))))</f>
        <v/>
      </c>
      <c r="C60">
        <f>Table1[startdatetime]</f>
        <v>0</v>
      </c>
      <c r="D60" t="str">
        <f>CONCATENATE(Table1[[#This Row],[ summary]],
CHAR(13),
Table1[[#This Row],[startdayname]],
", ",
TEXT((Table1[[#This Row],[startshortdate]]),"MMM D"),
CHAR(13),
TEXT((Table1[[#This Row],[starttime]]), "h:mm am/pm"),CHAR(13),Table1[[#This Row],[description]],CHAR(13))</f>
        <v>_x000D_, Jan 0_x000D_12:00 AM_x000D__x000D_</v>
      </c>
    </row>
    <row r="61" spans="1:4" x14ac:dyDescent="0.25">
      <c r="A61" t="e">
        <f>VLOOKUP(DATA_GOES_HERE!Y60,VENUEID!$A$2:$B$28,1,TRUE)</f>
        <v>#N/A</v>
      </c>
      <c r="B61" t="str">
        <f>IF(DATA_GOES_HERE!AH60="","",
IF(ISNUMBER(SEARCH("*ADULTS*",DATA_GOES_HERE!AH124)),"ADULTS",
IF(ISNUMBER(SEARCH("*CHILDREN*",DATA_GOES_HERE!AH124)),"CHILDREN",
IF(ISNUMBER(SEARCH("*TEENS*",DATA_GOES_HERE!AH124)),"TEENS"))))</f>
        <v/>
      </c>
      <c r="C61">
        <f>Table1[startdatetime]</f>
        <v>0</v>
      </c>
      <c r="D61" t="str">
        <f>CONCATENATE(Table1[[#This Row],[ summary]],
CHAR(13),
Table1[[#This Row],[startdayname]],
", ",
TEXT((Table1[[#This Row],[startshortdate]]),"MMM D"),
CHAR(13),
TEXT((Table1[[#This Row],[starttime]]), "h:mm am/pm"),CHAR(13),Table1[[#This Row],[description]],CHAR(13))</f>
        <v>_x000D_, Jan 0_x000D_12:00 AM_x000D__x000D_</v>
      </c>
    </row>
    <row r="62" spans="1:4" x14ac:dyDescent="0.25">
      <c r="A62" t="e">
        <f>VLOOKUP(DATA_GOES_HERE!#REF!,VENUEID!$A$2:$B$28,1,TRUE)</f>
        <v>#REF!</v>
      </c>
      <c r="B62" t="e">
        <f>IF(DATA_GOES_HERE!#REF!="","",
IF(ISNUMBER(SEARCH("*ADULTS*",DATA_GOES_HERE!AH125)),"ADULTS",
IF(ISNUMBER(SEARCH("*CHILDREN*",DATA_GOES_HERE!AH125)),"CHILDREN",
IF(ISNUMBER(SEARCH("*TEENS*",DATA_GOES_HERE!AH125)),"TEENS"))))</f>
        <v>#REF!</v>
      </c>
      <c r="C62">
        <f>Table1[startdatetime]</f>
        <v>0</v>
      </c>
      <c r="D62" t="str">
        <f>CONCATENATE(Table1[[#This Row],[ summary]],
CHAR(13),
Table1[[#This Row],[startdayname]],
", ",
TEXT((Table1[[#This Row],[startshortdate]]),"MMM D"),
CHAR(13),
TEXT((Table1[[#This Row],[starttime]]), "h:mm am/pm"),CHAR(13),Table1[[#This Row],[description]],CHAR(13))</f>
        <v>_x000D_, Jan 0_x000D_12:00 AM_x000D__x000D_</v>
      </c>
    </row>
    <row r="63" spans="1:4" x14ac:dyDescent="0.25">
      <c r="A63" t="e">
        <f>VLOOKUP(DATA_GOES_HERE!Y61,VENUEID!$A$2:$B$28,1,TRUE)</f>
        <v>#N/A</v>
      </c>
      <c r="B63" t="str">
        <f>IF(DATA_GOES_HERE!AH61="","",
IF(ISNUMBER(SEARCH("*ADULTS*",DATA_GOES_HERE!AH126)),"ADULTS",
IF(ISNUMBER(SEARCH("*CHILDREN*",DATA_GOES_HERE!AH126)),"CHILDREN",
IF(ISNUMBER(SEARCH("*TEENS*",DATA_GOES_HERE!AH126)),"TEENS"))))</f>
        <v/>
      </c>
      <c r="C63">
        <f>Table1[startdatetime]</f>
        <v>0</v>
      </c>
      <c r="D63" t="str">
        <f>CONCATENATE(Table1[[#This Row],[ summary]],
CHAR(13),
Table1[[#This Row],[startdayname]],
", ",
TEXT((Table1[[#This Row],[startshortdate]]),"MMM D"),
CHAR(13),
TEXT((Table1[[#This Row],[starttime]]), "h:mm am/pm"),CHAR(13),Table1[[#This Row],[description]],CHAR(13))</f>
        <v>_x000D_, Jan 0_x000D_12:00 AM_x000D__x000D_</v>
      </c>
    </row>
    <row r="64" spans="1:4" x14ac:dyDescent="0.25">
      <c r="A64" t="e">
        <f>VLOOKUP(DATA_GOES_HERE!Y62,VENUEID!$A$2:$B$28,1,TRUE)</f>
        <v>#N/A</v>
      </c>
      <c r="B64" t="str">
        <f>IF(DATA_GOES_HERE!AH62="","",
IF(ISNUMBER(SEARCH("*ADULTS*",DATA_GOES_HERE!AH127)),"ADULTS",
IF(ISNUMBER(SEARCH("*CHILDREN*",DATA_GOES_HERE!AH127)),"CHILDREN",
IF(ISNUMBER(SEARCH("*TEENS*",DATA_GOES_HERE!AH127)),"TEENS"))))</f>
        <v/>
      </c>
      <c r="C64">
        <f>Table1[startdatetime]</f>
        <v>0</v>
      </c>
      <c r="D64" t="str">
        <f>CONCATENATE(Table1[[#This Row],[ summary]],
CHAR(13),
Table1[[#This Row],[startdayname]],
", ",
TEXT((Table1[[#This Row],[startshortdate]]),"MMM D"),
CHAR(13),
TEXT((Table1[[#This Row],[starttime]]), "h:mm am/pm"),CHAR(13),Table1[[#This Row],[description]],CHAR(13))</f>
        <v>_x000D_, Jan 0_x000D_12:00 AM_x000D__x000D_</v>
      </c>
    </row>
    <row r="65" spans="1:4" x14ac:dyDescent="0.25">
      <c r="A65" t="e">
        <f>VLOOKUP(DATA_GOES_HERE!Y63,VENUEID!$A$2:$B$28,1,TRUE)</f>
        <v>#N/A</v>
      </c>
      <c r="B65" t="str">
        <f>IF(DATA_GOES_HERE!AH63="","",
IF(ISNUMBER(SEARCH("*ADULTS*",DATA_GOES_HERE!AH128)),"ADULTS",
IF(ISNUMBER(SEARCH("*CHILDREN*",DATA_GOES_HERE!AH128)),"CHILDREN",
IF(ISNUMBER(SEARCH("*TEENS*",DATA_GOES_HERE!AH128)),"TEENS"))))</f>
        <v/>
      </c>
      <c r="C65">
        <f>Table1[startdatetime]</f>
        <v>0</v>
      </c>
      <c r="D65" t="str">
        <f>CONCATENATE(Table1[[#This Row],[ summary]],
CHAR(13),
Table1[[#This Row],[startdayname]],
", ",
TEXT((Table1[[#This Row],[startshortdate]]),"MMM D"),
CHAR(13),
TEXT((Table1[[#This Row],[starttime]]), "h:mm am/pm"),CHAR(13),Table1[[#This Row],[description]],CHAR(13))</f>
        <v>_x000D_, Jan 0_x000D_12:00 AM_x000D__x000D_</v>
      </c>
    </row>
    <row r="66" spans="1:4" x14ac:dyDescent="0.25">
      <c r="A66" t="e">
        <f>VLOOKUP(DATA_GOES_HERE!Y64,VENUEID!$A$2:$B$28,1,TRUE)</f>
        <v>#N/A</v>
      </c>
      <c r="B66" t="str">
        <f>IF(DATA_GOES_HERE!AH64="","",
IF(ISNUMBER(SEARCH("*ADULTS*",DATA_GOES_HERE!AH129)),"ADULTS",
IF(ISNUMBER(SEARCH("*CHILDREN*",DATA_GOES_HERE!AH129)),"CHILDREN",
IF(ISNUMBER(SEARCH("*TEENS*",DATA_GOES_HERE!AH129)),"TEENS"))))</f>
        <v/>
      </c>
      <c r="C66">
        <f>Table1[startdatetime]</f>
        <v>0</v>
      </c>
      <c r="D66" t="str">
        <f>CONCATENATE(Table1[[#This Row],[ summary]],
CHAR(13),
Table1[[#This Row],[startdayname]],
", ",
TEXT((Table1[[#This Row],[startshortdate]]),"MMM D"),
CHAR(13),
TEXT((Table1[[#This Row],[starttime]]), "h:mm am/pm"),CHAR(13),Table1[[#This Row],[description]],CHAR(13))</f>
        <v>_x000D_, Jan 0_x000D_12:00 AM_x000D__x000D_</v>
      </c>
    </row>
    <row r="67" spans="1:4" x14ac:dyDescent="0.25">
      <c r="A67" t="e">
        <f>VLOOKUP(DATA_GOES_HERE!Y65,VENUEID!$A$2:$B$28,1,TRUE)</f>
        <v>#N/A</v>
      </c>
      <c r="B67" t="str">
        <f>IF(DATA_GOES_HERE!AH65="","",
IF(ISNUMBER(SEARCH("*ADULTS*",DATA_GOES_HERE!AH130)),"ADULTS",
IF(ISNUMBER(SEARCH("*CHILDREN*",DATA_GOES_HERE!AH130)),"CHILDREN",
IF(ISNUMBER(SEARCH("*TEENS*",DATA_GOES_HERE!AH130)),"TEENS"))))</f>
        <v/>
      </c>
      <c r="C67">
        <f>Table1[startdatetime]</f>
        <v>0</v>
      </c>
      <c r="D67" t="str">
        <f>CONCATENATE(Table1[[#This Row],[ summary]],
CHAR(13),
Table1[[#This Row],[startdayname]],
", ",
TEXT((Table1[[#This Row],[startshortdate]]),"MMM D"),
CHAR(13),
TEXT((Table1[[#This Row],[starttime]]), "h:mm am/pm"),CHAR(13),Table1[[#This Row],[description]],CHAR(13))</f>
        <v>_x000D_, Jan 0_x000D_12:00 AM_x000D__x000D_</v>
      </c>
    </row>
    <row r="68" spans="1:4" x14ac:dyDescent="0.25">
      <c r="A68" t="e">
        <f>VLOOKUP(DATA_GOES_HERE!Y66,VENUEID!$A$2:$B$28,1,TRUE)</f>
        <v>#N/A</v>
      </c>
      <c r="B68" t="str">
        <f>IF(DATA_GOES_HERE!AH66="","",
IF(ISNUMBER(SEARCH("*ADULTS*",DATA_GOES_HERE!AH131)),"ADULTS",
IF(ISNUMBER(SEARCH("*CHILDREN*",DATA_GOES_HERE!AH131)),"CHILDREN",
IF(ISNUMBER(SEARCH("*TEENS*",DATA_GOES_HERE!AH131)),"TEENS"))))</f>
        <v/>
      </c>
      <c r="C68">
        <f>Table1[startdatetime]</f>
        <v>0</v>
      </c>
      <c r="D68" t="str">
        <f>CONCATENATE(Table1[[#This Row],[ summary]],
CHAR(13),
Table1[[#This Row],[startdayname]],
", ",
TEXT((Table1[[#This Row],[startshortdate]]),"MMM D"),
CHAR(13),
TEXT((Table1[[#This Row],[starttime]]), "h:mm am/pm"),CHAR(13),Table1[[#This Row],[description]],CHAR(13))</f>
        <v>_x000D_, Jan 0_x000D_12:00 AM_x000D__x000D_</v>
      </c>
    </row>
    <row r="69" spans="1:4" x14ac:dyDescent="0.25">
      <c r="A69" t="e">
        <f>VLOOKUP(DATA_GOES_HERE!Y67,VENUEID!$A$2:$B$28,1,TRUE)</f>
        <v>#N/A</v>
      </c>
      <c r="B69" t="str">
        <f>IF(DATA_GOES_HERE!AH67="","",
IF(ISNUMBER(SEARCH("*ADULTS*",DATA_GOES_HERE!AH132)),"ADULTS",
IF(ISNUMBER(SEARCH("*CHILDREN*",DATA_GOES_HERE!AH132)),"CHILDREN",
IF(ISNUMBER(SEARCH("*TEENS*",DATA_GOES_HERE!AH132)),"TEENS"))))</f>
        <v/>
      </c>
      <c r="C69">
        <f>Table1[startdatetime]</f>
        <v>0</v>
      </c>
      <c r="D69" t="str">
        <f>CONCATENATE(Table1[[#This Row],[ summary]],
CHAR(13),
Table1[[#This Row],[startdayname]],
", ",
TEXT((Table1[[#This Row],[startshortdate]]),"MMM D"),
CHAR(13),
TEXT((Table1[[#This Row],[starttime]]), "h:mm am/pm"),CHAR(13),Table1[[#This Row],[description]],CHAR(13))</f>
        <v>_x000D_, Jan 0_x000D_12:00 AM_x000D__x000D_</v>
      </c>
    </row>
    <row r="70" spans="1:4" x14ac:dyDescent="0.25">
      <c r="A70" t="e">
        <f>VLOOKUP(DATA_GOES_HERE!Y68,VENUEID!$A$2:$B$28,1,TRUE)</f>
        <v>#N/A</v>
      </c>
      <c r="B70" t="str">
        <f>IF(DATA_GOES_HERE!AH68="","",
IF(ISNUMBER(SEARCH("*ADULTS*",DATA_GOES_HERE!AH133)),"ADULTS",
IF(ISNUMBER(SEARCH("*CHILDREN*",DATA_GOES_HERE!AH133)),"CHILDREN",
IF(ISNUMBER(SEARCH("*TEENS*",DATA_GOES_HERE!AH133)),"TEENS"))))</f>
        <v/>
      </c>
      <c r="C70">
        <f>Table1[startdatetime]</f>
        <v>0</v>
      </c>
      <c r="D70" t="str">
        <f>CONCATENATE(Table1[[#This Row],[ summary]],
CHAR(13),
Table1[[#This Row],[startdayname]],
", ",
TEXT((Table1[[#This Row],[startshortdate]]),"MMM D"),
CHAR(13),
TEXT((Table1[[#This Row],[starttime]]), "h:mm am/pm"),CHAR(13),Table1[[#This Row],[description]],CHAR(13))</f>
        <v>_x000D_, Jan 0_x000D_12:00 AM_x000D__x000D_</v>
      </c>
    </row>
    <row r="71" spans="1:4" x14ac:dyDescent="0.25">
      <c r="A71" t="e">
        <f>VLOOKUP(DATA_GOES_HERE!Y69,VENUEID!$A$2:$B$28,1,TRUE)</f>
        <v>#N/A</v>
      </c>
      <c r="B71" t="str">
        <f>IF(DATA_GOES_HERE!AH69="","",
IF(ISNUMBER(SEARCH("*ADULTS*",DATA_GOES_HERE!AH134)),"ADULTS",
IF(ISNUMBER(SEARCH("*CHILDREN*",DATA_GOES_HERE!AH134)),"CHILDREN",
IF(ISNUMBER(SEARCH("*TEENS*",DATA_GOES_HERE!AH134)),"TEENS"))))</f>
        <v/>
      </c>
      <c r="C71">
        <f>Table1[startdatetime]</f>
        <v>0</v>
      </c>
      <c r="D71" t="str">
        <f>CONCATENATE(Table1[[#This Row],[ summary]],
CHAR(13),
Table1[[#This Row],[startdayname]],
", ",
TEXT((Table1[[#This Row],[startshortdate]]),"MMM D"),
CHAR(13),
TEXT((Table1[[#This Row],[starttime]]), "h:mm am/pm"),CHAR(13),Table1[[#This Row],[description]],CHAR(13))</f>
        <v>_x000D_, Jan 0_x000D_12:00 AM_x000D__x000D_</v>
      </c>
    </row>
    <row r="72" spans="1:4" x14ac:dyDescent="0.25">
      <c r="A72" t="e">
        <f>VLOOKUP(DATA_GOES_HERE!Y70,VENUEID!$A$2:$B$28,1,TRUE)</f>
        <v>#N/A</v>
      </c>
      <c r="B72" t="str">
        <f>IF(DATA_GOES_HERE!AH70="","",
IF(ISNUMBER(SEARCH("*ADULTS*",DATA_GOES_HERE!AH135)),"ADULTS",
IF(ISNUMBER(SEARCH("*CHILDREN*",DATA_GOES_HERE!AH135)),"CHILDREN",
IF(ISNUMBER(SEARCH("*TEENS*",DATA_GOES_HERE!AH135)),"TEENS"))))</f>
        <v/>
      </c>
      <c r="C72">
        <f>Table1[startdatetime]</f>
        <v>0</v>
      </c>
      <c r="D72" t="str">
        <f>CONCATENATE(Table1[[#This Row],[ summary]],
CHAR(13),
Table1[[#This Row],[startdayname]],
", ",
TEXT((Table1[[#This Row],[startshortdate]]),"MMM D"),
CHAR(13),
TEXT((Table1[[#This Row],[starttime]]), "h:mm am/pm"),CHAR(13),Table1[[#This Row],[description]],CHAR(13))</f>
        <v>_x000D_, Jan 0_x000D_12:00 AM_x000D__x000D_</v>
      </c>
    </row>
    <row r="73" spans="1:4" x14ac:dyDescent="0.25">
      <c r="A73" t="e">
        <f>VLOOKUP(DATA_GOES_HERE!Y71,VENUEID!$A$2:$B$28,1,TRUE)</f>
        <v>#N/A</v>
      </c>
      <c r="B73" t="str">
        <f>IF(DATA_GOES_HERE!AH71="","",
IF(ISNUMBER(SEARCH("*ADULTS*",DATA_GOES_HERE!AH136)),"ADULTS",
IF(ISNUMBER(SEARCH("*CHILDREN*",DATA_GOES_HERE!AH136)),"CHILDREN",
IF(ISNUMBER(SEARCH("*TEENS*",DATA_GOES_HERE!AH136)),"TEENS"))))</f>
        <v/>
      </c>
      <c r="C73">
        <f>Table1[startdatetime]</f>
        <v>0</v>
      </c>
      <c r="D73" t="str">
        <f>CONCATENATE(Table1[[#This Row],[ summary]],
CHAR(13),
Table1[[#This Row],[startdayname]],
", ",
TEXT((Table1[[#This Row],[startshortdate]]),"MMM D"),
CHAR(13),
TEXT((Table1[[#This Row],[starttime]]), "h:mm am/pm"),CHAR(13),Table1[[#This Row],[description]],CHAR(13))</f>
        <v>_x000D_, Jan 0_x000D_12:00 AM_x000D__x000D_</v>
      </c>
    </row>
    <row r="74" spans="1:4" x14ac:dyDescent="0.25">
      <c r="A74" t="e">
        <f>VLOOKUP(DATA_GOES_HERE!Y72,VENUEID!$A$2:$B$28,1,TRUE)</f>
        <v>#N/A</v>
      </c>
      <c r="B74" t="str">
        <f>IF(DATA_GOES_HERE!AH72="","",
IF(ISNUMBER(SEARCH("*ADULTS*",DATA_GOES_HERE!#REF!)),"ADULTS",
IF(ISNUMBER(SEARCH("*CHILDREN*",DATA_GOES_HERE!#REF!)),"CHILDREN",
IF(ISNUMBER(SEARCH("*TEENS*",DATA_GOES_HERE!#REF!)),"TEENS"))))</f>
        <v/>
      </c>
      <c r="C74">
        <f>Table1[startdatetime]</f>
        <v>0</v>
      </c>
      <c r="D74" t="str">
        <f>CONCATENATE(Table1[[#This Row],[ summary]],
CHAR(13),
Table1[[#This Row],[startdayname]],
", ",
TEXT((Table1[[#This Row],[startshortdate]]),"MMM D"),
CHAR(13),
TEXT((Table1[[#This Row],[starttime]]), "h:mm am/pm"),CHAR(13),Table1[[#This Row],[description]],CHAR(13))</f>
        <v>_x000D_, Jan 0_x000D_12:00 AM_x000D__x000D_</v>
      </c>
    </row>
    <row r="75" spans="1:4" x14ac:dyDescent="0.25">
      <c r="A75" t="e">
        <f>VLOOKUP(DATA_GOES_HERE!Y73,VENUEID!$A$2:$B$28,1,TRUE)</f>
        <v>#N/A</v>
      </c>
      <c r="B75" t="str">
        <f>IF(DATA_GOES_HERE!AH73="","",
IF(ISNUMBER(SEARCH("*ADULTS*",DATA_GOES_HERE!AH137)),"ADULTS",
IF(ISNUMBER(SEARCH("*CHILDREN*",DATA_GOES_HERE!AH137)),"CHILDREN",
IF(ISNUMBER(SEARCH("*TEENS*",DATA_GOES_HERE!AH137)),"TEENS"))))</f>
        <v/>
      </c>
      <c r="C75">
        <f>Table1[startdatetime]</f>
        <v>0</v>
      </c>
      <c r="D75" t="str">
        <f>CONCATENATE(Table1[[#This Row],[ summary]],
CHAR(13),
Table1[[#This Row],[startdayname]],
", ",
TEXT((Table1[[#This Row],[startshortdate]]),"MMM D"),
CHAR(13),
TEXT((Table1[[#This Row],[starttime]]), "h:mm am/pm"),CHAR(13),Table1[[#This Row],[description]],CHAR(13))</f>
        <v>_x000D_, Jan 0_x000D_12:00 AM_x000D__x000D_</v>
      </c>
    </row>
    <row r="76" spans="1:4" x14ac:dyDescent="0.25">
      <c r="A76" t="e">
        <f>VLOOKUP(DATA_GOES_HERE!#REF!,VENUEID!$A$2:$B$28,1,TRUE)</f>
        <v>#REF!</v>
      </c>
      <c r="B76" t="e">
        <f>IF(DATA_GOES_HERE!#REF!="","",
IF(ISNUMBER(SEARCH("*ADULTS*",DATA_GOES_HERE!AH138)),"ADULTS",
IF(ISNUMBER(SEARCH("*CHILDREN*",DATA_GOES_HERE!AH138)),"CHILDREN",
IF(ISNUMBER(SEARCH("*TEENS*",DATA_GOES_HERE!AH138)),"TEENS"))))</f>
        <v>#REF!</v>
      </c>
      <c r="C76">
        <f>Table1[startdatetime]</f>
        <v>0</v>
      </c>
      <c r="D76" t="str">
        <f>CONCATENATE(Table1[[#This Row],[ summary]],
CHAR(13),
Table1[[#This Row],[startdayname]],
", ",
TEXT((Table1[[#This Row],[startshortdate]]),"MMM D"),
CHAR(13),
TEXT((Table1[[#This Row],[starttime]]), "h:mm am/pm"),CHAR(13),Table1[[#This Row],[description]],CHAR(13))</f>
        <v>_x000D_, Jan 0_x000D_12:00 AM_x000D__x000D_</v>
      </c>
    </row>
    <row r="77" spans="1:4" x14ac:dyDescent="0.25">
      <c r="A77" t="e">
        <f>VLOOKUP(DATA_GOES_HERE!Y74,VENUEID!$A$2:$B$28,1,TRUE)</f>
        <v>#N/A</v>
      </c>
      <c r="B77" t="str">
        <f>IF(DATA_GOES_HERE!AH74="","",
IF(ISNUMBER(SEARCH("*ADULTS*",DATA_GOES_HERE!AH139)),"ADULTS",
IF(ISNUMBER(SEARCH("*CHILDREN*",DATA_GOES_HERE!AH139)),"CHILDREN",
IF(ISNUMBER(SEARCH("*TEENS*",DATA_GOES_HERE!AH139)),"TEENS"))))</f>
        <v/>
      </c>
      <c r="C77">
        <f>Table1[startdatetime]</f>
        <v>0</v>
      </c>
      <c r="D77" t="str">
        <f>CONCATENATE(Table1[[#This Row],[ summary]],
CHAR(13),
Table1[[#This Row],[startdayname]],
", ",
TEXT((Table1[[#This Row],[startshortdate]]),"MMM D"),
CHAR(13),
TEXT((Table1[[#This Row],[starttime]]), "h:mm am/pm"),CHAR(13),Table1[[#This Row],[description]],CHAR(13))</f>
        <v>_x000D_, Jan 0_x000D_12:00 AM_x000D__x000D_</v>
      </c>
    </row>
    <row r="78" spans="1:4" x14ac:dyDescent="0.25">
      <c r="A78" t="e">
        <f>VLOOKUP(DATA_GOES_HERE!Y75,VENUEID!$A$2:$B$28,1,TRUE)</f>
        <v>#N/A</v>
      </c>
      <c r="B78" t="str">
        <f>IF(DATA_GOES_HERE!AH75="","",
IF(ISNUMBER(SEARCH("*ADULTS*",DATA_GOES_HERE!AH140)),"ADULTS",
IF(ISNUMBER(SEARCH("*CHILDREN*",DATA_GOES_HERE!AH140)),"CHILDREN",
IF(ISNUMBER(SEARCH("*TEENS*",DATA_GOES_HERE!AH140)),"TEENS"))))</f>
        <v/>
      </c>
      <c r="C78">
        <f>Table1[startdatetime]</f>
        <v>0</v>
      </c>
      <c r="D78" t="str">
        <f>CONCATENATE(Table1[[#This Row],[ summary]],
CHAR(13),
Table1[[#This Row],[startdayname]],
", ",
TEXT((Table1[[#This Row],[startshortdate]]),"MMM D"),
CHAR(13),
TEXT((Table1[[#This Row],[starttime]]), "h:mm am/pm"),CHAR(13),Table1[[#This Row],[description]],CHAR(13))</f>
        <v>_x000D_, Jan 0_x000D_12:00 AM_x000D__x000D_</v>
      </c>
    </row>
    <row r="79" spans="1:4" x14ac:dyDescent="0.25">
      <c r="A79" t="e">
        <f>VLOOKUP(DATA_GOES_HERE!Y76,VENUEID!$A$2:$B$28,1,TRUE)</f>
        <v>#N/A</v>
      </c>
      <c r="B79" t="str">
        <f>IF(DATA_GOES_HERE!AH76="","",
IF(ISNUMBER(SEARCH("*ADULTS*",DATA_GOES_HERE!AH141)),"ADULTS",
IF(ISNUMBER(SEARCH("*CHILDREN*",DATA_GOES_HERE!AH141)),"CHILDREN",
IF(ISNUMBER(SEARCH("*TEENS*",DATA_GOES_HERE!AH141)),"TEENS"))))</f>
        <v/>
      </c>
      <c r="C79">
        <f>Table1[startdatetime]</f>
        <v>0</v>
      </c>
      <c r="D79" t="str">
        <f>CONCATENATE(Table1[[#This Row],[ summary]],
CHAR(13),
Table1[[#This Row],[startdayname]],
", ",
TEXT((Table1[[#This Row],[startshortdate]]),"MMM D"),
CHAR(13),
TEXT((Table1[[#This Row],[starttime]]), "h:mm am/pm"),CHAR(13),Table1[[#This Row],[description]],CHAR(13))</f>
        <v>_x000D_, Jan 0_x000D_12:00 AM_x000D__x000D_</v>
      </c>
    </row>
    <row r="80" spans="1:4" x14ac:dyDescent="0.25">
      <c r="A80" t="e">
        <f>VLOOKUP(DATA_GOES_HERE!Y77,VENUEID!$A$2:$B$28,1,TRUE)</f>
        <v>#N/A</v>
      </c>
      <c r="B80" t="str">
        <f>IF(DATA_GOES_HERE!AH77="","",
IF(ISNUMBER(SEARCH("*ADULTS*",DATA_GOES_HERE!AH142)),"ADULTS",
IF(ISNUMBER(SEARCH("*CHILDREN*",DATA_GOES_HERE!AH142)),"CHILDREN",
IF(ISNUMBER(SEARCH("*TEENS*",DATA_GOES_HERE!AH142)),"TEENS"))))</f>
        <v/>
      </c>
      <c r="C80">
        <f>Table1[startdatetime]</f>
        <v>0</v>
      </c>
      <c r="D80" t="str">
        <f>CONCATENATE(Table1[[#This Row],[ summary]],
CHAR(13),
Table1[[#This Row],[startdayname]],
", ",
TEXT((Table1[[#This Row],[startshortdate]]),"MMM D"),
CHAR(13),
TEXT((Table1[[#This Row],[starttime]]), "h:mm am/pm"),CHAR(13),Table1[[#This Row],[description]],CHAR(13))</f>
        <v>_x000D_, Jan 0_x000D_12:00 AM_x000D__x000D_</v>
      </c>
    </row>
    <row r="81" spans="1:4" x14ac:dyDescent="0.25">
      <c r="A81" t="e">
        <f>VLOOKUP(DATA_GOES_HERE!Y78,VENUEID!$A$2:$B$28,1,TRUE)</f>
        <v>#N/A</v>
      </c>
      <c r="B81" t="str">
        <f>IF(DATA_GOES_HERE!AH78="","",
IF(ISNUMBER(SEARCH("*ADULTS*",DATA_GOES_HERE!AH143)),"ADULTS",
IF(ISNUMBER(SEARCH("*CHILDREN*",DATA_GOES_HERE!AH143)),"CHILDREN",
IF(ISNUMBER(SEARCH("*TEENS*",DATA_GOES_HERE!AH143)),"TEENS"))))</f>
        <v/>
      </c>
      <c r="C81">
        <f>Table1[startdatetime]</f>
        <v>0</v>
      </c>
      <c r="D81" t="str">
        <f>CONCATENATE(Table1[[#This Row],[ summary]],
CHAR(13),
Table1[[#This Row],[startdayname]],
", ",
TEXT((Table1[[#This Row],[startshortdate]]),"MMM D"),
CHAR(13),
TEXT((Table1[[#This Row],[starttime]]), "h:mm am/pm"),CHAR(13),Table1[[#This Row],[description]],CHAR(13))</f>
        <v>_x000D_, Jan 0_x000D_12:00 AM_x000D__x000D_</v>
      </c>
    </row>
    <row r="82" spans="1:4" x14ac:dyDescent="0.25">
      <c r="A82" t="e">
        <f>VLOOKUP(DATA_GOES_HERE!Y79,VENUEID!$A$2:$B$28,1,TRUE)</f>
        <v>#N/A</v>
      </c>
      <c r="B82" t="str">
        <f>IF(DATA_GOES_HERE!AH79="","",
IF(ISNUMBER(SEARCH("*ADULTS*",DATA_GOES_HERE!AH144)),"ADULTS",
IF(ISNUMBER(SEARCH("*CHILDREN*",DATA_GOES_HERE!AH144)),"CHILDREN",
IF(ISNUMBER(SEARCH("*TEENS*",DATA_GOES_HERE!AH144)),"TEENS"))))</f>
        <v/>
      </c>
      <c r="C82">
        <f>Table1[startdatetime]</f>
        <v>0</v>
      </c>
      <c r="D82" t="str">
        <f>CONCATENATE(Table1[[#This Row],[ 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VLOOKUP(DATA_GOES_HERE!Y80,VENUEID!$A$2:$B$28,1,TRUE)</f>
        <v>#N/A</v>
      </c>
      <c r="B83" t="str">
        <f>IF(DATA_GOES_HERE!AH80="","",
IF(ISNUMBER(SEARCH("*ADULTS*",DATA_GOES_HERE!AH145)),"ADULTS",
IF(ISNUMBER(SEARCH("*CHILDREN*",DATA_GOES_HERE!AH145)),"CHILDREN",
IF(ISNUMBER(SEARCH("*TEENS*",DATA_GOES_HERE!AH145)),"TEENS"))))</f>
        <v/>
      </c>
      <c r="C83">
        <f>Table1[startdatetime]</f>
        <v>0</v>
      </c>
      <c r="D83" t="str">
        <f>CONCATENATE(Table1[[#This Row],[ summary]],
CHAR(13),
Table1[[#This Row],[startdayname]],
", ",
TEXT((Table1[[#This Row],[startshortdate]]),"MMM D"),
CHAR(13),
TEXT((Table1[[#This Row],[starttime]]), "h:mm am/pm"),CHAR(13),Table1[[#This Row],[description]],CHAR(13))</f>
        <v>_x000D_, Jan 0_x000D_12:00 AM_x000D__x000D_</v>
      </c>
    </row>
    <row r="84" spans="1:4" x14ac:dyDescent="0.25">
      <c r="A84" t="e">
        <f>VLOOKUP(DATA_GOES_HERE!Y81,VENUEID!$A$2:$B$28,1,TRUE)</f>
        <v>#N/A</v>
      </c>
      <c r="B84" t="str">
        <f>IF(DATA_GOES_HERE!AH81="","",
IF(ISNUMBER(SEARCH("*ADULTS*",DATA_GOES_HERE!AH146)),"ADULTS",
IF(ISNUMBER(SEARCH("*CHILDREN*",DATA_GOES_HERE!AH146)),"CHILDREN",
IF(ISNUMBER(SEARCH("*TEENS*",DATA_GOES_HERE!AH146)),"TEENS"))))</f>
        <v/>
      </c>
      <c r="C84">
        <f>Table1[startdatetime]</f>
        <v>0</v>
      </c>
      <c r="D84" t="str">
        <f>CONCATENATE(Table1[[#This Row],[ summary]],
CHAR(13),
Table1[[#This Row],[startdayname]],
", ",
TEXT((Table1[[#This Row],[startshortdate]]),"MMM D"),
CHAR(13),
TEXT((Table1[[#This Row],[starttime]]), "h:mm am/pm"),CHAR(13),Table1[[#This Row],[description]],CHAR(13))</f>
        <v>_x000D_, Jan 0_x000D_12:00 AM_x000D__x000D_</v>
      </c>
    </row>
    <row r="85" spans="1:4" x14ac:dyDescent="0.25">
      <c r="A85" t="e">
        <f>VLOOKUP(DATA_GOES_HERE!Y82,VENUEID!$A$2:$B$28,1,TRUE)</f>
        <v>#N/A</v>
      </c>
      <c r="B85" t="str">
        <f>IF(DATA_GOES_HERE!AH82="","",
IF(ISNUMBER(SEARCH("*ADULTS*",DATA_GOES_HERE!AH147)),"ADULTS",
IF(ISNUMBER(SEARCH("*CHILDREN*",DATA_GOES_HERE!AH147)),"CHILDREN",
IF(ISNUMBER(SEARCH("*TEENS*",DATA_GOES_HERE!AH147)),"TEENS"))))</f>
        <v/>
      </c>
      <c r="C85">
        <f>Table1[startdatetime]</f>
        <v>0</v>
      </c>
      <c r="D85" t="str">
        <f>CONCATENATE(Table1[[#This Row],[ summary]],
CHAR(13),
Table1[[#This Row],[startdayname]],
", ",
TEXT((Table1[[#This Row],[startshortdate]]),"MMM D"),
CHAR(13),
TEXT((Table1[[#This Row],[starttime]]), "h:mm am/pm"),CHAR(13),Table1[[#This Row],[description]],CHAR(13))</f>
        <v>_x000D_, Jan 0_x000D_12:00 AM_x000D__x000D_</v>
      </c>
    </row>
    <row r="86" spans="1:4" x14ac:dyDescent="0.25">
      <c r="A86" t="e">
        <f>VLOOKUP(DATA_GOES_HERE!#REF!,VENUEID!$A$2:$B$28,1,TRUE)</f>
        <v>#REF!</v>
      </c>
      <c r="B86" t="e">
        <f>IF(DATA_GOES_HERE!#REF!="","",
IF(ISNUMBER(SEARCH("*ADULTS*",DATA_GOES_HERE!AH148)),"ADULTS",
IF(ISNUMBER(SEARCH("*CHILDREN*",DATA_GOES_HERE!AH148)),"CHILDREN",
IF(ISNUMBER(SEARCH("*TEENS*",DATA_GOES_HERE!AH148)),"TEENS"))))</f>
        <v>#REF!</v>
      </c>
      <c r="C86">
        <f>Table1[startdatetime]</f>
        <v>0</v>
      </c>
      <c r="D86" t="str">
        <f>CONCATENATE(Table1[[#This Row],[ summary]],
CHAR(13),
Table1[[#This Row],[startdayname]],
", ",
TEXT((Table1[[#This Row],[startshortdate]]),"MMM D"),
CHAR(13),
TEXT((Table1[[#This Row],[starttime]]), "h:mm am/pm"),CHAR(13),Table1[[#This Row],[description]],CHAR(13))</f>
        <v>_x000D_, Jan 0_x000D_12:00 AM_x000D__x000D_</v>
      </c>
    </row>
    <row r="87" spans="1:4" x14ac:dyDescent="0.25">
      <c r="A87" t="e">
        <f>VLOOKUP(DATA_GOES_HERE!Y83,VENUEID!$A$2:$B$28,1,TRUE)</f>
        <v>#N/A</v>
      </c>
      <c r="B87" t="str">
        <f>IF(DATA_GOES_HERE!AH83="","",
IF(ISNUMBER(SEARCH("*ADULTS*",DATA_GOES_HERE!AH149)),"ADULTS",
IF(ISNUMBER(SEARCH("*CHILDREN*",DATA_GOES_HERE!AH149)),"CHILDREN",
IF(ISNUMBER(SEARCH("*TEENS*",DATA_GOES_HERE!AH149)),"TEENS"))))</f>
        <v/>
      </c>
      <c r="C87">
        <f>Table1[startdatetime]</f>
        <v>0</v>
      </c>
      <c r="D87" t="str">
        <f>CONCATENATE(Table1[[#This Row],[ summary]],
CHAR(13),
Table1[[#This Row],[startdayname]],
", ",
TEXT((Table1[[#This Row],[startshortdate]]),"MMM D"),
CHAR(13),
TEXT((Table1[[#This Row],[starttime]]), "h:mm am/pm"),CHAR(13),Table1[[#This Row],[description]],CHAR(13))</f>
        <v>_x000D_, Jan 0_x000D_12:00 AM_x000D__x000D_</v>
      </c>
    </row>
    <row r="88" spans="1:4" x14ac:dyDescent="0.25">
      <c r="A88" t="e">
        <f>VLOOKUP(DATA_GOES_HERE!Y84,VENUEID!$A$2:$B$28,1,TRUE)</f>
        <v>#N/A</v>
      </c>
      <c r="B88" t="str">
        <f>IF(DATA_GOES_HERE!AH84="","",
IF(ISNUMBER(SEARCH("*ADULTS*",DATA_GOES_HERE!AH150)),"ADULTS",
IF(ISNUMBER(SEARCH("*CHILDREN*",DATA_GOES_HERE!AH150)),"CHILDREN",
IF(ISNUMBER(SEARCH("*TEENS*",DATA_GOES_HERE!AH150)),"TEENS"))))</f>
        <v/>
      </c>
      <c r="C88">
        <f>Table1[startdatetime]</f>
        <v>0</v>
      </c>
      <c r="D88" t="str">
        <f>CONCATENATE(Table1[[#This Row],[ summary]],
CHAR(13),
Table1[[#This Row],[startdayname]],
", ",
TEXT((Table1[[#This Row],[startshortdate]]),"MMM D"),
CHAR(13),
TEXT((Table1[[#This Row],[starttime]]), "h:mm am/pm"),CHAR(13),Table1[[#This Row],[description]],CHAR(13))</f>
        <v>_x000D_, Jan 0_x000D_12:00 AM_x000D__x000D_</v>
      </c>
    </row>
    <row r="89" spans="1:4" x14ac:dyDescent="0.25">
      <c r="A89" t="e">
        <f>VLOOKUP(DATA_GOES_HERE!Y85,VENUEID!$A$2:$B$28,1,TRUE)</f>
        <v>#N/A</v>
      </c>
      <c r="B89" t="str">
        <f>IF(DATA_GOES_HERE!AH85="","",
IF(ISNUMBER(SEARCH("*ADULTS*",DATA_GOES_HERE!AH151)),"ADULTS",
IF(ISNUMBER(SEARCH("*CHILDREN*",DATA_GOES_HERE!AH151)),"CHILDREN",
IF(ISNUMBER(SEARCH("*TEENS*",DATA_GOES_HERE!AH151)),"TEENS"))))</f>
        <v/>
      </c>
      <c r="C89">
        <f>Table1[startdatetime]</f>
        <v>0</v>
      </c>
      <c r="D89" t="str">
        <f>CONCATENATE(Table1[[#This Row],[ summary]],
CHAR(13),
Table1[[#This Row],[startdayname]],
", ",
TEXT((Table1[[#This Row],[startshortdate]]),"MMM D"),
CHAR(13),
TEXT((Table1[[#This Row],[starttime]]), "h:mm am/pm"),CHAR(13),Table1[[#This Row],[description]],CHAR(13))</f>
        <v>_x000D_, Jan 0_x000D_12:00 AM_x000D__x000D_</v>
      </c>
    </row>
    <row r="90" spans="1:4" x14ac:dyDescent="0.25">
      <c r="A90" t="e">
        <f>VLOOKUP(DATA_GOES_HERE!Y86,VENUEID!$A$2:$B$28,1,TRUE)</f>
        <v>#N/A</v>
      </c>
      <c r="B90" t="str">
        <f>IF(DATA_GOES_HERE!AH86="","",
IF(ISNUMBER(SEARCH("*ADULTS*",DATA_GOES_HERE!AH152)),"ADULTS",
IF(ISNUMBER(SEARCH("*CHILDREN*",DATA_GOES_HERE!AH152)),"CHILDREN",
IF(ISNUMBER(SEARCH("*TEENS*",DATA_GOES_HERE!AH152)),"TEENS"))))</f>
        <v/>
      </c>
      <c r="C90">
        <f>Table1[startdatetime]</f>
        <v>0</v>
      </c>
      <c r="D90" t="str">
        <f>CONCATENATE(Table1[[#This Row],[ summary]],
CHAR(13),
Table1[[#This Row],[startdayname]],
", ",
TEXT((Table1[[#This Row],[startshortdate]]),"MMM D"),
CHAR(13),
TEXT((Table1[[#This Row],[starttime]]), "h:mm am/pm"),CHAR(13),Table1[[#This Row],[description]],CHAR(13))</f>
        <v>_x000D_, Jan 0_x000D_12:00 AM_x000D__x000D_</v>
      </c>
    </row>
    <row r="91" spans="1:4" x14ac:dyDescent="0.25">
      <c r="A91" t="e">
        <f>VLOOKUP(DATA_GOES_HERE!Y87,VENUEID!$A$2:$B$28,1,TRUE)</f>
        <v>#N/A</v>
      </c>
      <c r="B91" t="str">
        <f>IF(DATA_GOES_HERE!AH87="","",
IF(ISNUMBER(SEARCH("*ADULTS*",DATA_GOES_HERE!AH153)),"ADULTS",
IF(ISNUMBER(SEARCH("*CHILDREN*",DATA_GOES_HERE!AH153)),"CHILDREN",
IF(ISNUMBER(SEARCH("*TEENS*",DATA_GOES_HERE!AH153)),"TEENS"))))</f>
        <v/>
      </c>
      <c r="C91">
        <f>Table1[startdatetime]</f>
        <v>0</v>
      </c>
      <c r="D91" t="str">
        <f>CONCATENATE(Table1[[#This Row],[ summary]],
CHAR(13),
Table1[[#This Row],[startdayname]],
", ",
TEXT((Table1[[#This Row],[startshortdate]]),"MMM D"),
CHAR(13),
TEXT((Table1[[#This Row],[starttime]]), "h:mm am/pm"),CHAR(13),Table1[[#This Row],[description]],CHAR(13))</f>
        <v>_x000D_, Jan 0_x000D_12:00 AM_x000D__x000D_</v>
      </c>
    </row>
    <row r="92" spans="1:4" x14ac:dyDescent="0.25">
      <c r="A92" t="e">
        <f>VLOOKUP(DATA_GOES_HERE!Y88,VENUEID!$A$2:$B$28,1,TRUE)</f>
        <v>#N/A</v>
      </c>
      <c r="B92" t="str">
        <f>IF(DATA_GOES_HERE!AH88="","",
IF(ISNUMBER(SEARCH("*ADULTS*",DATA_GOES_HERE!AH154)),"ADULTS",
IF(ISNUMBER(SEARCH("*CHILDREN*",DATA_GOES_HERE!AH154)),"CHILDREN",
IF(ISNUMBER(SEARCH("*TEENS*",DATA_GOES_HERE!AH154)),"TEENS"))))</f>
        <v/>
      </c>
      <c r="C92">
        <f>Table1[startdatetime]</f>
        <v>0</v>
      </c>
      <c r="D92" t="str">
        <f>CONCATENATE(Table1[[#This Row],[ summary]],
CHAR(13),
Table1[[#This Row],[startdayname]],
", ",
TEXT((Table1[[#This Row],[startshortdate]]),"MMM D"),
CHAR(13),
TEXT((Table1[[#This Row],[starttime]]), "h:mm am/pm"),CHAR(13),Table1[[#This Row],[description]],CHAR(13))</f>
        <v>_x000D_, Jan 0_x000D_12:00 AM_x000D__x000D_</v>
      </c>
    </row>
    <row r="93" spans="1:4" x14ac:dyDescent="0.25">
      <c r="A93" t="e">
        <f>VLOOKUP(DATA_GOES_HERE!Y89,VENUEID!$A$2:$B$28,1,TRUE)</f>
        <v>#N/A</v>
      </c>
      <c r="B93" t="str">
        <f>IF(DATA_GOES_HERE!AH89="","",
IF(ISNUMBER(SEARCH("*ADULTS*",DATA_GOES_HERE!AH155)),"ADULTS",
IF(ISNUMBER(SEARCH("*CHILDREN*",DATA_GOES_HERE!AH155)),"CHILDREN",
IF(ISNUMBER(SEARCH("*TEENS*",DATA_GOES_HERE!AH155)),"TEENS"))))</f>
        <v/>
      </c>
      <c r="C93">
        <f>Table1[startdatetime]</f>
        <v>0</v>
      </c>
      <c r="D93" t="str">
        <f>CONCATENATE(Table1[[#This Row],[ summary]],
CHAR(13),
Table1[[#This Row],[startdayname]],
", ",
TEXT((Table1[[#This Row],[startshortdate]]),"MMM D"),
CHAR(13),
TEXT((Table1[[#This Row],[starttime]]), "h:mm am/pm"),CHAR(13),Table1[[#This Row],[description]],CHAR(13))</f>
        <v>_x000D_, Jan 0_x000D_12:00 AM_x000D__x000D_</v>
      </c>
    </row>
    <row r="94" spans="1:4" x14ac:dyDescent="0.25">
      <c r="A94" t="e">
        <f>VLOOKUP(DATA_GOES_HERE!Y90,VENUEID!$A$2:$B$28,1,TRUE)</f>
        <v>#N/A</v>
      </c>
      <c r="B94" t="str">
        <f>IF(DATA_GOES_HERE!AH90="","",
IF(ISNUMBER(SEARCH("*ADULTS*",DATA_GOES_HERE!#REF!)),"ADULTS",
IF(ISNUMBER(SEARCH("*CHILDREN*",DATA_GOES_HERE!#REF!)),"CHILDREN",
IF(ISNUMBER(SEARCH("*TEENS*",DATA_GOES_HERE!#REF!)),"TEENS"))))</f>
        <v/>
      </c>
      <c r="C94">
        <f>Table1[startdatetime]</f>
        <v>0</v>
      </c>
      <c r="D94" t="str">
        <f>CONCATENATE(Table1[[#This Row],[ summary]],
CHAR(13),
Table1[[#This Row],[startdayname]],
", ",
TEXT((Table1[[#This Row],[startshortdate]]),"MMM D"),
CHAR(13),
TEXT((Table1[[#This Row],[starttime]]), "h:mm am/pm"),CHAR(13),Table1[[#This Row],[description]],CHAR(13))</f>
        <v>_x000D_, Jan 0_x000D_12:00 AM_x000D__x000D_</v>
      </c>
    </row>
    <row r="95" spans="1:4" x14ac:dyDescent="0.25">
      <c r="A95" t="e">
        <f>VLOOKUP(DATA_GOES_HERE!Y91,VENUEID!$A$2:$B$28,1,TRUE)</f>
        <v>#N/A</v>
      </c>
      <c r="B95" t="str">
        <f>IF(DATA_GOES_HERE!AH91="","",
IF(ISNUMBER(SEARCH("*ADULTS*",DATA_GOES_HERE!AH156)),"ADULTS",
IF(ISNUMBER(SEARCH("*CHILDREN*",DATA_GOES_HERE!AH156)),"CHILDREN",
IF(ISNUMBER(SEARCH("*TEENS*",DATA_GOES_HERE!AH156)),"TEENS"))))</f>
        <v/>
      </c>
      <c r="C95">
        <f>Table1[startdatetime]</f>
        <v>0</v>
      </c>
      <c r="D95" t="str">
        <f>CONCATENATE(Table1[[#This Row],[ summary]],
CHAR(13),
Table1[[#This Row],[startdayname]],
", ",
TEXT((Table1[[#This Row],[startshortdate]]),"MMM D"),
CHAR(13),
TEXT((Table1[[#This Row],[starttime]]), "h:mm am/pm"),CHAR(13),Table1[[#This Row],[description]],CHAR(13))</f>
        <v>_x000D_, Jan 0_x000D_12:00 AM_x000D__x000D_</v>
      </c>
    </row>
    <row r="96" spans="1:4" x14ac:dyDescent="0.25">
      <c r="A96" t="e">
        <f>VLOOKUP(DATA_GOES_HERE!#REF!,VENUEID!$A$2:$B$28,1,TRUE)</f>
        <v>#REF!</v>
      </c>
      <c r="B96" t="e">
        <f>IF(DATA_GOES_HERE!#REF!="","",
IF(ISNUMBER(SEARCH("*ADULTS*",DATA_GOES_HERE!AH157)),"ADULTS",
IF(ISNUMBER(SEARCH("*CHILDREN*",DATA_GOES_HERE!AH157)),"CHILDREN",
IF(ISNUMBER(SEARCH("*TEENS*",DATA_GOES_HERE!AH157)),"TEENS"))))</f>
        <v>#REF!</v>
      </c>
      <c r="C96">
        <f>Table1[startdatetime]</f>
        <v>0</v>
      </c>
      <c r="D96" t="str">
        <f>CONCATENATE(Table1[[#This Row],[ summary]],
CHAR(13),
Table1[[#This Row],[startdayname]],
", ",
TEXT((Table1[[#This Row],[startshortdate]]),"MMM D"),
CHAR(13),
TEXT((Table1[[#This Row],[starttime]]), "h:mm am/pm"),CHAR(13),Table1[[#This Row],[description]],CHAR(13))</f>
        <v>_x000D_, Jan 0_x000D_12:00 AM_x000D__x000D_</v>
      </c>
    </row>
    <row r="97" spans="1:4" x14ac:dyDescent="0.25">
      <c r="A97" t="e">
        <f>VLOOKUP(DATA_GOES_HERE!Y92,VENUEID!$A$2:$B$28,1,TRUE)</f>
        <v>#N/A</v>
      </c>
      <c r="B97" t="str">
        <f>IF(DATA_GOES_HERE!AH92="","",
IF(ISNUMBER(SEARCH("*ADULTS*",DATA_GOES_HERE!AH158)),"ADULTS",
IF(ISNUMBER(SEARCH("*CHILDREN*",DATA_GOES_HERE!AH158)),"CHILDREN",
IF(ISNUMBER(SEARCH("*TEENS*",DATA_GOES_HERE!AH158)),"TEENS"))))</f>
        <v/>
      </c>
      <c r="C97">
        <f>Table1[startdatetime]</f>
        <v>0</v>
      </c>
      <c r="D97" t="str">
        <f>CONCATENATE(Table1[[#This Row],[ summary]],
CHAR(13),
Table1[[#This Row],[startdayname]],
", ",
TEXT((Table1[[#This Row],[startshortdate]]),"MMM D"),
CHAR(13),
TEXT((Table1[[#This Row],[starttime]]), "h:mm am/pm"),CHAR(13),Table1[[#This Row],[description]],CHAR(13))</f>
        <v>_x000D_, Jan 0_x000D_12:00 AM_x000D__x000D_</v>
      </c>
    </row>
    <row r="98" spans="1:4" x14ac:dyDescent="0.25">
      <c r="A98" t="e">
        <f>VLOOKUP(DATA_GOES_HERE!Y93,VENUEID!$A$2:$B$28,1,TRUE)</f>
        <v>#N/A</v>
      </c>
      <c r="B98" t="str">
        <f>IF(DATA_GOES_HERE!AH93="","",
IF(ISNUMBER(SEARCH("*ADULTS*",DATA_GOES_HERE!AH159)),"ADULTS",
IF(ISNUMBER(SEARCH("*CHILDREN*",DATA_GOES_HERE!AH159)),"CHILDREN",
IF(ISNUMBER(SEARCH("*TEENS*",DATA_GOES_HERE!AH159)),"TEENS"))))</f>
        <v/>
      </c>
      <c r="C98" t="str">
        <f>Table1[startdatetime]</f>
        <v>20170303T160000</v>
      </c>
      <c r="D98" t="str">
        <f>CONCATENATE(Table1[[#This Row],[ summary]],
CHAR(13),
Table1[[#This Row],[startdayname]],
", ",
TEXT((Table1[[#This Row],[startshortdate]]),"MMM D"),
CHAR(13),
TEXT((Table1[[#This Row],[starttime]]), "h:mm am/pm"),CHAR(13),Table1[[#This Row],[description]],CHAR(13))</f>
        <v xml:space="preserve"> Anime Film Friday_x000D_Friday, Mar 3_x000D_4:00 PM_x000D_Fridays, March 3, 10, 17, and 31. We'll be serving popcorn and showing a different anime movie or series opener. For teens in grades 7-12._x000D_</v>
      </c>
    </row>
    <row r="99" spans="1:4" x14ac:dyDescent="0.25">
      <c r="A99" t="e">
        <f>VLOOKUP(DATA_GOES_HERE!Y94,VENUEID!$A$2:$B$28,1,TRUE)</f>
        <v>#N/A</v>
      </c>
      <c r="B99" t="str">
        <f>IF(DATA_GOES_HERE!AH94="","",
IF(ISNUMBER(SEARCH("*ADULTS*",DATA_GOES_HERE!AH160)),"ADULTS",
IF(ISNUMBER(SEARCH("*CHILDREN*",DATA_GOES_HERE!AH160)),"CHILDREN",
IF(ISNUMBER(SEARCH("*TEENS*",DATA_GOES_HERE!AH160)),"TEENS"))))</f>
        <v/>
      </c>
      <c r="C99">
        <f>Table1[startdatetime]</f>
        <v>0</v>
      </c>
      <c r="D99" t="str">
        <f>CONCATENATE(Table1[[#This Row],[ summary]],
CHAR(13),
Table1[[#This Row],[startdayname]],
", ",
TEXT((Table1[[#This Row],[startshortdate]]),"MMM D"),
CHAR(13),
TEXT((Table1[[#This Row],[starttime]]), "h:mm am/pm"),CHAR(13),Table1[[#This Row],[description]],CHAR(13))</f>
        <v>_x000D_, Jan 0_x000D_12:00 AM_x000D__x000D_</v>
      </c>
    </row>
    <row r="100" spans="1:4" x14ac:dyDescent="0.25">
      <c r="A100" t="e">
        <f>VLOOKUP(DATA_GOES_HERE!Y95,VENUEID!$A$2:$B$28,1,TRUE)</f>
        <v>#N/A</v>
      </c>
      <c r="B100" t="str">
        <f>IF(DATA_GOES_HERE!AH95="","",
IF(ISNUMBER(SEARCH("*ADULTS*",DATA_GOES_HERE!AH161)),"ADULTS",
IF(ISNUMBER(SEARCH("*CHILDREN*",DATA_GOES_HERE!AH161)),"CHILDREN",
IF(ISNUMBER(SEARCH("*TEENS*",DATA_GOES_HERE!AH161)),"TEENS"))))</f>
        <v/>
      </c>
      <c r="C100">
        <f>Table1[startdatetime]</f>
        <v>0</v>
      </c>
      <c r="D100" t="str">
        <f>CONCATENATE(Table1[[#This Row],[ summary]],
CHAR(13),
Table1[[#This Row],[startdayname]],
", ",
TEXT((Table1[[#This Row],[startshortdate]]),"MMM D"),
CHAR(13),
TEXT((Table1[[#This Row],[starttime]]), "h:mm am/pm"),CHAR(13),Table1[[#This Row],[description]],CHAR(13))</f>
        <v>_x000D_, Jan 0_x000D_12:00 AM_x000D__x000D_</v>
      </c>
    </row>
    <row r="101" spans="1:4" x14ac:dyDescent="0.25">
      <c r="A101" t="e">
        <f>VLOOKUP(DATA_GOES_HERE!Y96,VENUEID!$A$2:$B$28,1,TRUE)</f>
        <v>#N/A</v>
      </c>
      <c r="B101" t="str">
        <f>IF(DATA_GOES_HERE!AH96="","",
IF(ISNUMBER(SEARCH("*ADULTS*",DATA_GOES_HERE!AH162)),"ADULTS",
IF(ISNUMBER(SEARCH("*CHILDREN*",DATA_GOES_HERE!AH162)),"CHILDREN",
IF(ISNUMBER(SEARCH("*TEENS*",DATA_GOES_HERE!AH162)),"TEENS"))))</f>
        <v/>
      </c>
      <c r="C101">
        <f>Table1[startdatetime]</f>
        <v>0</v>
      </c>
      <c r="D101" t="str">
        <f>CONCATENATE(Table1[[#This Row],[ summary]],
CHAR(13),
Table1[[#This Row],[startdayname]],
", ",
TEXT((Table1[[#This Row],[startshortdate]]),"MMM D"),
CHAR(13),
TEXT((Table1[[#This Row],[starttime]]), "h:mm am/pm"),CHAR(13),Table1[[#This Row],[description]],CHAR(13))</f>
        <v>_x000D_, Jan 0_x000D_12:00 AM_x000D__x000D_</v>
      </c>
    </row>
    <row r="102" spans="1:4" x14ac:dyDescent="0.25">
      <c r="A102" t="e">
        <f>VLOOKUP(DATA_GOES_HERE!Y97,VENUEID!$A$2:$B$28,1,TRUE)</f>
        <v>#N/A</v>
      </c>
      <c r="B102" t="str">
        <f>IF(DATA_GOES_HERE!AH97="","",
IF(ISNUMBER(SEARCH("*ADULTS*",DATA_GOES_HERE!AH163)),"ADULTS",
IF(ISNUMBER(SEARCH("*CHILDREN*",DATA_GOES_HERE!AH163)),"CHILDREN",
IF(ISNUMBER(SEARCH("*TEENS*",DATA_GOES_HERE!AH163)),"TEENS"))))</f>
        <v/>
      </c>
      <c r="C102" t="str">
        <f>Table1[startdatetime]</f>
        <v>20170301T103000</v>
      </c>
      <c r="D102" t="str">
        <f>CONCATENATE(Table1[[#This Row],[ summary]],
CHAR(13),
Table1[[#This Row],[startdayname]],
", ",
TEXT((Table1[[#This Row],[startshortdate]]),"MMM D"),
CHAR(13),
TEXT((Table1[[#This Row],[starttime]]), "h:mm am/pm"),CHAR(13),Table1[[#This Row],[description]],CHAR(13))</f>
        <v xml:space="preserve"> Babies and Books_x000D_Wednesday, Mar 1_x000D_10:30 AM_x000D_Every Wednesday in Mar and Apr. Babies and their caregivers are welcome to join us for tickle rhymes and wiggle songs.  We will share the best practices to promote early literacy skills. Children ages 0 to 3 are welcome._x000D_</v>
      </c>
    </row>
    <row r="103" spans="1:4" x14ac:dyDescent="0.25">
      <c r="A103" t="str">
        <f>VLOOKUP(DATA_GOES_HERE!Y98,VENUEID!$A$2:$B$28,1,TRUE)</f>
        <v>SOUTHEAST</v>
      </c>
      <c r="B103" t="b">
        <f>IF(DATA_GOES_HERE!AH98="","",
IF(ISNUMBER(SEARCH("*ADULTS*",DATA_GOES_HERE!AH164)),"ADULTS",
IF(ISNUMBER(SEARCH("*CHILDREN*",DATA_GOES_HERE!AH164)),"CHILDREN",
IF(ISNUMBER(SEARCH("*TEENS*",DATA_GOES_HERE!AH164)),"TEENS"))))</f>
        <v>0</v>
      </c>
      <c r="C103">
        <f>Table1[startdatetime]</f>
        <v>0</v>
      </c>
      <c r="D103" t="str">
        <f>CONCATENATE(Table1[[#This Row],[ summary]],
CHAR(13),
Table1[[#This Row],[startdayname]],
", ",
TEXT((Table1[[#This Row],[startshortdate]]),"MMM D"),
CHAR(13),
TEXT((Table1[[#This Row],[starttime]]), "h:mm am/pm"),CHAR(13),Table1[[#This Row],[description]],CHAR(13))</f>
        <v>_x000D_, Jan 0_x000D_12:00 AM_x000D__x000D_</v>
      </c>
    </row>
    <row r="104" spans="1:4" x14ac:dyDescent="0.25">
      <c r="A104" t="e">
        <f>VLOOKUP(DATA_GOES_HERE!Y99,VENUEID!$A$2:$B$28,1,TRUE)</f>
        <v>#N/A</v>
      </c>
      <c r="B104" t="str">
        <f>IF(DATA_GOES_HERE!AH99="","",
IF(ISNUMBER(SEARCH("*ADULTS*",DATA_GOES_HERE!AH165)),"ADULTS",
IF(ISNUMBER(SEARCH("*CHILDREN*",DATA_GOES_HERE!AH165)),"CHILDREN",
IF(ISNUMBER(SEARCH("*TEENS*",DATA_GOES_HERE!AH165)),"TEENS"))))</f>
        <v/>
      </c>
      <c r="C104">
        <f>Table1[startdatetime]</f>
        <v>0</v>
      </c>
      <c r="D104" t="str">
        <f>CONCATENATE(Table1[[#This Row],[ summary]],
CHAR(13),
Table1[[#This Row],[startdayname]],
", ",
TEXT((Table1[[#This Row],[startshortdate]]),"MMM D"),
CHAR(13),
TEXT((Table1[[#This Row],[starttime]]), "h:mm am/pm"),CHAR(13),Table1[[#This Row],[description]],CHAR(13))</f>
        <v>_x000D_, Jan 0_x000D_12:00 AM_x000D__x000D_</v>
      </c>
    </row>
    <row r="105" spans="1:4" x14ac:dyDescent="0.25">
      <c r="A105" t="e">
        <f>VLOOKUP(DATA_GOES_HERE!Y100,VENUEID!$A$2:$B$28,1,TRUE)</f>
        <v>#N/A</v>
      </c>
      <c r="B105" t="str">
        <f>IF(DATA_GOES_HERE!AH100="","",
IF(ISNUMBER(SEARCH("*ADULTS*",DATA_GOES_HERE!AH166)),"ADULTS",
IF(ISNUMBER(SEARCH("*CHILDREN*",DATA_GOES_HERE!AH166)),"CHILDREN",
IF(ISNUMBER(SEARCH("*TEENS*",DATA_GOES_HERE!AH166)),"TEENS"))))</f>
        <v/>
      </c>
      <c r="C105">
        <f>Table1[startdatetime]</f>
        <v>0</v>
      </c>
      <c r="D105" t="str">
        <f>CONCATENATE(Table1[[#This Row],[ summary]],
CHAR(13),
Table1[[#This Row],[startdayname]],
", ",
TEXT((Table1[[#This Row],[startshortdate]]),"MMM D"),
CHAR(13),
TEXT((Table1[[#This Row],[starttime]]), "h:mm am/pm"),CHAR(13),Table1[[#This Row],[description]],CHAR(13))</f>
        <v>_x000D_, Jan 0_x000D_12:00 AM_x000D__x000D_</v>
      </c>
    </row>
    <row r="106" spans="1:4" x14ac:dyDescent="0.25">
      <c r="A106" t="e">
        <f>VLOOKUP(DATA_GOES_HERE!Y101,VENUEID!$A$2:$B$28,1,TRUE)</f>
        <v>#N/A</v>
      </c>
      <c r="B106" t="str">
        <f>IF(DATA_GOES_HERE!AH101="","",
IF(ISNUMBER(SEARCH("*ADULTS*",DATA_GOES_HERE!AH167)),"ADULTS",
IF(ISNUMBER(SEARCH("*CHILDREN*",DATA_GOES_HERE!AH167)),"CHILDREN",
IF(ISNUMBER(SEARCH("*TEENS*",DATA_GOES_HERE!AH167)),"TEENS"))))</f>
        <v/>
      </c>
      <c r="C106">
        <f>Table1[startdatetime]</f>
        <v>0</v>
      </c>
      <c r="D106" t="str">
        <f>CONCATENATE(Table1[[#This Row],[ summary]],
CHAR(13),
Table1[[#This Row],[startdayname]],
", ",
TEXT((Table1[[#This Row],[startshortdate]]),"MMM D"),
CHAR(13),
TEXT((Table1[[#This Row],[starttime]]), "h:mm am/pm"),CHAR(13),Table1[[#This Row],[description]],CHAR(13))</f>
        <v>_x000D_, Jan 0_x000D_12:00 AM_x000D__x000D_</v>
      </c>
    </row>
    <row r="107" spans="1:4" x14ac:dyDescent="0.25">
      <c r="A107" t="str">
        <f>VLOOKUP(DATA_GOES_HERE!Y102,VENUEID!$A$2:$B$28,1,TRUE)</f>
        <v>SOUTHEAST</v>
      </c>
      <c r="B107" t="b">
        <f>IF(DATA_GOES_HERE!AH102="","",
IF(ISNUMBER(SEARCH("*ADULTS*",DATA_GOES_HERE!AH168)),"ADULTS",
IF(ISNUMBER(SEARCH("*CHILDREN*",DATA_GOES_HERE!AH168)),"CHILDREN",
IF(ISNUMBER(SEARCH("*TEENS*",DATA_GOES_HERE!AH168)),"TEENS"))))</f>
        <v>0</v>
      </c>
      <c r="C107">
        <f>Table1[startdatetime]</f>
        <v>0</v>
      </c>
      <c r="D107" t="str">
        <f>CONCATENATE(Table1[[#This Row],[ summary]],
CHAR(13),
Table1[[#This Row],[startdayname]],
", ",
TEXT((Table1[[#This Row],[startshortdate]]),"MMM D"),
CHAR(13),
TEXT((Table1[[#This Row],[starttime]]), "h:mm am/pm"),CHAR(13),Table1[[#This Row],[description]],CHAR(13))</f>
        <v>_x000D_, Jan 0_x000D_12:00 AM_x000D__x000D_</v>
      </c>
    </row>
    <row r="108" spans="1:4" x14ac:dyDescent="0.25">
      <c r="A108" t="e">
        <f>VLOOKUP(DATA_GOES_HERE!Y103,VENUEID!$A$2:$B$28,1,TRUE)</f>
        <v>#N/A</v>
      </c>
      <c r="B108" t="str">
        <f>IF(DATA_GOES_HERE!AH103="","",
IF(ISNUMBER(SEARCH("*ADULTS*",DATA_GOES_HERE!AH169)),"ADULTS",
IF(ISNUMBER(SEARCH("*CHILDREN*",DATA_GOES_HERE!AH169)),"CHILDREN",
IF(ISNUMBER(SEARCH("*TEENS*",DATA_GOES_HERE!AH169)),"TEENS"))))</f>
        <v/>
      </c>
      <c r="C108">
        <f>Table1[startdatetime]</f>
        <v>0</v>
      </c>
      <c r="D108" t="str">
        <f>CONCATENATE(Table1[[#This Row],[ 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VLOOKUP(DATA_GOES_HERE!Y104,VENUEID!$A$2:$B$28,1,TRUE)</f>
        <v>#N/A</v>
      </c>
      <c r="B109" t="str">
        <f>IF(DATA_GOES_HERE!AH104="","",
IF(ISNUMBER(SEARCH("*ADULTS*",DATA_GOES_HERE!AH170)),"ADULTS",
IF(ISNUMBER(SEARCH("*CHILDREN*",DATA_GOES_HERE!AH170)),"CHILDREN",
IF(ISNUMBER(SEARCH("*TEENS*",DATA_GOES_HERE!AH170)),"TEENS"))))</f>
        <v/>
      </c>
      <c r="C109">
        <f>Table1[startdatetime]</f>
        <v>0</v>
      </c>
      <c r="D109" t="str">
        <f>CONCATENATE(Table1[[#This Row],[ 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VLOOKUP(DATA_GOES_HERE!Y105,VENUEID!$A$2:$B$28,1,TRUE)</f>
        <v>#N/A</v>
      </c>
      <c r="B110" t="str">
        <f>IF(DATA_GOES_HERE!AH105="","",
IF(ISNUMBER(SEARCH("*ADULTS*",DATA_GOES_HERE!AH171)),"ADULTS",
IF(ISNUMBER(SEARCH("*CHILDREN*",DATA_GOES_HERE!AH171)),"CHILDREN",
IF(ISNUMBER(SEARCH("*TEENS*",DATA_GOES_HERE!AH171)),"TEENS"))))</f>
        <v/>
      </c>
      <c r="C110" t="str">
        <f>Table1[startdatetime]</f>
        <v>20170426T103000</v>
      </c>
      <c r="D110" t="str">
        <f>CONCATENATE(Table1[[#This Row],[ summary]],
CHAR(13),
Table1[[#This Row],[startdayname]],
", ",
TEXT((Table1[[#This Row],[startshortdate]]),"MMM D"),
CHAR(13),
TEXT((Table1[[#This Row],[starttime]]), "h:mm am/pm"),CHAR(13),Table1[[#This Row],[description]],CHAR(13))</f>
        <v xml:space="preserve"> Bilingual Music and Movement for Little Amigos_x000D_Wednesday, Apr 26_x000D_10:30 AM_x000D_Rachel Rodriguez features Spanish language and music in her singing and dancing Latino culture-themed story time. For babies, age 0-3._x000D_</v>
      </c>
    </row>
    <row r="111" spans="1:4" x14ac:dyDescent="0.25">
      <c r="A111" t="e">
        <f>VLOOKUP(DATA_GOES_HERE!Y106,VENUEID!$A$2:$B$28,1,TRUE)</f>
        <v>#N/A</v>
      </c>
      <c r="B111" t="str">
        <f>IF(DATA_GOES_HERE!AH106="","",
IF(ISNUMBER(SEARCH("*ADULTS*",DATA_GOES_HERE!AH172)),"ADULTS",
IF(ISNUMBER(SEARCH("*CHILDREN*",DATA_GOES_HERE!AH172)),"CHILDREN",
IF(ISNUMBER(SEARCH("*TEENS*",DATA_GOES_HERE!AH172)),"TEENS"))))</f>
        <v/>
      </c>
      <c r="C111" t="str">
        <f>Table1[startdatetime]</f>
        <v>20170329T163000</v>
      </c>
      <c r="D111" t="str">
        <f>CONCATENATE(Table1[[#This Row],[ summary]],
CHAR(13),
Table1[[#This Row],[startdayname]],
", ",
TEXT((Table1[[#This Row],[startshortdate]]),"MMM D"),
CHAR(13),
TEXT((Table1[[#This Row],[starttime]]), "h:mm am/pm"),CHAR(13),Table1[[#This Row],[description]],CHAR(13))</f>
        <v xml:space="preserve"> Book Surfers: Kids Book Club_x000D_Wednesday, Mar 29_x000D_4:30 PM_x000D_Every Last Wednesday of the month. Join us for book discussions, games, and fun! Register and pick up a copy of the book at the Children's Desk. For ages 8 and up._x000D_</v>
      </c>
    </row>
    <row r="112" spans="1:4" x14ac:dyDescent="0.25">
      <c r="A112" t="e">
        <f>VLOOKUP(DATA_GOES_HERE!Y107,VENUEID!$A$2:$B$28,1,TRUE)</f>
        <v>#N/A</v>
      </c>
      <c r="B112" t="str">
        <f>IF(DATA_GOES_HERE!AH107="","",
IF(ISNUMBER(SEARCH("*ADULTS*",DATA_GOES_HERE!AH173)),"ADULTS",
IF(ISNUMBER(SEARCH("*CHILDREN*",DATA_GOES_HERE!AH173)),"CHILDREN",
IF(ISNUMBER(SEARCH("*TEENS*",DATA_GOES_HERE!AH173)),"TEENS"))))</f>
        <v/>
      </c>
      <c r="C112">
        <f>Table1[startdatetime]</f>
        <v>0</v>
      </c>
      <c r="D112" t="str">
        <f>CONCATENATE(Table1[[#This Row],[ summary]],
CHAR(13),
Table1[[#This Row],[startdayname]],
", ",
TEXT((Table1[[#This Row],[startshortdate]]),"MMM D"),
CHAR(13),
TEXT((Table1[[#This Row],[starttime]]), "h:mm am/pm"),CHAR(13),Table1[[#This Row],[description]],CHAR(13))</f>
        <v>_x000D_, Jan 0_x000D_12:00 AM_x000D__x000D_</v>
      </c>
    </row>
    <row r="113" spans="1:4" x14ac:dyDescent="0.25">
      <c r="A113" t="e">
        <f>VLOOKUP(DATA_GOES_HERE!Y108,VENUEID!$A$2:$B$28,1,TRUE)</f>
        <v>#N/A</v>
      </c>
      <c r="B113" t="str">
        <f>IF(DATA_GOES_HERE!AH108="","",
IF(ISNUMBER(SEARCH("*ADULTS*",DATA_GOES_HERE!AH174)),"ADULTS",
IF(ISNUMBER(SEARCH("*CHILDREN*",DATA_GOES_HERE!AH174)),"CHILDREN",
IF(ISNUMBER(SEARCH("*TEENS*",DATA_GOES_HERE!AH174)),"TEENS"))))</f>
        <v/>
      </c>
      <c r="C113">
        <f>Table1[startdatetime]</f>
        <v>0</v>
      </c>
      <c r="D113" t="str">
        <f>CONCATENATE(Table1[[#This Row],[ summary]],
CHAR(13),
Table1[[#This Row],[startdayname]],
", ",
TEXT((Table1[[#This Row],[startshortdate]]),"MMM D"),
CHAR(13),
TEXT((Table1[[#This Row],[starttime]]), "h:mm am/pm"),CHAR(13),Table1[[#This Row],[description]],CHAR(13))</f>
        <v>_x000D_, Jan 0_x000D_12:00 AM_x000D__x000D_</v>
      </c>
    </row>
    <row r="114" spans="1:4" x14ac:dyDescent="0.25">
      <c r="A114" t="e">
        <f>VLOOKUP(DATA_GOES_HERE!Y109,VENUEID!$A$2:$B$28,1,TRUE)</f>
        <v>#N/A</v>
      </c>
      <c r="B114" t="str">
        <f>IF(DATA_GOES_HERE!AH109="","",
IF(ISNUMBER(SEARCH("*ADULTS*",DATA_GOES_HERE!AH175)),"ADULTS",
IF(ISNUMBER(SEARCH("*CHILDREN*",DATA_GOES_HERE!AH175)),"CHILDREN",
IF(ISNUMBER(SEARCH("*TEENS*",DATA_GOES_HERE!AH175)),"TEENS"))))</f>
        <v/>
      </c>
      <c r="C114" t="str">
        <f>Table1[startdatetime]</f>
        <v>20170311T143000</v>
      </c>
      <c r="D114" t="str">
        <f>CONCATENATE(Table1[[#This Row],[ summary]],
CHAR(13),
Table1[[#This Row],[startdayname]],
", ",
TEXT((Table1[[#This Row],[startshortdate]]),"MMM D"),
CHAR(13),
TEXT((Table1[[#This Row],[starttime]]), "h:mm am/pm"),CHAR(13),Table1[[#This Row],[description]],CHAR(13))</f>
        <v xml:space="preserve"> Character Design with Artist Janet Lee_x000D_Saturday, Mar 11_x000D_2:30 PM_x000D_Who is YOUR character? From a professional comic artist, learn the principles underlying characters from Charlie Brown to Naruto, and design your own!  Registration is required. Please call (615) 862-5871 to register. For teens in grades 8-12 and adults._x000D_</v>
      </c>
    </row>
    <row r="115" spans="1:4" x14ac:dyDescent="0.25">
      <c r="A115" t="str">
        <f>VLOOKUP(DATA_GOES_HERE!Y110,VENUEID!$A$2:$B$28,1,TRUE)</f>
        <v>SOUTHEAST</v>
      </c>
      <c r="B115" t="b">
        <f>IF(DATA_GOES_HERE!AH110="","",
IF(ISNUMBER(SEARCH("*ADULTS*",DATA_GOES_HERE!AH176)),"ADULTS",
IF(ISNUMBER(SEARCH("*CHILDREN*",DATA_GOES_HERE!AH176)),"CHILDREN",
IF(ISNUMBER(SEARCH("*TEENS*",DATA_GOES_HERE!AH176)),"TEENS"))))</f>
        <v>0</v>
      </c>
      <c r="C115" t="str">
        <f>Table1[startdatetime]</f>
        <v>20170302T180000</v>
      </c>
      <c r="D115" t="str">
        <f>CONCATENATE(Table1[[#This Row],[ summary]],
CHAR(13),
Table1[[#This Row],[startdayname]],
", ",
TEXT((Table1[[#This Row],[startshortdate]]),"MMM D"),
CHAR(13),
TEXT((Table1[[#This Row],[starttime]]), "h:mm am/pm"),CHAR(13),Table1[[#This Row],[description]],CHAR(13))</f>
        <v xml:space="preserve"> Citizenship Class with Nashville Adult Literacy Council_x000D_Thursday, Mar 2_x000D_6:00 PM_x000D_Every Tuesday and Thursday. Study for the citizenship test at your local library! Review the 100 questions, improve your English, reading and writing skills, and learn about the interview process. Students who complete the class will also get FREE filing of the N-400. Classes offered in partnership with Nashville Adult Literacy Council. Registration is required. Call 615-298-8060 to register._x000D_</v>
      </c>
    </row>
    <row r="116" spans="1:4" x14ac:dyDescent="0.25">
      <c r="A116" t="str">
        <f>VLOOKUP(DATA_GOES_HERE!Y111,VENUEID!$A$2:$B$28,1,TRUE)</f>
        <v>SOUTHEAST</v>
      </c>
      <c r="B116" t="b">
        <f>IF(DATA_GOES_HERE!AH111="","",
IF(ISNUMBER(SEARCH("*ADULTS*",DATA_GOES_HERE!AH177)),"ADULTS",
IF(ISNUMBER(SEARCH("*CHILDREN*",DATA_GOES_HERE!AH177)),"CHILDREN",
IF(ISNUMBER(SEARCH("*TEENS*",DATA_GOES_HERE!AH177)),"TEENS"))))</f>
        <v>0</v>
      </c>
      <c r="C116">
        <f>Table1[startdatetime]</f>
        <v>0</v>
      </c>
      <c r="D116" t="str">
        <f>CONCATENATE(Table1[[#This Row],[ summary]],
CHAR(13),
Table1[[#This Row],[startdayname]],
", ",
TEXT((Table1[[#This Row],[startshortdate]]),"MMM D"),
CHAR(13),
TEXT((Table1[[#This Row],[starttime]]), "h:mm am/pm"),CHAR(13),Table1[[#This Row],[description]],CHAR(13))</f>
        <v>_x000D_, Jan 0_x000D_12:00 AM_x000D__x000D_</v>
      </c>
    </row>
    <row r="117" spans="1:4" x14ac:dyDescent="0.25">
      <c r="A117" t="e">
        <f>VLOOKUP(DATA_GOES_HERE!Y112,VENUEID!$A$2:$B$28,1,TRUE)</f>
        <v>#N/A</v>
      </c>
      <c r="B117" t="str">
        <f>IF(DATA_GOES_HERE!AH112="","",
IF(ISNUMBER(SEARCH("*ADULTS*",DATA_GOES_HERE!AH178)),"ADULTS",
IF(ISNUMBER(SEARCH("*CHILDREN*",DATA_GOES_HERE!AH178)),"CHILDREN",
IF(ISNUMBER(SEARCH("*TEENS*",DATA_GOES_HERE!AH178)),"TEENS"))))</f>
        <v/>
      </c>
      <c r="C117">
        <f>Table1[startdatetime]</f>
        <v>0</v>
      </c>
      <c r="D117" t="str">
        <f>CONCATENATE(Table1[[#This Row],[ 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VLOOKUP(DATA_GOES_HERE!Y113,VENUEID!$A$2:$B$28,1,TRUE)</f>
        <v>#N/A</v>
      </c>
      <c r="B118" t="str">
        <f>IF(DATA_GOES_HERE!AH113="","",
IF(ISNUMBER(SEARCH("*ADULTS*",DATA_GOES_HERE!#REF!)),"ADULTS",
IF(ISNUMBER(SEARCH("*CHILDREN*",DATA_GOES_HERE!#REF!)),"CHILDREN",
IF(ISNUMBER(SEARCH("*TEENS*",DATA_GOES_HERE!#REF!)),"TEENS"))))</f>
        <v/>
      </c>
      <c r="C118">
        <f>Table1[startdatetime]</f>
        <v>0</v>
      </c>
      <c r="D118" t="str">
        <f>CONCATENATE(Table1[[#This Row],[ 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VLOOKUP(DATA_GOES_HERE!Y114,VENUEID!$A$2:$B$28,1,TRUE)</f>
        <v>SOUTHEAST</v>
      </c>
      <c r="B119" t="b">
        <f>IF(DATA_GOES_HERE!AH114="","",
IF(ISNUMBER(SEARCH("*ADULTS*",DATA_GOES_HERE!AH179)),"ADULTS",
IF(ISNUMBER(SEARCH("*CHILDREN*",DATA_GOES_HERE!AH179)),"CHILDREN",
IF(ISNUMBER(SEARCH("*TEENS*",DATA_GOES_HERE!AH179)),"TEENS"))))</f>
        <v>0</v>
      </c>
      <c r="C119">
        <f>Table1[startdatetime]</f>
        <v>0</v>
      </c>
      <c r="D119" t="str">
        <f>CONCATENATE(Table1[[#This Row],[ summary]],
CHAR(13),
Table1[[#This Row],[startdayname]],
", ",
TEXT((Table1[[#This Row],[startshortdate]]),"MMM D"),
CHAR(13),
TEXT((Table1[[#This Row],[starttime]]), "h:mm am/pm"),CHAR(13),Table1[[#This Row],[description]],CHAR(13))</f>
        <v>_x000D_, Jan 0_x000D_12:00 AM_x000D__x000D_</v>
      </c>
    </row>
    <row r="120" spans="1:4" x14ac:dyDescent="0.25">
      <c r="A120" t="str">
        <f>VLOOKUP(DATA_GOES_HERE!Y115,VENUEID!$A$2:$B$28,1,TRUE)</f>
        <v>SOUTHEAST</v>
      </c>
      <c r="B120" t="b">
        <f>IF(DATA_GOES_HERE!AH115="","",
IF(ISNUMBER(SEARCH("*ADULTS*",DATA_GOES_HERE!AH180)),"ADULTS",
IF(ISNUMBER(SEARCH("*CHILDREN*",DATA_GOES_HERE!AH180)),"CHILDREN",
IF(ISNUMBER(SEARCH("*TEENS*",DATA_GOES_HERE!AH180)),"TEENS"))))</f>
        <v>0</v>
      </c>
      <c r="C120">
        <f>Table1[startdatetime]</f>
        <v>0</v>
      </c>
      <c r="D120" t="str">
        <f>CONCATENATE(Table1[[#This Row],[ summary]],
CHAR(13),
Table1[[#This Row],[startdayname]],
", ",
TEXT((Table1[[#This Row],[startshortdate]]),"MMM D"),
CHAR(13),
TEXT((Table1[[#This Row],[starttime]]), "h:mm am/pm"),CHAR(13),Table1[[#This Row],[description]],CHAR(13))</f>
        <v>_x000D_, Jan 0_x000D_12:00 AM_x000D__x000D_</v>
      </c>
    </row>
    <row r="121" spans="1:4" x14ac:dyDescent="0.25">
      <c r="A121" t="e">
        <f>VLOOKUP(DATA_GOES_HERE!Y116,VENUEID!$A$2:$B$28,1,TRUE)</f>
        <v>#N/A</v>
      </c>
      <c r="B121" t="str">
        <f>IF(DATA_GOES_HERE!AH116="","",
IF(ISNUMBER(SEARCH("*ADULTS*",DATA_GOES_HERE!AH181)),"ADULTS",
IF(ISNUMBER(SEARCH("*CHILDREN*",DATA_GOES_HERE!AH181)),"CHILDREN",
IF(ISNUMBER(SEARCH("*TEENS*",DATA_GOES_HERE!AH181)),"TEENS"))))</f>
        <v/>
      </c>
      <c r="C121">
        <f>Table1[startdatetime]</f>
        <v>0</v>
      </c>
      <c r="D121" t="str">
        <f>CONCATENATE(Table1[[#This Row],[ summary]],
CHAR(13),
Table1[[#This Row],[startdayname]],
", ",
TEXT((Table1[[#This Row],[startshortdate]]),"MMM D"),
CHAR(13),
TEXT((Table1[[#This Row],[starttime]]), "h:mm am/pm"),CHAR(13),Table1[[#This Row],[description]],CHAR(13))</f>
        <v>_x000D_, Jan 0_x000D_12:00 AM_x000D__x000D_</v>
      </c>
    </row>
    <row r="122" spans="1:4" x14ac:dyDescent="0.25">
      <c r="A122" t="e">
        <f>VLOOKUP(DATA_GOES_HERE!Y117,VENUEID!$A$2:$B$28,1,TRUE)</f>
        <v>#N/A</v>
      </c>
      <c r="B122" t="str">
        <f>IF(DATA_GOES_HERE!AH117="","",
IF(ISNUMBER(SEARCH("*ADULTS*",DATA_GOES_HERE!AH182)),"ADULTS",
IF(ISNUMBER(SEARCH("*CHILDREN*",DATA_GOES_HERE!AH182)),"CHILDREN",
IF(ISNUMBER(SEARCH("*TEENS*",DATA_GOES_HERE!AH182)),"TEENS"))))</f>
        <v/>
      </c>
      <c r="C122">
        <f>Table1[startdatetime]</f>
        <v>0</v>
      </c>
      <c r="D122" t="str">
        <f>CONCATENATE(Table1[[#This Row],[ summary]],
CHAR(13),
Table1[[#This Row],[startdayname]],
", ",
TEXT((Table1[[#This Row],[startshortdate]]),"MMM D"),
CHAR(13),
TEXT((Table1[[#This Row],[starttime]]), "h:mm am/pm"),CHAR(13),Table1[[#This Row],[description]],CHAR(13))</f>
        <v>_x000D_, Jan 0_x000D_12:00 AM_x000D__x000D_</v>
      </c>
    </row>
    <row r="123" spans="1:4" x14ac:dyDescent="0.25">
      <c r="A123" t="e">
        <f>VLOOKUP(DATA_GOES_HERE!Y118,VENUEID!$A$2:$B$28,1,TRUE)</f>
        <v>#N/A</v>
      </c>
      <c r="B123" t="str">
        <f>IF(DATA_GOES_HERE!AH118="","",
IF(ISNUMBER(SEARCH("*ADULTS*",DATA_GOES_HERE!AH183)),"ADULTS",
IF(ISNUMBER(SEARCH("*CHILDREN*",DATA_GOES_HERE!AH183)),"CHILDREN",
IF(ISNUMBER(SEARCH("*TEENS*",DATA_GOES_HERE!AH183)),"TEENS"))))</f>
        <v/>
      </c>
      <c r="C123">
        <f>Table1[startdatetime]</f>
        <v>0</v>
      </c>
      <c r="D123" t="str">
        <f>CONCATENATE(Table1[[#This Row],[ summary]],
CHAR(13),
Table1[[#This Row],[startdayname]],
", ",
TEXT((Table1[[#This Row],[startshortdate]]),"MMM D"),
CHAR(13),
TEXT((Table1[[#This Row],[starttime]]), "h:mm am/pm"),CHAR(13),Table1[[#This Row],[description]],CHAR(13))</f>
        <v>_x000D_, Jan 0_x000D_12:00 AM_x000D__x000D_</v>
      </c>
    </row>
    <row r="124" spans="1:4" x14ac:dyDescent="0.25">
      <c r="A124" t="e">
        <f>VLOOKUP(DATA_GOES_HERE!#REF!,VENUEID!$A$2:$B$28,1,TRUE)</f>
        <v>#REF!</v>
      </c>
      <c r="B124" t="e">
        <f>IF(DATA_GOES_HERE!#REF!="","",
IF(ISNUMBER(SEARCH("*ADULTS*",DATA_GOES_HERE!AH184)),"ADULTS",
IF(ISNUMBER(SEARCH("*CHILDREN*",DATA_GOES_HERE!AH184)),"CHILDREN",
IF(ISNUMBER(SEARCH("*TEENS*",DATA_GOES_HERE!AH184)),"TEENS"))))</f>
        <v>#REF!</v>
      </c>
      <c r="C124">
        <f>Table1[startdatetime]</f>
        <v>0</v>
      </c>
      <c r="D124" t="str">
        <f>CONCATENATE(Table1[[#This Row],[ summary]],
CHAR(13),
Table1[[#This Row],[startdayname]],
", ",
TEXT((Table1[[#This Row],[startshortdate]]),"MMM D"),
CHAR(13),
TEXT((Table1[[#This Row],[starttime]]), "h:mm am/pm"),CHAR(13),Table1[[#This Row],[description]],CHAR(13))</f>
        <v>_x000D_, Jan 0_x000D_12:00 AM_x000D__x000D_</v>
      </c>
    </row>
    <row r="125" spans="1:4" x14ac:dyDescent="0.25">
      <c r="A125" t="e">
        <f>VLOOKUP(DATA_GOES_HERE!Y119,VENUEID!$A$2:$B$28,1,TRUE)</f>
        <v>#N/A</v>
      </c>
      <c r="B125" t="str">
        <f>IF(DATA_GOES_HERE!AH119="","",
IF(ISNUMBER(SEARCH("*ADULTS*",DATA_GOES_HERE!AH185)),"ADULTS",
IF(ISNUMBER(SEARCH("*CHILDREN*",DATA_GOES_HERE!AH185)),"CHILDREN",
IF(ISNUMBER(SEARCH("*TEENS*",DATA_GOES_HERE!AH185)),"TEENS"))))</f>
        <v/>
      </c>
      <c r="C125">
        <f>Table1[startdatetime]</f>
        <v>0</v>
      </c>
      <c r="D125" t="str">
        <f>CONCATENATE(Table1[[#This Row],[ summary]],
CHAR(13),
Table1[[#This Row],[startdayname]],
", ",
TEXT((Table1[[#This Row],[startshortdate]]),"MMM D"),
CHAR(13),
TEXT((Table1[[#This Row],[starttime]]), "h:mm am/pm"),CHAR(13),Table1[[#This Row],[description]],CHAR(13))</f>
        <v>_x000D_, Jan 0_x000D_12:00 AM_x000D__x000D_</v>
      </c>
    </row>
    <row r="126" spans="1:4" x14ac:dyDescent="0.25">
      <c r="A126" t="e">
        <f>VLOOKUP(DATA_GOES_HERE!Y120,VENUEID!$A$2:$B$28,1,TRUE)</f>
        <v>#N/A</v>
      </c>
      <c r="B126" t="str">
        <f>IF(DATA_GOES_HERE!AH120="","",
IF(ISNUMBER(SEARCH("*ADULTS*",DATA_GOES_HERE!AH186)),"ADULTS",
IF(ISNUMBER(SEARCH("*CHILDREN*",DATA_GOES_HERE!AH186)),"CHILDREN",
IF(ISNUMBER(SEARCH("*TEENS*",DATA_GOES_HERE!AH186)),"TEENS"))))</f>
        <v/>
      </c>
      <c r="C126">
        <f>Table1[startdatetime]</f>
        <v>0</v>
      </c>
      <c r="D126" t="str">
        <f>CONCATENATE(Table1[[#This Row],[ summary]],
CHAR(13),
Table1[[#This Row],[startdayname]],
", ",
TEXT((Table1[[#This Row],[startshortdate]]),"MMM D"),
CHAR(13),
TEXT((Table1[[#This Row],[starttime]]), "h:mm am/pm"),CHAR(13),Table1[[#This Row],[description]],CHAR(13))</f>
        <v>_x000D_, Jan 0_x000D_12:00 AM_x000D__x000D_</v>
      </c>
    </row>
    <row r="127" spans="1:4" x14ac:dyDescent="0.25">
      <c r="A127" t="e">
        <f>VLOOKUP(DATA_GOES_HERE!Y121,VENUEID!$A$2:$B$28,1,TRUE)</f>
        <v>#N/A</v>
      </c>
      <c r="B127" t="str">
        <f>IF(DATA_GOES_HERE!AH121="","",
IF(ISNUMBER(SEARCH("*ADULTS*",DATA_GOES_HERE!AH187)),"ADULTS",
IF(ISNUMBER(SEARCH("*CHILDREN*",DATA_GOES_HERE!AH187)),"CHILDREN",
IF(ISNUMBER(SEARCH("*TEENS*",DATA_GOES_HERE!AH187)),"TEENS"))))</f>
        <v/>
      </c>
      <c r="C127">
        <f>Table1[startdatetime]</f>
        <v>0</v>
      </c>
      <c r="D127" t="str">
        <f>CONCATENATE(Table1[[#This Row],[ summary]],
CHAR(13),
Table1[[#This Row],[startdayname]],
", ",
TEXT((Table1[[#This Row],[startshortdate]]),"MMM D"),
CHAR(13),
TEXT((Table1[[#This Row],[starttime]]), "h:mm am/pm"),CHAR(13),Table1[[#This Row],[description]],CHAR(13))</f>
        <v>_x000D_, Jan 0_x000D_12:00 AM_x000D__x000D_</v>
      </c>
    </row>
    <row r="128" spans="1:4" x14ac:dyDescent="0.25">
      <c r="A128" t="e">
        <f>VLOOKUP(DATA_GOES_HERE!Y122,VENUEID!$A$2:$B$28,1,TRUE)</f>
        <v>#N/A</v>
      </c>
      <c r="B128" t="str">
        <f>IF(DATA_GOES_HERE!AH122="","",
IF(ISNUMBER(SEARCH("*ADULTS*",DATA_GOES_HERE!AH188)),"ADULTS",
IF(ISNUMBER(SEARCH("*CHILDREN*",DATA_GOES_HERE!AH188)),"CHILDREN",
IF(ISNUMBER(SEARCH("*TEENS*",DATA_GOES_HERE!AH188)),"TEENS"))))</f>
        <v/>
      </c>
      <c r="C128">
        <f>Table1[startdatetime]</f>
        <v>0</v>
      </c>
      <c r="D128" t="str">
        <f>CONCATENATE(Table1[[#This Row],[ summary]],
CHAR(13),
Table1[[#This Row],[startdayname]],
", ",
TEXT((Table1[[#This Row],[startshortdate]]),"MMM D"),
CHAR(13),
TEXT((Table1[[#This Row],[starttime]]), "h:mm am/pm"),CHAR(13),Table1[[#This Row],[description]],CHAR(13))</f>
        <v>_x000D_, Jan 0_x000D_12:00 AM_x000D__x000D_</v>
      </c>
    </row>
    <row r="129" spans="1:4" x14ac:dyDescent="0.25">
      <c r="A129" t="e">
        <f>VLOOKUP(DATA_GOES_HERE!Y123,VENUEID!$A$2:$B$28,1,TRUE)</f>
        <v>#N/A</v>
      </c>
      <c r="B129" t="str">
        <f>IF(DATA_GOES_HERE!AH123="","",
IF(ISNUMBER(SEARCH("*ADULTS*",DATA_GOES_HERE!AH189)),"ADULTS",
IF(ISNUMBER(SEARCH("*CHILDREN*",DATA_GOES_HERE!AH189)),"CHILDREN",
IF(ISNUMBER(SEARCH("*TEENS*",DATA_GOES_HERE!AH189)),"TEENS"))))</f>
        <v/>
      </c>
      <c r="C129">
        <f>Table1[startdatetime]</f>
        <v>0</v>
      </c>
      <c r="D129" t="str">
        <f>CONCATENATE(Table1[[#This Row],[ summary]],
CHAR(13),
Table1[[#This Row],[startdayname]],
", ",
TEXT((Table1[[#This Row],[startshortdate]]),"MMM D"),
CHAR(13),
TEXT((Table1[[#This Row],[starttime]]), "h:mm am/pm"),CHAR(13),Table1[[#This Row],[description]],CHAR(13))</f>
        <v>_x000D_, Jan 0_x000D_12:00 AM_x000D__x000D_</v>
      </c>
    </row>
    <row r="130" spans="1:4" x14ac:dyDescent="0.25">
      <c r="A130" t="e">
        <f>VLOOKUP(DATA_GOES_HERE!Y124,VENUEID!$A$2:$B$28,1,TRUE)</f>
        <v>#N/A</v>
      </c>
      <c r="B130" t="str">
        <f>IF(DATA_GOES_HERE!AH124="","",
IF(ISNUMBER(SEARCH("*ADULTS*",DATA_GOES_HERE!AH190)),"ADULTS",
IF(ISNUMBER(SEARCH("*CHILDREN*",DATA_GOES_HERE!AH190)),"CHILDREN",
IF(ISNUMBER(SEARCH("*TEENS*",DATA_GOES_HERE!AH190)),"TEENS"))))</f>
        <v/>
      </c>
      <c r="C130">
        <f>Table1[startdatetime]</f>
        <v>0</v>
      </c>
      <c r="D130" t="str">
        <f>CONCATENATE(Table1[[#This Row],[ 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VLOOKUP(DATA_GOES_HERE!Y125,VENUEID!$A$2:$B$28,1,TRUE)</f>
        <v>#N/A</v>
      </c>
      <c r="B131" t="str">
        <f>IF(DATA_GOES_HERE!AH125="","",
IF(ISNUMBER(SEARCH("*ADULTS*",DATA_GOES_HERE!AH191)),"ADULTS",
IF(ISNUMBER(SEARCH("*CHILDREN*",DATA_GOES_HERE!AH191)),"CHILDREN",
IF(ISNUMBER(SEARCH("*TEENS*",DATA_GOES_HERE!AH191)),"TEENS"))))</f>
        <v/>
      </c>
      <c r="C131">
        <f>Table1[startdatetime]</f>
        <v>0</v>
      </c>
      <c r="D131" t="str">
        <f>CONCATENATE(Table1[[#This Row],[ summary]],
CHAR(13),
Table1[[#This Row],[startdayname]],
", ",
TEXT((Table1[[#This Row],[startshortdate]]),"MMM D"),
CHAR(13),
TEXT((Table1[[#This Row],[starttime]]), "h:mm am/pm"),CHAR(13),Table1[[#This Row],[description]],CHAR(13))</f>
        <v>_x000D_, Jan 0_x000D_12:00 AM_x000D__x000D_</v>
      </c>
    </row>
    <row r="132" spans="1:4" x14ac:dyDescent="0.25">
      <c r="A132" t="e">
        <f>VLOOKUP(DATA_GOES_HERE!Y126,VENUEID!$A$2:$B$28,1,TRUE)</f>
        <v>#N/A</v>
      </c>
      <c r="B132" t="str">
        <f>IF(DATA_GOES_HERE!AH126="","",
IF(ISNUMBER(SEARCH("*ADULTS*",DATA_GOES_HERE!AH192)),"ADULTS",
IF(ISNUMBER(SEARCH("*CHILDREN*",DATA_GOES_HERE!AH192)),"CHILDREN",
IF(ISNUMBER(SEARCH("*TEENS*",DATA_GOES_HERE!AH192)),"TEENS"))))</f>
        <v/>
      </c>
      <c r="C132">
        <f>Table1[startdatetime]</f>
        <v>0</v>
      </c>
      <c r="D132" t="str">
        <f>CONCATENATE(Table1[[#This Row],[ summary]],
CHAR(13),
Table1[[#This Row],[startdayname]],
", ",
TEXT((Table1[[#This Row],[startshortdate]]),"MMM D"),
CHAR(13),
TEXT((Table1[[#This Row],[starttime]]), "h:mm am/pm"),CHAR(13),Table1[[#This Row],[description]],CHAR(13))</f>
        <v>_x000D_, Jan 0_x000D_12:00 AM_x000D__x000D_</v>
      </c>
    </row>
    <row r="133" spans="1:4" x14ac:dyDescent="0.25">
      <c r="A133" t="e">
        <f>VLOOKUP(DATA_GOES_HERE!Y127,VENUEID!$A$2:$B$28,1,TRUE)</f>
        <v>#N/A</v>
      </c>
      <c r="B133" t="str">
        <f>IF(DATA_GOES_HERE!AH127="","",
IF(ISNUMBER(SEARCH("*ADULTS*",DATA_GOES_HERE!AH278)),"ADULTS",
IF(ISNUMBER(SEARCH("*CHILDREN*",DATA_GOES_HERE!AH278)),"CHILDREN",
IF(ISNUMBER(SEARCH("*TEENS*",DATA_GOES_HERE!AH278)),"TEENS"))))</f>
        <v/>
      </c>
      <c r="C133">
        <f>Table1[startdatetime]</f>
        <v>0</v>
      </c>
      <c r="D133" t="str">
        <f>CONCATENATE(Table1[[#This Row],[ summary]],
CHAR(13),
Table1[[#This Row],[startdayname]],
", ",
TEXT((Table1[[#This Row],[startshortdate]]),"MMM D"),
CHAR(13),
TEXT((Table1[[#This Row],[starttime]]), "h:mm am/pm"),CHAR(13),Table1[[#This Row],[description]],CHAR(13))</f>
        <v>_x000D_, Jan 0_x000D_12:00 AM_x000D__x000D_</v>
      </c>
    </row>
    <row r="134" spans="1:4" x14ac:dyDescent="0.25">
      <c r="A134" t="e">
        <f>VLOOKUP(DATA_GOES_HERE!Y128,VENUEID!$A$2:$B$28,1,TRUE)</f>
        <v>#N/A</v>
      </c>
      <c r="B134" t="str">
        <f>IF(DATA_GOES_HERE!AH128="","",
IF(ISNUMBER(SEARCH("*ADULTS*",DATA_GOES_HERE!AH279)),"ADULTS",
IF(ISNUMBER(SEARCH("*CHILDREN*",DATA_GOES_HERE!AH279)),"CHILDREN",
IF(ISNUMBER(SEARCH("*TEENS*",DATA_GOES_HERE!AH279)),"TEENS"))))</f>
        <v/>
      </c>
      <c r="C134">
        <f>Table1[startdatetime]</f>
        <v>0</v>
      </c>
      <c r="D134" t="str">
        <f>CONCATENATE(Table1[[#This Row],[ summary]],
CHAR(13),
Table1[[#This Row],[startdayname]],
", ",
TEXT((Table1[[#This Row],[startshortdate]]),"MMM D"),
CHAR(13),
TEXT((Table1[[#This Row],[starttime]]), "h:mm am/pm"),CHAR(13),Table1[[#This Row],[description]],CHAR(13))</f>
        <v>_x000D_, Jan 0_x000D_12:00 AM_x000D__x000D_</v>
      </c>
    </row>
    <row r="135" spans="1:4" x14ac:dyDescent="0.25">
      <c r="A135" t="e">
        <f>VLOOKUP(DATA_GOES_HERE!Y129,VENUEID!$A$2:$B$28,1,TRUE)</f>
        <v>#N/A</v>
      </c>
      <c r="B135" t="str">
        <f>IF(DATA_GOES_HERE!AH129="","",
IF(ISNUMBER(SEARCH("*ADULTS*",DATA_GOES_HERE!AH280)),"ADULTS",
IF(ISNUMBER(SEARCH("*CHILDREN*",DATA_GOES_HERE!AH280)),"CHILDREN",
IF(ISNUMBER(SEARCH("*TEENS*",DATA_GOES_HERE!AH280)),"TEENS"))))</f>
        <v/>
      </c>
      <c r="C135">
        <f>Table1[startdatetime]</f>
        <v>0</v>
      </c>
      <c r="D135" t="str">
        <f>CONCATENATE(Table1[[#This Row],[ summary]],
CHAR(13),
Table1[[#This Row],[startdayname]],
", ",
TEXT((Table1[[#This Row],[startshortdate]]),"MMM D"),
CHAR(13),
TEXT((Table1[[#This Row],[starttime]]), "h:mm am/pm"),CHAR(13),Table1[[#This Row],[description]],CHAR(13))</f>
        <v>_x000D_, Jan 0_x000D_12:00 AM_x000D__x000D_</v>
      </c>
    </row>
    <row r="136" spans="1:4" x14ac:dyDescent="0.25">
      <c r="A136" t="e">
        <f>VLOOKUP(DATA_GOES_HERE!Y130,VENUEID!$A$2:$B$28,1,TRUE)</f>
        <v>#N/A</v>
      </c>
      <c r="B136" t="str">
        <f>IF(DATA_GOES_HERE!AH130="","",
IF(ISNUMBER(SEARCH("*ADULTS*",DATA_GOES_HERE!AH281)),"ADULTS",
IF(ISNUMBER(SEARCH("*CHILDREN*",DATA_GOES_HERE!AH281)),"CHILDREN",
IF(ISNUMBER(SEARCH("*TEENS*",DATA_GOES_HERE!AH281)),"TEENS"))))</f>
        <v/>
      </c>
      <c r="C136">
        <f>Table1[startdatetime]</f>
        <v>0</v>
      </c>
      <c r="D136" t="str">
        <f>CONCATENATE(Table1[[#This Row],[ summary]],
CHAR(13),
Table1[[#This Row],[startdayname]],
", ",
TEXT((Table1[[#This Row],[startshortdate]]),"MMM D"),
CHAR(13),
TEXT((Table1[[#This Row],[starttime]]), "h:mm am/pm"),CHAR(13),Table1[[#This Row],[description]],CHAR(13))</f>
        <v>_x000D_, Jan 0_x000D_12:00 AM_x000D__x000D_</v>
      </c>
    </row>
    <row r="137" spans="1:4" x14ac:dyDescent="0.25">
      <c r="A137" t="e">
        <f>VLOOKUP(DATA_GOES_HERE!Y131,VENUEID!$A$2:$B$28,1,TRUE)</f>
        <v>#N/A</v>
      </c>
      <c r="B137" t="str">
        <f>IF(DATA_GOES_HERE!AH131="","",
IF(ISNUMBER(SEARCH("*ADULTS*",DATA_GOES_HERE!AH282)),"ADULTS",
IF(ISNUMBER(SEARCH("*CHILDREN*",DATA_GOES_HERE!AH282)),"CHILDREN",
IF(ISNUMBER(SEARCH("*TEENS*",DATA_GOES_HERE!AH282)),"TEENS"))))</f>
        <v/>
      </c>
      <c r="C137">
        <f>Table1[startdatetime]</f>
        <v>0</v>
      </c>
      <c r="D137" t="str">
        <f>CONCATENATE(Table1[[#This Row],[ summary]],
CHAR(13),
Table1[[#This Row],[startdayname]],
", ",
TEXT((Table1[[#This Row],[startshortdate]]),"MMM D"),
CHAR(13),
TEXT((Table1[[#This Row],[starttime]]), "h:mm am/pm"),CHAR(13),Table1[[#This Row],[description]],CHAR(13))</f>
        <v>_x000D_, Jan 0_x000D_12:00 AM_x000D__x000D_</v>
      </c>
    </row>
    <row r="138" spans="1:4" x14ac:dyDescent="0.25">
      <c r="A138" t="e">
        <f>VLOOKUP(DATA_GOES_HERE!Y132,VENUEID!$A$2:$B$28,1,TRUE)</f>
        <v>#N/A</v>
      </c>
      <c r="B138" t="str">
        <f>IF(DATA_GOES_HERE!AH132="","",
IF(ISNUMBER(SEARCH("*ADULTS*",DATA_GOES_HERE!AH283)),"ADULTS",
IF(ISNUMBER(SEARCH("*CHILDREN*",DATA_GOES_HERE!AH283)),"CHILDREN",
IF(ISNUMBER(SEARCH("*TEENS*",DATA_GOES_HERE!AH283)),"TEENS"))))</f>
        <v/>
      </c>
      <c r="C138">
        <f>Table1[startdatetime]</f>
        <v>0</v>
      </c>
      <c r="D138" t="str">
        <f>CONCATENATE(Table1[[#This Row],[ summary]],
CHAR(13),
Table1[[#This Row],[startdayname]],
", ",
TEXT((Table1[[#This Row],[startshortdate]]),"MMM D"),
CHAR(13),
TEXT((Table1[[#This Row],[starttime]]), "h:mm am/pm"),CHAR(13),Table1[[#This Row],[description]],CHAR(13))</f>
        <v>_x000D_, Jan 0_x000D_12:00 AM_x000D__x000D_</v>
      </c>
    </row>
    <row r="139" spans="1:4" x14ac:dyDescent="0.25">
      <c r="A139" t="e">
        <f>VLOOKUP(DATA_GOES_HERE!Y133,VENUEID!$A$2:$B$28,1,TRUE)</f>
        <v>#N/A</v>
      </c>
      <c r="B139" t="str">
        <f>IF(DATA_GOES_HERE!AH133="","",
IF(ISNUMBER(SEARCH("*ADULTS*",DATA_GOES_HERE!AH284)),"ADULTS",
IF(ISNUMBER(SEARCH("*CHILDREN*",DATA_GOES_HERE!AH284)),"CHILDREN",
IF(ISNUMBER(SEARCH("*TEENS*",DATA_GOES_HERE!AH284)),"TEENS"))))</f>
        <v/>
      </c>
      <c r="C139">
        <f>Table1[startdatetime]</f>
        <v>0</v>
      </c>
      <c r="D139" t="str">
        <f>CONCATENATE(Table1[[#This Row],[ summary]],
CHAR(13),
Table1[[#This Row],[startdayname]],
", ",
TEXT((Table1[[#This Row],[startshortdate]]),"MMM D"),
CHAR(13),
TEXT((Table1[[#This Row],[starttime]]), "h:mm am/pm"),CHAR(13),Table1[[#This Row],[description]],CHAR(13))</f>
        <v>_x000D_, Jan 0_x000D_12:00 AM_x000D__x000D_</v>
      </c>
    </row>
    <row r="140" spans="1:4" x14ac:dyDescent="0.25">
      <c r="A140" t="e">
        <f>VLOOKUP(DATA_GOES_HERE!Y134,VENUEID!$A$2:$B$28,1,TRUE)</f>
        <v>#N/A</v>
      </c>
      <c r="B140" t="str">
        <f>IF(DATA_GOES_HERE!AH134="","",
IF(ISNUMBER(SEARCH("*ADULTS*",DATA_GOES_HERE!AH285)),"ADULTS",
IF(ISNUMBER(SEARCH("*CHILDREN*",DATA_GOES_HERE!AH285)),"CHILDREN",
IF(ISNUMBER(SEARCH("*TEENS*",DATA_GOES_HERE!AH285)),"TEENS"))))</f>
        <v/>
      </c>
      <c r="C140">
        <f>Table1[startdatetime]</f>
        <v>0</v>
      </c>
      <c r="D140" t="str">
        <f>CONCATENATE(Table1[[#This Row],[ summary]],
CHAR(13),
Table1[[#This Row],[startdayname]],
", ",
TEXT((Table1[[#This Row],[startshortdate]]),"MMM D"),
CHAR(13),
TEXT((Table1[[#This Row],[starttime]]), "h:mm am/pm"),CHAR(13),Table1[[#This Row],[description]],CHAR(13))</f>
        <v>_x000D_, Jan 0_x000D_12:00 AM_x000D__x000D_</v>
      </c>
    </row>
    <row r="141" spans="1:4" x14ac:dyDescent="0.25">
      <c r="A141" t="e">
        <f>VLOOKUP(DATA_GOES_HERE!Y135,VENUEID!$A$2:$B$28,1,TRUE)</f>
        <v>#N/A</v>
      </c>
      <c r="B141" t="str">
        <f>IF(DATA_GOES_HERE!AH135="","",
IF(ISNUMBER(SEARCH("*ADULTS*",DATA_GOES_HERE!AH286)),"ADULTS",
IF(ISNUMBER(SEARCH("*CHILDREN*",DATA_GOES_HERE!AH286)),"CHILDREN",
IF(ISNUMBER(SEARCH("*TEENS*",DATA_GOES_HERE!AH286)),"TEENS"))))</f>
        <v/>
      </c>
      <c r="C141" t="str">
        <f>Table1[startdatetime]</f>
        <v>20170303T100000</v>
      </c>
      <c r="D141" t="str">
        <f>CONCATENATE(Table1[[#This Row],[ summary]],
CHAR(13),
Table1[[#This Row],[startdayname]],
", ",
TEXT((Table1[[#This Row],[startshortdate]]),"MMM D"),
CHAR(13),
TEXT((Table1[[#This Row],[starttime]]), "h:mm am/pm"),CHAR(13),Table1[[#This Row],[description]],CHAR(13))</f>
        <v xml:space="preserve"> Financial Literacy by the Financial Empowerment Center_x000D_Friday, Mar 3_x000D_10:00 AM_x000D_Every Friday. Nashville Financial Empowerment Center provides free, professional financial counseling to any Nashvillian. These services are offered in partnership with United Way. Call 615-748-3620 to make an appointment._x000D_</v>
      </c>
    </row>
    <row r="142" spans="1:4" x14ac:dyDescent="0.25">
      <c r="A142" t="e">
        <f>VLOOKUP(DATA_GOES_HERE!Y136,VENUEID!$A$2:$B$28,1,TRUE)</f>
        <v>#N/A</v>
      </c>
      <c r="B142" t="str">
        <f>IF(DATA_GOES_HERE!AH136="","",
IF(ISNUMBER(SEARCH("*ADULTS*",DATA_GOES_HERE!AH287)),"ADULTS",
IF(ISNUMBER(SEARCH("*CHILDREN*",DATA_GOES_HERE!AH287)),"CHILDREN",
IF(ISNUMBER(SEARCH("*TEENS*",DATA_GOES_HERE!AH287)),"TEENS"))))</f>
        <v/>
      </c>
      <c r="C142">
        <f>Table1[startdatetime]</f>
        <v>0</v>
      </c>
      <c r="D142" t="str">
        <f>CONCATENATE(Table1[[#This Row],[ summary]],
CHAR(13),
Table1[[#This Row],[startdayname]],
", ",
TEXT((Table1[[#This Row],[startshortdate]]),"MMM D"),
CHAR(13),
TEXT((Table1[[#This Row],[starttime]]), "h:mm am/pm"),CHAR(13),Table1[[#This Row],[description]],CHAR(13))</f>
        <v>_x000D_, Jan 0_x000D_12:00 AM_x000D__x000D_</v>
      </c>
    </row>
    <row r="143" spans="1:4" x14ac:dyDescent="0.25">
      <c r="A143" t="e">
        <f>VLOOKUP(DATA_GOES_HERE!#REF!,VENUEID!$A$2:$B$28,1,TRUE)</f>
        <v>#REF!</v>
      </c>
      <c r="B143" t="e">
        <f>IF(DATA_GOES_HERE!#REF!="","",
IF(ISNUMBER(SEARCH("*ADULTS*",DATA_GOES_HERE!AH288)),"ADULTS",
IF(ISNUMBER(SEARCH("*CHILDREN*",DATA_GOES_HERE!AH288)),"CHILDREN",
IF(ISNUMBER(SEARCH("*TEENS*",DATA_GOES_HERE!AH288)),"TEENS"))))</f>
        <v>#REF!</v>
      </c>
      <c r="C143">
        <f>Table1[startdatetime]</f>
        <v>0</v>
      </c>
      <c r="D143" t="str">
        <f>CONCATENATE(Table1[[#This Row],[ summary]],
CHAR(13),
Table1[[#This Row],[startdayname]],
", ",
TEXT((Table1[[#This Row],[startshortdate]]),"MMM D"),
CHAR(13),
TEXT((Table1[[#This Row],[starttime]]), "h:mm am/pm"),CHAR(13),Table1[[#This Row],[description]],CHAR(13))</f>
        <v>_x000D_, Jan 0_x000D_12:00 AM_x000D__x000D_</v>
      </c>
    </row>
    <row r="144" spans="1:4" x14ac:dyDescent="0.25">
      <c r="A144" t="e">
        <f>VLOOKUP(DATA_GOES_HERE!Y137,VENUEID!$A$2:$B$28,1,TRUE)</f>
        <v>#N/A</v>
      </c>
      <c r="B144" t="str">
        <f>IF(DATA_GOES_HERE!AH137="","",
IF(ISNUMBER(SEARCH("*ADULTS*",DATA_GOES_HERE!AH289)),"ADULTS",
IF(ISNUMBER(SEARCH("*CHILDREN*",DATA_GOES_HERE!AH289)),"CHILDREN",
IF(ISNUMBER(SEARCH("*TEENS*",DATA_GOES_HERE!AH289)),"TEENS"))))</f>
        <v/>
      </c>
      <c r="C144">
        <f>Table1[startdatetime]</f>
        <v>0</v>
      </c>
      <c r="D144" t="str">
        <f>CONCATENATE(Table1[[#This Row],[ summary]],
CHAR(13),
Table1[[#This Row],[startdayname]],
", ",
TEXT((Table1[[#This Row],[startshortdate]]),"MMM D"),
CHAR(13),
TEXT((Table1[[#This Row],[starttime]]), "h:mm am/pm"),CHAR(13),Table1[[#This Row],[description]],CHAR(13))</f>
        <v>_x000D_, Jan 0_x000D_12:00 AM_x000D__x000D_</v>
      </c>
    </row>
    <row r="145" spans="1:4" x14ac:dyDescent="0.25">
      <c r="A145" t="e">
        <f>VLOOKUP(DATA_GOES_HERE!Y138,VENUEID!$A$2:$B$28,1,TRUE)</f>
        <v>#N/A</v>
      </c>
      <c r="B145" t="str">
        <f>IF(DATA_GOES_HERE!AH138="","",
IF(ISNUMBER(SEARCH("*ADULTS*",DATA_GOES_HERE!AH290)),"ADULTS",
IF(ISNUMBER(SEARCH("*CHILDREN*",DATA_GOES_HERE!AH290)),"CHILDREN",
IF(ISNUMBER(SEARCH("*TEENS*",DATA_GOES_HERE!AH290)),"TEENS"))))</f>
        <v/>
      </c>
      <c r="C145">
        <f>Table1[startdatetime]</f>
        <v>0</v>
      </c>
      <c r="D145" t="str">
        <f>CONCATENATE(Table1[[#This Row],[ summary]],
CHAR(13),
Table1[[#This Row],[startdayname]],
", ",
TEXT((Table1[[#This Row],[startshortdate]]),"MMM D"),
CHAR(13),
TEXT((Table1[[#This Row],[starttime]]), "h:mm am/pm"),CHAR(13),Table1[[#This Row],[description]],CHAR(13))</f>
        <v>_x000D_, Jan 0_x000D_12:00 AM_x000D__x000D_</v>
      </c>
    </row>
    <row r="146" spans="1:4" x14ac:dyDescent="0.25">
      <c r="A146" t="e">
        <f>VLOOKUP(DATA_GOES_HERE!Y139,VENUEID!$A$2:$B$28,1,TRUE)</f>
        <v>#N/A</v>
      </c>
      <c r="B146" t="str">
        <f>IF(DATA_GOES_HERE!AH139="","",
IF(ISNUMBER(SEARCH("*ADULTS*",DATA_GOES_HERE!AH291)),"ADULTS",
IF(ISNUMBER(SEARCH("*CHILDREN*",DATA_GOES_HERE!AH291)),"CHILDREN",
IF(ISNUMBER(SEARCH("*TEENS*",DATA_GOES_HERE!AH291)),"TEENS"))))</f>
        <v/>
      </c>
      <c r="C146">
        <f>Table1[startdatetime]</f>
        <v>0</v>
      </c>
      <c r="D146" t="str">
        <f>CONCATENATE(Table1[[#This Row],[ summary]],
CHAR(13),
Table1[[#This Row],[startdayname]],
", ",
TEXT((Table1[[#This Row],[startshortdate]]),"MMM D"),
CHAR(13),
TEXT((Table1[[#This Row],[starttime]]), "h:mm am/pm"),CHAR(13),Table1[[#This Row],[description]],CHAR(13))</f>
        <v>_x000D_, Jan 0_x000D_12:00 AM_x000D__x000D_</v>
      </c>
    </row>
    <row r="147" spans="1:4" x14ac:dyDescent="0.25">
      <c r="A147" t="e">
        <f>VLOOKUP(DATA_GOES_HERE!Y140,VENUEID!$A$2:$B$28,1,TRUE)</f>
        <v>#N/A</v>
      </c>
      <c r="B147" t="str">
        <f>IF(DATA_GOES_HERE!AH140="","",
IF(ISNUMBER(SEARCH("*ADULTS*",DATA_GOES_HERE!AH292)),"ADULTS",
IF(ISNUMBER(SEARCH("*CHILDREN*",DATA_GOES_HERE!AH292)),"CHILDREN",
IF(ISNUMBER(SEARCH("*TEENS*",DATA_GOES_HERE!AH292)),"TEENS"))))</f>
        <v/>
      </c>
      <c r="C147">
        <f>Table1[startdatetime]</f>
        <v>0</v>
      </c>
      <c r="D147" t="str">
        <f>CONCATENATE(Table1[[#This Row],[ 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VLOOKUP(DATA_GOES_HERE!Y141,VENUEID!$A$2:$B$28,1,TRUE)</f>
        <v>SOUTHEAST</v>
      </c>
      <c r="B148" t="b">
        <f>IF(DATA_GOES_HERE!AH141="","",
IF(ISNUMBER(SEARCH("*ADULTS*",DATA_GOES_HERE!AH293)),"ADULTS",
IF(ISNUMBER(SEARCH("*CHILDREN*",DATA_GOES_HERE!AH293)),"CHILDREN",
IF(ISNUMBER(SEARCH("*TEENS*",DATA_GOES_HERE!AH293)),"TEENS"))))</f>
        <v>0</v>
      </c>
      <c r="C148">
        <f>Table1[startdatetime]</f>
        <v>0</v>
      </c>
      <c r="D148" t="str">
        <f>CONCATENATE(Table1[[#This Row],[ summary]],
CHAR(13),
Table1[[#This Row],[startdayname]],
", ",
TEXT((Table1[[#This Row],[startshortdate]]),"MMM D"),
CHAR(13),
TEXT((Table1[[#This Row],[starttime]]), "h:mm am/pm"),CHAR(13),Table1[[#This Row],[description]],CHAR(13))</f>
        <v>_x000D_, Jan 0_x000D_12:00 AM_x000D__x000D_</v>
      </c>
    </row>
    <row r="149" spans="1:4" x14ac:dyDescent="0.25">
      <c r="A149" t="e">
        <f>VLOOKUP(DATA_GOES_HERE!Y142,VENUEID!$A$2:$B$28,1,TRUE)</f>
        <v>#N/A</v>
      </c>
      <c r="B149" t="str">
        <f>IF(DATA_GOES_HERE!AH142="","",
IF(ISNUMBER(SEARCH("*ADULTS*",DATA_GOES_HERE!AH294)),"ADULTS",
IF(ISNUMBER(SEARCH("*CHILDREN*",DATA_GOES_HERE!AH294)),"CHILDREN",
IF(ISNUMBER(SEARCH("*TEENS*",DATA_GOES_HERE!AH294)),"TEENS"))))</f>
        <v/>
      </c>
      <c r="C149">
        <f>Table1[startdatetime]</f>
        <v>0</v>
      </c>
      <c r="D149" t="str">
        <f>CONCATENATE(Table1[[#This Row],[ summary]],
CHAR(13),
Table1[[#This Row],[startdayname]],
", ",
TEXT((Table1[[#This Row],[startshortdate]]),"MMM D"),
CHAR(13),
TEXT((Table1[[#This Row],[starttime]]), "h:mm am/pm"),CHAR(13),Table1[[#This Row],[description]],CHAR(13))</f>
        <v>_x000D_, Jan 0_x000D_12:00 AM_x000D__x000D_</v>
      </c>
    </row>
    <row r="150" spans="1:4" x14ac:dyDescent="0.25">
      <c r="A150" t="e">
        <f>VLOOKUP(DATA_GOES_HERE!Y143,VENUEID!$A$2:$B$28,1,TRUE)</f>
        <v>#N/A</v>
      </c>
      <c r="B150" t="str">
        <f>IF(DATA_GOES_HERE!AH143="","",
IF(ISNUMBER(SEARCH("*ADULTS*",DATA_GOES_HERE!AH295)),"ADULTS",
IF(ISNUMBER(SEARCH("*CHILDREN*",DATA_GOES_HERE!AH295)),"CHILDREN",
IF(ISNUMBER(SEARCH("*TEENS*",DATA_GOES_HERE!AH295)),"TEENS"))))</f>
        <v/>
      </c>
      <c r="C150">
        <f>Table1[startdatetime]</f>
        <v>0</v>
      </c>
      <c r="D150" t="str">
        <f>CONCATENATE(Table1[[#This Row],[ summary]],
CHAR(13),
Table1[[#This Row],[startdayname]],
", ",
TEXT((Table1[[#This Row],[startshortdate]]),"MMM D"),
CHAR(13),
TEXT((Table1[[#This Row],[starttime]]), "h:mm am/pm"),CHAR(13),Table1[[#This Row],[description]],CHAR(13))</f>
        <v>_x000D_, Jan 0_x000D_12:00 AM_x000D__x000D_</v>
      </c>
    </row>
    <row r="151" spans="1:4" x14ac:dyDescent="0.25">
      <c r="A151" t="e">
        <f>VLOOKUP(DATA_GOES_HERE!Y144,VENUEID!$A$2:$B$28,1,TRUE)</f>
        <v>#N/A</v>
      </c>
      <c r="B151" t="str">
        <f>IF(DATA_GOES_HERE!AH144="","",
IF(ISNUMBER(SEARCH("*ADULTS*",DATA_GOES_HERE!AH296)),"ADULTS",
IF(ISNUMBER(SEARCH("*CHILDREN*",DATA_GOES_HERE!AH296)),"CHILDREN",
IF(ISNUMBER(SEARCH("*TEENS*",DATA_GOES_HERE!AH296)),"TEENS"))))</f>
        <v/>
      </c>
      <c r="C151">
        <f>Table1[startdatetime]</f>
        <v>0</v>
      </c>
      <c r="D151" t="str">
        <f>CONCATENATE(Table1[[#This Row],[ 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VLOOKUP(DATA_GOES_HERE!Y145,VENUEID!$A$2:$B$28,1,TRUE)</f>
        <v>#N/A</v>
      </c>
      <c r="B152" t="str">
        <f>IF(DATA_GOES_HERE!AH145="","",
IF(ISNUMBER(SEARCH("*ADULTS*",DATA_GOES_HERE!AH297)),"ADULTS",
IF(ISNUMBER(SEARCH("*CHILDREN*",DATA_GOES_HERE!AH297)),"CHILDREN",
IF(ISNUMBER(SEARCH("*TEENS*",DATA_GOES_HERE!AH297)),"TEENS"))))</f>
        <v/>
      </c>
      <c r="C152">
        <f>Table1[startdatetime]</f>
        <v>0</v>
      </c>
      <c r="D152" t="str">
        <f>CONCATENATE(Table1[[#This Row],[ 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VLOOKUP(DATA_GOES_HERE!Y146,VENUEID!$A$2:$B$28,1,TRUE)</f>
        <v>#N/A</v>
      </c>
      <c r="B153" t="str">
        <f>IF(DATA_GOES_HERE!AH146="","",
IF(ISNUMBER(SEARCH("*ADULTS*",DATA_GOES_HERE!AH298)),"ADULTS",
IF(ISNUMBER(SEARCH("*CHILDREN*",DATA_GOES_HERE!AH298)),"CHILDREN",
IF(ISNUMBER(SEARCH("*TEENS*",DATA_GOES_HERE!AH298)),"TEENS"))))</f>
        <v/>
      </c>
      <c r="C153">
        <f>Table1[startdatetime]</f>
        <v>0</v>
      </c>
      <c r="D153" t="str">
        <f>CONCATENATE(Table1[[#This Row],[ summary]],
CHAR(13),
Table1[[#This Row],[startdayname]],
", ",
TEXT((Table1[[#This Row],[startshortdate]]),"MMM D"),
CHAR(13),
TEXT((Table1[[#This Row],[starttime]]), "h:mm am/pm"),CHAR(13),Table1[[#This Row],[description]],CHAR(13))</f>
        <v>_x000D_, Jan 0_x000D_12:00 AM_x000D__x000D_</v>
      </c>
    </row>
    <row r="154" spans="1:4" x14ac:dyDescent="0.25">
      <c r="A154" t="e">
        <f>VLOOKUP(DATA_GOES_HERE!Y147,VENUEID!$A$2:$B$28,1,TRUE)</f>
        <v>#N/A</v>
      </c>
      <c r="B154" t="str">
        <f>IF(DATA_GOES_HERE!AH147="","",
IF(ISNUMBER(SEARCH("*ADULTS*",DATA_GOES_HERE!AH299)),"ADULTS",
IF(ISNUMBER(SEARCH("*CHILDREN*",DATA_GOES_HERE!AH299)),"CHILDREN",
IF(ISNUMBER(SEARCH("*TEENS*",DATA_GOES_HERE!AH299)),"TEENS"))))</f>
        <v/>
      </c>
      <c r="C154">
        <f>Table1[startdatetime]</f>
        <v>0</v>
      </c>
      <c r="D154" t="str">
        <f>CONCATENATE(Table1[[#This Row],[ summary]],
CHAR(13),
Table1[[#This Row],[startdayname]],
", ",
TEXT((Table1[[#This Row],[startshortdate]]),"MMM D"),
CHAR(13),
TEXT((Table1[[#This Row],[starttime]]), "h:mm am/pm"),CHAR(13),Table1[[#This Row],[description]],CHAR(13))</f>
        <v>_x000D_, Jan 0_x000D_12:00 AM_x000D__x000D_</v>
      </c>
    </row>
    <row r="155" spans="1:4" x14ac:dyDescent="0.25">
      <c r="A155" t="e">
        <f>VLOOKUP(DATA_GOES_HERE!Y148,VENUEID!$A$2:$B$28,1,TRUE)</f>
        <v>#N/A</v>
      </c>
      <c r="B155" t="str">
        <f>IF(DATA_GOES_HERE!AH148="","",
IF(ISNUMBER(SEARCH("*ADULTS*",DATA_GOES_HERE!AH300)),"ADULTS",
IF(ISNUMBER(SEARCH("*CHILDREN*",DATA_GOES_HERE!AH300)),"CHILDREN",
IF(ISNUMBER(SEARCH("*TEENS*",DATA_GOES_HERE!AH300)),"TEENS"))))</f>
        <v/>
      </c>
      <c r="C155">
        <f>Table1[startdatetime]</f>
        <v>0</v>
      </c>
      <c r="D155" t="str">
        <f>CONCATENATE(Table1[[#This Row],[ summary]],
CHAR(13),
Table1[[#This Row],[startdayname]],
", ",
TEXT((Table1[[#This Row],[startshortdate]]),"MMM D"),
CHAR(13),
TEXT((Table1[[#This Row],[starttime]]), "h:mm am/pm"),CHAR(13),Table1[[#This Row],[description]],CHAR(13))</f>
        <v>_x000D_, Jan 0_x000D_12:00 AM_x000D__x000D_</v>
      </c>
    </row>
    <row r="156" spans="1:4" x14ac:dyDescent="0.25">
      <c r="A156" t="e">
        <f>VLOOKUP(DATA_GOES_HERE!Y149,VENUEID!$A$2:$B$28,1,TRUE)</f>
        <v>#N/A</v>
      </c>
      <c r="B156" t="str">
        <f>IF(DATA_GOES_HERE!AH149="","",
IF(ISNUMBER(SEARCH("*ADULTS*",DATA_GOES_HERE!AH301)),"ADULTS",
IF(ISNUMBER(SEARCH("*CHILDREN*",DATA_GOES_HERE!AH301)),"CHILDREN",
IF(ISNUMBER(SEARCH("*TEENS*",DATA_GOES_HERE!AH301)),"TEENS"))))</f>
        <v/>
      </c>
      <c r="C156">
        <f>Table1[startdatetime]</f>
        <v>0</v>
      </c>
      <c r="D156" t="str">
        <f>CONCATENATE(Table1[[#This Row],[ summary]],
CHAR(13),
Table1[[#This Row],[startdayname]],
", ",
TEXT((Table1[[#This Row],[startshortdate]]),"MMM D"),
CHAR(13),
TEXT((Table1[[#This Row],[starttime]]), "h:mm am/pm"),CHAR(13),Table1[[#This Row],[description]],CHAR(13))</f>
        <v>_x000D_, Jan 0_x000D_12:00 AM_x000D__x000D_</v>
      </c>
    </row>
    <row r="157" spans="1:4" x14ac:dyDescent="0.25">
      <c r="A157" t="e">
        <f>VLOOKUP(DATA_GOES_HERE!Y150,VENUEID!$A$2:$B$28,1,TRUE)</f>
        <v>#N/A</v>
      </c>
      <c r="B157" t="str">
        <f>IF(DATA_GOES_HERE!AH150="","",
IF(ISNUMBER(SEARCH("*ADULTS*",DATA_GOES_HERE!AH302)),"ADULTS",
IF(ISNUMBER(SEARCH("*CHILDREN*",DATA_GOES_HERE!AH302)),"CHILDREN",
IF(ISNUMBER(SEARCH("*TEENS*",DATA_GOES_HERE!AH302)),"TEENS"))))</f>
        <v/>
      </c>
      <c r="C157">
        <f>Table1[startdatetime]</f>
        <v>0</v>
      </c>
      <c r="D157" t="str">
        <f>CONCATENATE(Table1[[#This Row],[ summary]],
CHAR(13),
Table1[[#This Row],[startdayname]],
", ",
TEXT((Table1[[#This Row],[startshortdate]]),"MMM D"),
CHAR(13),
TEXT((Table1[[#This Row],[starttime]]), "h:mm am/pm"),CHAR(13),Table1[[#This Row],[description]],CHAR(13))</f>
        <v>_x000D_, Jan 0_x000D_12:00 AM_x000D__x000D_</v>
      </c>
    </row>
    <row r="158" spans="1:4" x14ac:dyDescent="0.25">
      <c r="A158" t="e">
        <f>VLOOKUP(DATA_GOES_HERE!Y151,VENUEID!$A$2:$B$28,1,TRUE)</f>
        <v>#N/A</v>
      </c>
      <c r="B158" t="str">
        <f>IF(DATA_GOES_HERE!AH151="","",
IF(ISNUMBER(SEARCH("*ADULTS*",DATA_GOES_HERE!AH303)),"ADULTS",
IF(ISNUMBER(SEARCH("*CHILDREN*",DATA_GOES_HERE!AH303)),"CHILDREN",
IF(ISNUMBER(SEARCH("*TEENS*",DATA_GOES_HERE!AH303)),"TEENS"))))</f>
        <v/>
      </c>
      <c r="C158">
        <f>Table1[startdatetime]</f>
        <v>0</v>
      </c>
      <c r="D158" t="str">
        <f>CONCATENATE(Table1[[#This Row],[ summary]],
CHAR(13),
Table1[[#This Row],[startdayname]],
", ",
TEXT((Table1[[#This Row],[startshortdate]]),"MMM D"),
CHAR(13),
TEXT((Table1[[#This Row],[starttime]]), "h:mm am/pm"),CHAR(13),Table1[[#This Row],[description]],CHAR(13))</f>
        <v>_x000D_, Jan 0_x000D_12:00 AM_x000D__x000D_</v>
      </c>
    </row>
    <row r="159" spans="1:4" x14ac:dyDescent="0.25">
      <c r="A159" t="e">
        <f>VLOOKUP(DATA_GOES_HERE!Y152,VENUEID!$A$2:$B$28,1,TRUE)</f>
        <v>#N/A</v>
      </c>
      <c r="B159" t="str">
        <f>IF(DATA_GOES_HERE!AH152="","",
IF(ISNUMBER(SEARCH("*ADULTS*",DATA_GOES_HERE!AH304)),"ADULTS",
IF(ISNUMBER(SEARCH("*CHILDREN*",DATA_GOES_HERE!AH304)),"CHILDREN",
IF(ISNUMBER(SEARCH("*TEENS*",DATA_GOES_HERE!AH304)),"TEENS"))))</f>
        <v/>
      </c>
      <c r="C159">
        <f>Table1[startdatetime]</f>
        <v>0</v>
      </c>
      <c r="D159" t="str">
        <f>CONCATENATE(Table1[[#This Row],[ summary]],
CHAR(13),
Table1[[#This Row],[startdayname]],
", ",
TEXT((Table1[[#This Row],[startshortdate]]),"MMM D"),
CHAR(13),
TEXT((Table1[[#This Row],[starttime]]), "h:mm am/pm"),CHAR(13),Table1[[#This Row],[description]],CHAR(13))</f>
        <v>_x000D_, Jan 0_x000D_12:00 AM_x000D__x000D_</v>
      </c>
    </row>
    <row r="160" spans="1:4" x14ac:dyDescent="0.25">
      <c r="A160" t="e">
        <f>VLOOKUP(DATA_GOES_HERE!Y153,VENUEID!$A$2:$B$28,1,TRUE)</f>
        <v>#N/A</v>
      </c>
      <c r="B160" t="str">
        <f>IF(DATA_GOES_HERE!AH153="","",
IF(ISNUMBER(SEARCH("*ADULTS*",DATA_GOES_HERE!AH305)),"ADULTS",
IF(ISNUMBER(SEARCH("*CHILDREN*",DATA_GOES_HERE!AH305)),"CHILDREN",
IF(ISNUMBER(SEARCH("*TEENS*",DATA_GOES_HERE!AH305)),"TEENS"))))</f>
        <v/>
      </c>
      <c r="C160">
        <f>Table1[startdatetime]</f>
        <v>0</v>
      </c>
      <c r="D160" t="str">
        <f>CONCATENATE(Table1[[#This Row],[ summary]],
CHAR(13),
Table1[[#This Row],[startdayname]],
", ",
TEXT((Table1[[#This Row],[startshortdate]]),"MMM D"),
CHAR(13),
TEXT((Table1[[#This Row],[starttime]]), "h:mm am/pm"),CHAR(13),Table1[[#This Row],[description]],CHAR(13))</f>
        <v>_x000D_, Jan 0_x000D_12:00 AM_x000D__x000D_</v>
      </c>
    </row>
    <row r="161" spans="1:4" x14ac:dyDescent="0.25">
      <c r="A161" t="e">
        <f>VLOOKUP(DATA_GOES_HERE!Y154,VENUEID!$A$2:$B$28,1,TRUE)</f>
        <v>#N/A</v>
      </c>
      <c r="B161" t="str">
        <f>IF(DATA_GOES_HERE!AH154="","",
IF(ISNUMBER(SEARCH("*ADULTS*",DATA_GOES_HERE!AH306)),"ADULTS",
IF(ISNUMBER(SEARCH("*CHILDREN*",DATA_GOES_HERE!AH306)),"CHILDREN",
IF(ISNUMBER(SEARCH("*TEENS*",DATA_GOES_HERE!AH306)),"TEENS"))))</f>
        <v/>
      </c>
      <c r="C161">
        <f>Table1[startdatetime]</f>
        <v>0</v>
      </c>
      <c r="D161" t="str">
        <f>CONCATENATE(Table1[[#This Row],[ summary]],
CHAR(13),
Table1[[#This Row],[startdayname]],
", ",
TEXT((Table1[[#This Row],[startshortdate]]),"MMM D"),
CHAR(13),
TEXT((Table1[[#This Row],[starttime]]), "h:mm am/pm"),CHAR(13),Table1[[#This Row],[description]],CHAR(13))</f>
        <v>_x000D_, Jan 0_x000D_12:00 AM_x000D__x000D_</v>
      </c>
    </row>
    <row r="162" spans="1:4" x14ac:dyDescent="0.25">
      <c r="A162" t="e">
        <f>VLOOKUP(DATA_GOES_HERE!Y155,VENUEID!$A$2:$B$28,1,TRUE)</f>
        <v>#N/A</v>
      </c>
      <c r="B162" t="str">
        <f>IF(DATA_GOES_HERE!AH155="","",
IF(ISNUMBER(SEARCH("*ADULTS*",DATA_GOES_HERE!AH307)),"ADULTS",
IF(ISNUMBER(SEARCH("*CHILDREN*",DATA_GOES_HERE!AH307)),"CHILDREN",
IF(ISNUMBER(SEARCH("*TEENS*",DATA_GOES_HERE!AH307)),"TEENS"))))</f>
        <v/>
      </c>
      <c r="C162">
        <f>Table1[startdatetime]</f>
        <v>0</v>
      </c>
      <c r="D162" t="str">
        <f>CONCATENATE(Table1[[#This Row],[ summary]],
CHAR(13),
Table1[[#This Row],[startdayname]],
", ",
TEXT((Table1[[#This Row],[startshortdate]]),"MMM D"),
CHAR(13),
TEXT((Table1[[#This Row],[starttime]]), "h:mm am/pm"),CHAR(13),Table1[[#This Row],[description]],CHAR(13))</f>
        <v>_x000D_, Jan 0_x000D_12:00 AM_x000D__x000D_</v>
      </c>
    </row>
    <row r="163" spans="1:4" x14ac:dyDescent="0.25">
      <c r="A163" t="e">
        <f>VLOOKUP(DATA_GOES_HERE!#REF!,VENUEID!$A$2:$B$28,1,TRUE)</f>
        <v>#REF!</v>
      </c>
      <c r="B163" t="e">
        <f>IF(DATA_GOES_HERE!#REF!="","",
IF(ISNUMBER(SEARCH("*ADULTS*",DATA_GOES_HERE!AH308)),"ADULTS",
IF(ISNUMBER(SEARCH("*CHILDREN*",DATA_GOES_HERE!AH308)),"CHILDREN",
IF(ISNUMBER(SEARCH("*TEENS*",DATA_GOES_HERE!AH308)),"TEENS"))))</f>
        <v>#REF!</v>
      </c>
      <c r="C163">
        <f>Table1[startdatetime]</f>
        <v>0</v>
      </c>
      <c r="D163" t="str">
        <f>CONCATENATE(Table1[[#This Row],[ summary]],
CHAR(13),
Table1[[#This Row],[startdayname]],
", ",
TEXT((Table1[[#This Row],[startshortdate]]),"MMM D"),
CHAR(13),
TEXT((Table1[[#This Row],[starttime]]), "h:mm am/pm"),CHAR(13),Table1[[#This Row],[description]],CHAR(13))</f>
        <v>_x000D_, Jan 0_x000D_12:00 AM_x000D__x000D_</v>
      </c>
    </row>
    <row r="164" spans="1:4" x14ac:dyDescent="0.25">
      <c r="A164" t="e">
        <f>VLOOKUP(DATA_GOES_HERE!Y156,VENUEID!$A$2:$B$28,1,TRUE)</f>
        <v>#N/A</v>
      </c>
      <c r="B164" t="str">
        <f>IF(DATA_GOES_HERE!AH156="","",
IF(ISNUMBER(SEARCH("*ADULTS*",DATA_GOES_HERE!AH309)),"ADULTS",
IF(ISNUMBER(SEARCH("*CHILDREN*",DATA_GOES_HERE!AH309)),"CHILDREN",
IF(ISNUMBER(SEARCH("*TEENS*",DATA_GOES_HERE!AH309)),"TEENS"))))</f>
        <v/>
      </c>
      <c r="C164">
        <f>Table1[startdatetime]</f>
        <v>0</v>
      </c>
      <c r="D164" t="str">
        <f>CONCATENATE(Table1[[#This Row],[ summary]],
CHAR(13),
Table1[[#This Row],[startdayname]],
", ",
TEXT((Table1[[#This Row],[startshortdate]]),"MMM D"),
CHAR(13),
TEXT((Table1[[#This Row],[starttime]]), "h:mm am/pm"),CHAR(13),Table1[[#This Row],[description]],CHAR(13))</f>
        <v>_x000D_, Jan 0_x000D_12:00 AM_x000D__x000D_</v>
      </c>
    </row>
    <row r="165" spans="1:4" x14ac:dyDescent="0.25">
      <c r="A165" t="e">
        <f>VLOOKUP(DATA_GOES_HERE!Y157,VENUEID!$A$2:$B$28,1,TRUE)</f>
        <v>#N/A</v>
      </c>
      <c r="B165" t="str">
        <f>IF(DATA_GOES_HERE!AH157="","",
IF(ISNUMBER(SEARCH("*ADULTS*",DATA_GOES_HERE!AH310)),"ADULTS",
IF(ISNUMBER(SEARCH("*CHILDREN*",DATA_GOES_HERE!AH310)),"CHILDREN",
IF(ISNUMBER(SEARCH("*TEENS*",DATA_GOES_HERE!AH310)),"TEENS"))))</f>
        <v/>
      </c>
      <c r="C165" t="str">
        <f>Table1[startdatetime]</f>
        <v>20170306T160000</v>
      </c>
      <c r="D165" t="str">
        <f>CONCATENATE(Table1[[#This Row],[ summary]],
CHAR(13),
Table1[[#This Row],[startdayname]],
", ",
TEXT((Table1[[#This Row],[startshortdate]]),"MMM D"),
CHAR(13),
TEXT((Table1[[#This Row],[starttime]]), "h:mm am/pm"),CHAR(13),Table1[[#This Row],[description]],CHAR(13))</f>
        <v xml:space="preserve"> Game Day: Naruto_x000D_Monday, Mar 6_x000D_4:00 PM_x000D_Every Monday in Mar. Come and battle us in a game of Naruto! For teens in grades 7-12. Part of Animanga month._x000D_</v>
      </c>
    </row>
    <row r="166" spans="1:4" x14ac:dyDescent="0.25">
      <c r="A166" t="e">
        <f>VLOOKUP(DATA_GOES_HERE!Y158,VENUEID!$A$2:$B$28,1,TRUE)</f>
        <v>#N/A</v>
      </c>
      <c r="B166" t="str">
        <f>IF(DATA_GOES_HERE!AH158="","",
IF(ISNUMBER(SEARCH("*ADULTS*",DATA_GOES_HERE!AH311)),"ADULTS",
IF(ISNUMBER(SEARCH("*CHILDREN*",DATA_GOES_HERE!AH311)),"CHILDREN",
IF(ISNUMBER(SEARCH("*TEENS*",DATA_GOES_HERE!AH311)),"TEENS"))))</f>
        <v/>
      </c>
      <c r="C166">
        <f>Table1[startdatetime]</f>
        <v>0</v>
      </c>
      <c r="D166" t="str">
        <f>CONCATENATE(Table1[[#This Row],[ summary]],
CHAR(13),
Table1[[#This Row],[startdayname]],
", ",
TEXT((Table1[[#This Row],[startshortdate]]),"MMM D"),
CHAR(13),
TEXT((Table1[[#This Row],[starttime]]), "h:mm am/pm"),CHAR(13),Table1[[#This Row],[description]],CHAR(13))</f>
        <v>_x000D_, Jan 0_x000D_12:00 AM_x000D__x000D_</v>
      </c>
    </row>
    <row r="167" spans="1:4" x14ac:dyDescent="0.25">
      <c r="A167" t="e">
        <f>VLOOKUP(DATA_GOES_HERE!Y159,VENUEID!$A$2:$B$28,1,TRUE)</f>
        <v>#N/A</v>
      </c>
      <c r="B167" t="str">
        <f>IF(DATA_GOES_HERE!AH159="","",
IF(ISNUMBER(SEARCH("*ADULTS*",DATA_GOES_HERE!AH312)),"ADULTS",
IF(ISNUMBER(SEARCH("*CHILDREN*",DATA_GOES_HERE!AH312)),"CHILDREN",
IF(ISNUMBER(SEARCH("*TEENS*",DATA_GOES_HERE!AH312)),"TEENS"))))</f>
        <v/>
      </c>
      <c r="C167">
        <f>Table1[startdatetime]</f>
        <v>0</v>
      </c>
      <c r="D167" t="str">
        <f>CONCATENATE(Table1[[#This Row],[ summary]],
CHAR(13),
Table1[[#This Row],[startdayname]],
", ",
TEXT((Table1[[#This Row],[startshortdate]]),"MMM D"),
CHAR(13),
TEXT((Table1[[#This Row],[starttime]]), "h:mm am/pm"),CHAR(13),Table1[[#This Row],[description]],CHAR(13))</f>
        <v>_x000D_, Jan 0_x000D_12:00 AM_x000D__x000D_</v>
      </c>
    </row>
    <row r="168" spans="1:4" x14ac:dyDescent="0.25">
      <c r="A168" t="e">
        <f>VLOOKUP(DATA_GOES_HERE!Y160,VENUEID!$A$2:$B$28,1,TRUE)</f>
        <v>#N/A</v>
      </c>
      <c r="B168" t="str">
        <f>IF(DATA_GOES_HERE!AH160="","",
IF(ISNUMBER(SEARCH("*ADULTS*",DATA_GOES_HERE!AH313)),"ADULTS",
IF(ISNUMBER(SEARCH("*CHILDREN*",DATA_GOES_HERE!AH313)),"CHILDREN",
IF(ISNUMBER(SEARCH("*TEENS*",DATA_GOES_HERE!AH313)),"TEENS"))))</f>
        <v/>
      </c>
      <c r="C168">
        <f>Table1[startdatetime]</f>
        <v>0</v>
      </c>
      <c r="D168" t="str">
        <f>CONCATENATE(Table1[[#This Row],[ summary]],
CHAR(13),
Table1[[#This Row],[startdayname]],
", ",
TEXT((Table1[[#This Row],[startshortdate]]),"MMM D"),
CHAR(13),
TEXT((Table1[[#This Row],[starttime]]), "h:mm am/pm"),CHAR(13),Table1[[#This Row],[description]],CHAR(13))</f>
        <v>_x000D_, Jan 0_x000D_12:00 AM_x000D__x000D_</v>
      </c>
    </row>
    <row r="169" spans="1:4" x14ac:dyDescent="0.25">
      <c r="A169" t="e">
        <f>VLOOKUP(DATA_GOES_HERE!Y161,VENUEID!$A$2:$B$28,1,TRUE)</f>
        <v>#N/A</v>
      </c>
      <c r="B169" t="str">
        <f>IF(DATA_GOES_HERE!AH161="","",
IF(ISNUMBER(SEARCH("*ADULTS*",DATA_GOES_HERE!AH314)),"ADULTS",
IF(ISNUMBER(SEARCH("*CHILDREN*",DATA_GOES_HERE!AH314)),"CHILDREN",
IF(ISNUMBER(SEARCH("*TEENS*",DATA_GOES_HERE!AH314)),"TEENS"))))</f>
        <v/>
      </c>
      <c r="C169" t="str">
        <f>Table1[startdatetime]</f>
        <v>20170302T103000</v>
      </c>
      <c r="D169" t="str">
        <f>CONCATENATE(Table1[[#This Row],[ summary]],
CHAR(13),
Table1[[#This Row],[startdayname]],
", ",
TEXT((Table1[[#This Row],[startshortdate]]),"MMM D"),
CHAR(13),
TEXT((Table1[[#This Row],[starttime]]), "h:mm am/pm"),CHAR(13),Table1[[#This Row],[description]],CHAR(13))</f>
        <v xml:space="preserve"> Hora de Cuentos_x000D_Thursday, Mar 2_x000D_10:30 AM_x000D_Todos los jueves en marzo y abril. Bienvenidos a nuestra Hora de Cuentos! Acomp&amp;aacute;&amp;ntilde;enos a leer, cantar y jugar en un programa que ser&amp;aacute; muy divertido para toda la familia. Every Thursday in March and April._x000D_</v>
      </c>
    </row>
    <row r="170" spans="1:4" x14ac:dyDescent="0.25">
      <c r="A170" t="e">
        <f>VLOOKUP(DATA_GOES_HERE!Y162,VENUEID!$A$2:$B$28,1,TRUE)</f>
        <v>#N/A</v>
      </c>
      <c r="B170" t="str">
        <f>IF(DATA_GOES_HERE!AH162="","",
IF(ISNUMBER(SEARCH("*ADULTS*",DATA_GOES_HERE!AH315)),"ADULTS",
IF(ISNUMBER(SEARCH("*CHILDREN*",DATA_GOES_HERE!AH315)),"CHILDREN",
IF(ISNUMBER(SEARCH("*TEENS*",DATA_GOES_HERE!AH315)),"TEENS"))))</f>
        <v/>
      </c>
      <c r="C170">
        <f>Table1[startdatetime]</f>
        <v>0</v>
      </c>
      <c r="D170" t="str">
        <f>CONCATENATE(Table1[[#This Row],[ 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VLOOKUP(DATA_GOES_HERE!Y163,VENUEID!$A$2:$B$28,1,TRUE)</f>
        <v>#N/A</v>
      </c>
      <c r="B171" t="str">
        <f>IF(DATA_GOES_HERE!AH163="","",
IF(ISNUMBER(SEARCH("*ADULTS*",DATA_GOES_HERE!AH316)),"ADULTS",
IF(ISNUMBER(SEARCH("*CHILDREN*",DATA_GOES_HERE!AH316)),"CHILDREN",
IF(ISNUMBER(SEARCH("*TEENS*",DATA_GOES_HERE!AH316)),"TEENS"))))</f>
        <v/>
      </c>
      <c r="C171">
        <f>Table1[startdatetime]</f>
        <v>0</v>
      </c>
      <c r="D171" t="str">
        <f>CONCATENATE(Table1[[#This Row],[ summary]],
CHAR(13),
Table1[[#This Row],[startdayname]],
", ",
TEXT((Table1[[#This Row],[startshortdate]]),"MMM D"),
CHAR(13),
TEXT((Table1[[#This Row],[starttime]]), "h:mm am/pm"),CHAR(13),Table1[[#This Row],[description]],CHAR(13))</f>
        <v>_x000D_, Jan 0_x000D_12:00 AM_x000D__x000D_</v>
      </c>
    </row>
    <row r="172" spans="1:4" x14ac:dyDescent="0.25">
      <c r="A172" t="e">
        <f>VLOOKUP(DATA_GOES_HERE!Y164,VENUEID!$A$2:$B$28,1,TRUE)</f>
        <v>#N/A</v>
      </c>
      <c r="B172" t="str">
        <f>IF(DATA_GOES_HERE!AH164="","",
IF(ISNUMBER(SEARCH("*ADULTS*",DATA_GOES_HERE!AH317)),"ADULTS",
IF(ISNUMBER(SEARCH("*CHILDREN*",DATA_GOES_HERE!AH317)),"CHILDREN",
IF(ISNUMBER(SEARCH("*TEENS*",DATA_GOES_HERE!AH317)),"TEENS"))))</f>
        <v/>
      </c>
      <c r="C172">
        <f>Table1[startdatetime]</f>
        <v>0</v>
      </c>
      <c r="D172" t="str">
        <f>CONCATENATE(Table1[[#This Row],[ summary]],
CHAR(13),
Table1[[#This Row],[startdayname]],
", ",
TEXT((Table1[[#This Row],[startshortdate]]),"MMM D"),
CHAR(13),
TEXT((Table1[[#This Row],[starttime]]), "h:mm am/pm"),CHAR(13),Table1[[#This Row],[description]],CHAR(13))</f>
        <v>_x000D_, Jan 0_x000D_12:00 AM_x000D__x000D_</v>
      </c>
    </row>
    <row r="173" spans="1:4" x14ac:dyDescent="0.25">
      <c r="A173" t="str">
        <f>VLOOKUP(DATA_GOES_HERE!Y165,VENUEID!$A$2:$B$28,1,TRUE)</f>
        <v>SOUTHEAST</v>
      </c>
      <c r="B173" t="b">
        <f>IF(DATA_GOES_HERE!AH165="","",
IF(ISNUMBER(SEARCH("*ADULTS*",DATA_GOES_HERE!AH318)),"ADULTS",
IF(ISNUMBER(SEARCH("*CHILDREN*",DATA_GOES_HERE!AH318)),"CHILDREN",
IF(ISNUMBER(SEARCH("*TEENS*",DATA_GOES_HERE!AH318)),"TEENS"))))</f>
        <v>0</v>
      </c>
      <c r="C173">
        <f>Table1[startdatetime]</f>
        <v>0</v>
      </c>
      <c r="D173" t="str">
        <f>CONCATENATE(Table1[[#This Row],[ summary]],
CHAR(13),
Table1[[#This Row],[startdayname]],
", ",
TEXT((Table1[[#This Row],[startshortdate]]),"MMM D"),
CHAR(13),
TEXT((Table1[[#This Row],[starttime]]), "h:mm am/pm"),CHAR(13),Table1[[#This Row],[description]],CHAR(13))</f>
        <v>_x000D_, Jan 0_x000D_12:00 AM_x000D__x000D_</v>
      </c>
    </row>
    <row r="174" spans="1:4" x14ac:dyDescent="0.25">
      <c r="A174" t="e">
        <f>VLOOKUP(DATA_GOES_HERE!Y166,VENUEID!$A$2:$B$28,1,TRUE)</f>
        <v>#N/A</v>
      </c>
      <c r="B174" t="str">
        <f>IF(DATA_GOES_HERE!AH166="","",
IF(ISNUMBER(SEARCH("*ADULTS*",DATA_GOES_HERE!AH319)),"ADULTS",
IF(ISNUMBER(SEARCH("*CHILDREN*",DATA_GOES_HERE!AH319)),"CHILDREN",
IF(ISNUMBER(SEARCH("*TEENS*",DATA_GOES_HERE!AH319)),"TEENS"))))</f>
        <v/>
      </c>
      <c r="C174">
        <f>Table1[startdatetime]</f>
        <v>0</v>
      </c>
      <c r="D174" t="str">
        <f>CONCATENATE(Table1[[#This Row],[ summary]],
CHAR(13),
Table1[[#This Row],[startdayname]],
", ",
TEXT((Table1[[#This Row],[startshortdate]]),"MMM D"),
CHAR(13),
TEXT((Table1[[#This Row],[starttime]]), "h:mm am/pm"),CHAR(13),Table1[[#This Row],[description]],CHAR(13))</f>
        <v>_x000D_, Jan 0_x000D_12:00 AM_x000D__x000D_</v>
      </c>
    </row>
    <row r="175" spans="1:4" x14ac:dyDescent="0.25">
      <c r="A175" t="e">
        <f>VLOOKUP(DATA_GOES_HERE!Y167,VENUEID!$A$2:$B$28,1,TRUE)</f>
        <v>#N/A</v>
      </c>
      <c r="B175" t="str">
        <f>IF(DATA_GOES_HERE!AH167="","",
IF(ISNUMBER(SEARCH("*ADULTS*",DATA_GOES_HERE!AH320)),"ADULTS",
IF(ISNUMBER(SEARCH("*CHILDREN*",DATA_GOES_HERE!AH320)),"CHILDREN",
IF(ISNUMBER(SEARCH("*TEENS*",DATA_GOES_HERE!AH320)),"TEENS"))))</f>
        <v/>
      </c>
      <c r="C175">
        <f>Table1[startdatetime]</f>
        <v>0</v>
      </c>
      <c r="D175" t="str">
        <f>CONCATENATE(Table1[[#This Row],[ summary]],
CHAR(13),
Table1[[#This Row],[startdayname]],
", ",
TEXT((Table1[[#This Row],[startshortdate]]),"MMM D"),
CHAR(13),
TEXT((Table1[[#This Row],[starttime]]), "h:mm am/pm"),CHAR(13),Table1[[#This Row],[description]],CHAR(13))</f>
        <v>_x000D_, Jan 0_x000D_12:00 AM_x000D__x000D_</v>
      </c>
    </row>
    <row r="176" spans="1:4" x14ac:dyDescent="0.25">
      <c r="A176" t="e">
        <f>VLOOKUP(DATA_GOES_HERE!Y168,VENUEID!$A$2:$B$28,1,TRUE)</f>
        <v>#N/A</v>
      </c>
      <c r="B176" t="str">
        <f>IF(DATA_GOES_HERE!AH168="","",
IF(ISNUMBER(SEARCH("*ADULTS*",DATA_GOES_HERE!AH321)),"ADULTS",
IF(ISNUMBER(SEARCH("*CHILDREN*",DATA_GOES_HERE!AH321)),"CHILDREN",
IF(ISNUMBER(SEARCH("*TEENS*",DATA_GOES_HERE!AH321)),"TEENS"))))</f>
        <v/>
      </c>
      <c r="C176">
        <f>Table1[startdatetime]</f>
        <v>0</v>
      </c>
      <c r="D176" t="str">
        <f>CONCATENATE(Table1[[#This Row],[ summary]],
CHAR(13),
Table1[[#This Row],[startdayname]],
", ",
TEXT((Table1[[#This Row],[startshortdate]]),"MMM D"),
CHAR(13),
TEXT((Table1[[#This Row],[starttime]]), "h:mm am/pm"),CHAR(13),Table1[[#This Row],[description]],CHAR(13))</f>
        <v>_x000D_, Jan 0_x000D_12:00 AM_x000D__x000D_</v>
      </c>
    </row>
    <row r="177" spans="1:4" x14ac:dyDescent="0.25">
      <c r="A177" t="str">
        <f>VLOOKUP(DATA_GOES_HERE!Y169,VENUEID!$A$2:$B$28,1,TRUE)</f>
        <v>SOUTHEAST</v>
      </c>
      <c r="B177" t="b">
        <f>IF(DATA_GOES_HERE!AH169="","",
IF(ISNUMBER(SEARCH("*ADULTS*",DATA_GOES_HERE!AH322)),"ADULTS",
IF(ISNUMBER(SEARCH("*CHILDREN*",DATA_GOES_HERE!AH322)),"CHILDREN",
IF(ISNUMBER(SEARCH("*TEENS*",DATA_GOES_HERE!AH322)),"TEENS"))))</f>
        <v>0</v>
      </c>
      <c r="C177">
        <f>Table1[startdatetime]</f>
        <v>0</v>
      </c>
      <c r="D177" t="str">
        <f>CONCATENATE(Table1[[#This Row],[ summary]],
CHAR(13),
Table1[[#This Row],[startdayname]],
", ",
TEXT((Table1[[#This Row],[startshortdate]]),"MMM D"),
CHAR(13),
TEXT((Table1[[#This Row],[starttime]]), "h:mm am/pm"),CHAR(13),Table1[[#This Row],[description]],CHAR(13))</f>
        <v>_x000D_, Jan 0_x000D_12:00 AM_x000D__x000D_</v>
      </c>
    </row>
    <row r="178" spans="1:4" x14ac:dyDescent="0.25">
      <c r="A178" t="e">
        <f>VLOOKUP(DATA_GOES_HERE!Y170,VENUEID!$A$2:$B$28,1,TRUE)</f>
        <v>#N/A</v>
      </c>
      <c r="B178" t="str">
        <f>IF(DATA_GOES_HERE!AH170="","",
IF(ISNUMBER(SEARCH("*ADULTS*",DATA_GOES_HERE!AH323)),"ADULTS",
IF(ISNUMBER(SEARCH("*CHILDREN*",DATA_GOES_HERE!AH323)),"CHILDREN",
IF(ISNUMBER(SEARCH("*TEENS*",DATA_GOES_HERE!AH323)),"TEENS"))))</f>
        <v/>
      </c>
      <c r="C178" t="str">
        <f>Table1[startdatetime]</f>
        <v>20170504T103000</v>
      </c>
      <c r="D178" t="str">
        <f>CONCATENATE(Table1[[#This Row],[ summary]],
CHAR(13),
Table1[[#This Row],[startdayname]],
", ",
TEXT((Table1[[#This Row],[startshortdate]]),"MMM D"),
CHAR(13),
TEXT((Table1[[#This Row],[starttime]]), "h:mm am/pm"),CHAR(13),Table1[[#This Row],[description]],CHAR(13))</f>
        <v xml:space="preserve"> Lee, Juega, Aprende (Read, Play, Grow)_x000D_Thursday, May 4_x000D_10:30 AM_x000D_Todos los jueves en mayo. Por favor acomp&amp;aacute;&amp;ntilde;enos a disfrutar de un programa divertido con actividades que le ayudaran a sus ni&amp;ntilde;os prepararse para leer. Para ni&amp;ntilde;os de 2-5 a&amp;ntilde;os._x000D_</v>
      </c>
    </row>
    <row r="179" spans="1:4" x14ac:dyDescent="0.25">
      <c r="A179" t="e">
        <f>VLOOKUP(DATA_GOES_HERE!Y171,VENUEID!$A$2:$B$28,1,TRUE)</f>
        <v>#N/A</v>
      </c>
      <c r="B179" t="str">
        <f>IF(DATA_GOES_HERE!AH171="","",
IF(ISNUMBER(SEARCH("*ADULTS*",DATA_GOES_HERE!AH324)),"ADULTS",
IF(ISNUMBER(SEARCH("*CHILDREN*",DATA_GOES_HERE!AH324)),"CHILDREN",
IF(ISNUMBER(SEARCH("*TEENS*",DATA_GOES_HERE!AH324)),"TEENS"))))</f>
        <v/>
      </c>
      <c r="C179">
        <f>Table1[startdatetime]</f>
        <v>0</v>
      </c>
      <c r="D179" t="str">
        <f>CONCATENATE(Table1[[#This Row],[ summary]],
CHAR(13),
Table1[[#This Row],[startdayname]],
", ",
TEXT((Table1[[#This Row],[startshortdate]]),"MMM D"),
CHAR(13),
TEXT((Table1[[#This Row],[starttime]]), "h:mm am/pm"),CHAR(13),Table1[[#This Row],[description]],CHAR(13))</f>
        <v>_x000D_, Jan 0_x000D_12:00 AM_x000D__x000D_</v>
      </c>
    </row>
    <row r="180" spans="1:4" x14ac:dyDescent="0.25">
      <c r="A180" t="e">
        <f>VLOOKUP(DATA_GOES_HERE!Y172,VENUEID!$A$2:$B$28,1,TRUE)</f>
        <v>#N/A</v>
      </c>
      <c r="B180" t="str">
        <f>IF(DATA_GOES_HERE!AH172="","",
IF(ISNUMBER(SEARCH("*ADULTS*",DATA_GOES_HERE!AH325)),"ADULTS",
IF(ISNUMBER(SEARCH("*CHILDREN*",DATA_GOES_HERE!AH325)),"CHILDREN",
IF(ISNUMBER(SEARCH("*TEENS*",DATA_GOES_HERE!AH325)),"TEENS"))))</f>
        <v/>
      </c>
      <c r="C180">
        <f>Table1[startdatetime]</f>
        <v>0</v>
      </c>
      <c r="D180" t="str">
        <f>CONCATENATE(Table1[[#This Row],[ summary]],
CHAR(13),
Table1[[#This Row],[startdayname]],
", ",
TEXT((Table1[[#This Row],[startshortdate]]),"MMM D"),
CHAR(13),
TEXT((Table1[[#This Row],[starttime]]), "h:mm am/pm"),CHAR(13),Table1[[#This Row],[description]],CHAR(13))</f>
        <v>_x000D_, Jan 0_x000D_12:00 AM_x000D__x000D_</v>
      </c>
    </row>
    <row r="181" spans="1:4" x14ac:dyDescent="0.25">
      <c r="A181" t="e">
        <f>VLOOKUP(DATA_GOES_HERE!Y173,VENUEID!$A$2:$B$28,1,TRUE)</f>
        <v>#N/A</v>
      </c>
      <c r="B181" t="str">
        <f>IF(DATA_GOES_HERE!AH173="","",
IF(ISNUMBER(SEARCH("*ADULTS*",DATA_GOES_HERE!AH326)),"ADULTS",
IF(ISNUMBER(SEARCH("*CHILDREN*",DATA_GOES_HERE!AH326)),"CHILDREN",
IF(ISNUMBER(SEARCH("*TEENS*",DATA_GOES_HERE!AH326)),"TEENS"))))</f>
        <v/>
      </c>
      <c r="C181">
        <f>Table1[startdatetime]</f>
        <v>0</v>
      </c>
      <c r="D181" t="str">
        <f>CONCATENATE(Table1[[#This Row],[ summary]],
CHAR(13),
Table1[[#This Row],[startdayname]],
", ",
TEXT((Table1[[#This Row],[startshortdate]]),"MMM D"),
CHAR(13),
TEXT((Table1[[#This Row],[starttime]]), "h:mm am/pm"),CHAR(13),Table1[[#This Row],[description]],CHAR(13))</f>
        <v>_x000D_, Jan 0_x000D_12:00 AM_x000D__x000D_</v>
      </c>
    </row>
    <row r="182" spans="1:4" x14ac:dyDescent="0.25">
      <c r="A182" t="e">
        <f>VLOOKUP(DATA_GOES_HERE!Y174,VENUEID!$A$2:$B$28,1,TRUE)</f>
        <v>#N/A</v>
      </c>
      <c r="B182" t="str">
        <f>IF(DATA_GOES_HERE!AH174="","",
IF(ISNUMBER(SEARCH("*ADULTS*",DATA_GOES_HERE!AH327)),"ADULTS",
IF(ISNUMBER(SEARCH("*CHILDREN*",DATA_GOES_HERE!AH327)),"CHILDREN",
IF(ISNUMBER(SEARCH("*TEENS*",DATA_GOES_HERE!AH327)),"TEENS"))))</f>
        <v/>
      </c>
      <c r="C182" t="str">
        <f>Table1[startdatetime]</f>
        <v>20170317T163000</v>
      </c>
      <c r="D182" t="str">
        <f>CONCATENATE(Table1[[#This Row],[ summary]],
CHAR(13),
Table1[[#This Row],[startdayname]],
", ",
TEXT((Table1[[#This Row],[startshortdate]]),"MMM D"),
CHAR(13),
TEXT((Table1[[#This Row],[starttime]]), "h:mm am/pm"),CHAR(13),Table1[[#This Row],[description]],CHAR(13))</f>
        <v xml:space="preserve"> LEGO Mania_x000D_Friday, Mar 17_x000D_4:30 PM_x000D_Third Fridays in Mar and Apr. Join us for LEGO Mania and bring your creativity! Children will create masterpieces in this program. Bring your imagination, and we'll provide the LEGO bricks! For ages 5-12._x000D_</v>
      </c>
    </row>
    <row r="183" spans="1:4" x14ac:dyDescent="0.25">
      <c r="A183" t="e">
        <f>VLOOKUP(DATA_GOES_HERE!Y175,VENUEID!$A$2:$B$28,1,TRUE)</f>
        <v>#N/A</v>
      </c>
      <c r="B183" t="str">
        <f>IF(DATA_GOES_HERE!AH175="","",
IF(ISNUMBER(SEARCH("*ADULTS*",DATA_GOES_HERE!AH328)),"ADULTS",
IF(ISNUMBER(SEARCH("*CHILDREN*",DATA_GOES_HERE!AH328)),"CHILDREN",
IF(ISNUMBER(SEARCH("*TEENS*",DATA_GOES_HERE!AH328)),"TEENS"))))</f>
        <v/>
      </c>
      <c r="C183">
        <f>Table1[startdatetime]</f>
        <v>0</v>
      </c>
      <c r="D183" t="str">
        <f>CONCATENATE(Table1[[#This Row],[ summary]],
CHAR(13),
Table1[[#This Row],[startdayname]],
", ",
TEXT((Table1[[#This Row],[startshortdate]]),"MMM D"),
CHAR(13),
TEXT((Table1[[#This Row],[starttime]]), "h:mm am/pm"),CHAR(13),Table1[[#This Row],[description]],CHAR(13))</f>
        <v>_x000D_, Jan 0_x000D_12:00 AM_x000D__x000D_</v>
      </c>
    </row>
    <row r="184" spans="1:4" x14ac:dyDescent="0.25">
      <c r="A184" t="e">
        <f>VLOOKUP(DATA_GOES_HERE!Y176,VENUEID!$A$2:$B$28,1,TRUE)</f>
        <v>#N/A</v>
      </c>
      <c r="B184" t="str">
        <f>IF(DATA_GOES_HERE!AH176="","",
IF(ISNUMBER(SEARCH("*ADULTS*",DATA_GOES_HERE!AH329)),"ADULTS",
IF(ISNUMBER(SEARCH("*CHILDREN*",DATA_GOES_HERE!AH329)),"CHILDREN",
IF(ISNUMBER(SEARCH("*TEENS*",DATA_GOES_HERE!AH329)),"TEENS"))))</f>
        <v/>
      </c>
      <c r="C184" t="str">
        <f>Table1[startdatetime]</f>
        <v>20170307T103000</v>
      </c>
      <c r="D184" t="str">
        <f>CONCATENATE(Table1[[#This Row],[ summary]],
CHAR(13),
Table1[[#This Row],[startdayname]],
", ",
TEXT((Table1[[#This Row],[startshortdate]]),"MMM D"),
CHAR(13),
TEXT((Table1[[#This Row],[starttime]]), "h:mm am/pm"),CHAR(13),Table1[[#This Row],[description]],CHAR(13))</f>
        <v xml:space="preserve"> Little Bookworms Story Time_x000D_Tuesday, Mar 7_x000D_10:30 AM_x000D_Every Tuesday in Mar and Apr. Please join us for a fun-filled program with stories, songs, rhymes and a craft! Children ages 2 to 5 are welcome._x000D_</v>
      </c>
    </row>
    <row r="185" spans="1:4" x14ac:dyDescent="0.25">
      <c r="A185" t="e">
        <f>VLOOKUP(DATA_GOES_HERE!Y177,VENUEID!$A$2:$B$28,1,TRUE)</f>
        <v>#N/A</v>
      </c>
      <c r="B185" t="str">
        <f>IF(DATA_GOES_HERE!AH177="","",
IF(ISNUMBER(SEARCH("*ADULTS*",DATA_GOES_HERE!AH330)),"ADULTS",
IF(ISNUMBER(SEARCH("*CHILDREN*",DATA_GOES_HERE!AH330)),"CHILDREN",
IF(ISNUMBER(SEARCH("*TEENS*",DATA_GOES_HERE!AH330)),"TEENS"))))</f>
        <v/>
      </c>
      <c r="C185">
        <f>Table1[startdatetime]</f>
        <v>0</v>
      </c>
      <c r="D185" t="str">
        <f>CONCATENATE(Table1[[#This Row],[ summary]],
CHAR(13),
Table1[[#This Row],[startdayname]],
", ",
TEXT((Table1[[#This Row],[startshortdate]]),"MMM D"),
CHAR(13),
TEXT((Table1[[#This Row],[starttime]]), "h:mm am/pm"),CHAR(13),Table1[[#This Row],[description]],CHAR(13))</f>
        <v>_x000D_, Jan 0_x000D_12:00 AM_x000D__x000D_</v>
      </c>
    </row>
    <row r="186" spans="1:4" x14ac:dyDescent="0.25">
      <c r="A186" t="str">
        <f>VLOOKUP(DATA_GOES_HERE!Y178,VENUEID!$A$2:$B$28,1,TRUE)</f>
        <v>SOUTHEAST</v>
      </c>
      <c r="B186" t="b">
        <f>IF(DATA_GOES_HERE!AH178="","",
IF(ISNUMBER(SEARCH("*ADULTS*",DATA_GOES_HERE!AH331)),"ADULTS",
IF(ISNUMBER(SEARCH("*CHILDREN*",DATA_GOES_HERE!AH331)),"CHILDREN",
IF(ISNUMBER(SEARCH("*TEENS*",DATA_GOES_HERE!AH331)),"TEENS"))))</f>
        <v>0</v>
      </c>
      <c r="C186">
        <f>Table1[startdatetime]</f>
        <v>0</v>
      </c>
      <c r="D186" t="str">
        <f>CONCATENATE(Table1[[#This Row],[ summary]],
CHAR(13),
Table1[[#This Row],[startdayname]],
", ",
TEXT((Table1[[#This Row],[startshortdate]]),"MMM D"),
CHAR(13),
TEXT((Table1[[#This Row],[starttime]]), "h:mm am/pm"),CHAR(13),Table1[[#This Row],[description]],CHAR(13))</f>
        <v>_x000D_, Jan 0_x000D_12:00 AM_x000D__x000D_</v>
      </c>
    </row>
    <row r="187" spans="1:4" x14ac:dyDescent="0.25">
      <c r="A187" t="e">
        <f>VLOOKUP(DATA_GOES_HERE!#REF!,VENUEID!$A$2:$B$28,1,TRUE)</f>
        <v>#REF!</v>
      </c>
      <c r="B187" t="e">
        <f>IF(DATA_GOES_HERE!#REF!="","",
IF(ISNUMBER(SEARCH("*ADULTS*",DATA_GOES_HERE!AH332)),"ADULTS",
IF(ISNUMBER(SEARCH("*CHILDREN*",DATA_GOES_HERE!AH332)),"CHILDREN",
IF(ISNUMBER(SEARCH("*TEENS*",DATA_GOES_HERE!AH332)),"TEENS"))))</f>
        <v>#REF!</v>
      </c>
      <c r="C187">
        <f>Table1[startdatetime]</f>
        <v>0</v>
      </c>
      <c r="D187" t="str">
        <f>CONCATENATE(Table1[[#This Row],[ 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VLOOKUP(DATA_GOES_HERE!Y179,VENUEID!$A$2:$B$28,1,TRUE)</f>
        <v>#N/A</v>
      </c>
      <c r="B188" t="str">
        <f>IF(DATA_GOES_HERE!AH179="","",
IF(ISNUMBER(SEARCH("*ADULTS*",DATA_GOES_HERE!AH333)),"ADULTS",
IF(ISNUMBER(SEARCH("*CHILDREN*",DATA_GOES_HERE!AH333)),"CHILDREN",
IF(ISNUMBER(SEARCH("*TEENS*",DATA_GOES_HERE!AH333)),"TEENS"))))</f>
        <v/>
      </c>
      <c r="C188">
        <f>Table1[startdatetime]</f>
        <v>0</v>
      </c>
      <c r="D188" t="str">
        <f>CONCATENATE(Table1[[#This Row],[ 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VLOOKUP(DATA_GOES_HERE!Y180,VENUEID!$A$2:$B$28,1,TRUE)</f>
        <v>#N/A</v>
      </c>
      <c r="B189" t="str">
        <f>IF(DATA_GOES_HERE!AH180="","",
IF(ISNUMBER(SEARCH("*ADULTS*",DATA_GOES_HERE!AH334)),"ADULTS",
IF(ISNUMBER(SEARCH("*CHILDREN*",DATA_GOES_HERE!AH334)),"CHILDREN",
IF(ISNUMBER(SEARCH("*TEENS*",DATA_GOES_HERE!AH334)),"TEENS"))))</f>
        <v/>
      </c>
      <c r="C189">
        <f>Table1[startdatetime]</f>
        <v>0</v>
      </c>
      <c r="D189" t="str">
        <f>CONCATENATE(Table1[[#This Row],[ summary]],
CHAR(13),
Table1[[#This Row],[startdayname]],
", ",
TEXT((Table1[[#This Row],[startshortdate]]),"MMM D"),
CHAR(13),
TEXT((Table1[[#This Row],[starttime]]), "h:mm am/pm"),CHAR(13),Table1[[#This Row],[description]],CHAR(13))</f>
        <v>_x000D_, Jan 0_x000D_12:00 AM_x000D__x000D_</v>
      </c>
    </row>
    <row r="190" spans="1:4" x14ac:dyDescent="0.25">
      <c r="A190" t="e">
        <f>VLOOKUP(DATA_GOES_HERE!Y181,VENUEID!$A$2:$B$28,1,TRUE)</f>
        <v>#N/A</v>
      </c>
      <c r="B190" t="str">
        <f>IF(DATA_GOES_HERE!AH181="","",
IF(ISNUMBER(SEARCH("*ADULTS*",DATA_GOES_HERE!AH335)),"ADULTS",
IF(ISNUMBER(SEARCH("*CHILDREN*",DATA_GOES_HERE!AH335)),"CHILDREN",
IF(ISNUMBER(SEARCH("*TEENS*",DATA_GOES_HERE!AH335)),"TEENS"))))</f>
        <v/>
      </c>
      <c r="C190">
        <f>Table1[startdatetime]</f>
        <v>0</v>
      </c>
      <c r="D190" t="str">
        <f>CONCATENATE(Table1[[#This Row],[ summary]],
CHAR(13),
Table1[[#This Row],[startdayname]],
", ",
TEXT((Table1[[#This Row],[startshortdate]]),"MMM D"),
CHAR(13),
TEXT((Table1[[#This Row],[starttime]]), "h:mm am/pm"),CHAR(13),Table1[[#This Row],[description]],CHAR(13))</f>
        <v>_x000D_, Jan 0_x000D_12:00 AM_x000D__x000D_</v>
      </c>
    </row>
    <row r="191" spans="1:4" x14ac:dyDescent="0.25">
      <c r="A191" t="str">
        <f>VLOOKUP(DATA_GOES_HERE!Y182,VENUEID!$A$2:$B$28,1,TRUE)</f>
        <v>SOUTHEAST</v>
      </c>
      <c r="B191" t="b">
        <f>IF(DATA_GOES_HERE!AH182="","",
IF(ISNUMBER(SEARCH("*ADULTS*",DATA_GOES_HERE!AH336)),"ADULTS",
IF(ISNUMBER(SEARCH("*CHILDREN*",DATA_GOES_HERE!AH336)),"CHILDREN",
IF(ISNUMBER(SEARCH("*TEENS*",DATA_GOES_HERE!AH336)),"TEENS"))))</f>
        <v>0</v>
      </c>
      <c r="C191">
        <f>Table1[startdatetime]</f>
        <v>0</v>
      </c>
      <c r="D191" t="str">
        <f>CONCATENATE(Table1[[#This Row],[ summary]],
CHAR(13),
Table1[[#This Row],[startdayname]],
", ",
TEXT((Table1[[#This Row],[startshortdate]]),"MMM D"),
CHAR(13),
TEXT((Table1[[#This Row],[starttime]]), "h:mm am/pm"),CHAR(13),Table1[[#This Row],[description]],CHAR(13))</f>
        <v>_x000D_, Jan 0_x000D_12:00 AM_x000D__x000D_</v>
      </c>
    </row>
    <row r="192" spans="1:4" x14ac:dyDescent="0.25">
      <c r="A192" t="e">
        <f>VLOOKUP(DATA_GOES_HERE!Y183,VENUEID!$A$2:$B$28,1,TRUE)</f>
        <v>#N/A</v>
      </c>
      <c r="B192" t="str">
        <f>IF(DATA_GOES_HERE!AH183="","",
IF(ISNUMBER(SEARCH("*ADULTS*",DATA_GOES_HERE!AH337)),"ADULTS",
IF(ISNUMBER(SEARCH("*CHILDREN*",DATA_GOES_HERE!AH337)),"CHILDREN",
IF(ISNUMBER(SEARCH("*TEENS*",DATA_GOES_HERE!AH337)),"TEENS"))))</f>
        <v/>
      </c>
      <c r="C192" t="str">
        <f>Table1[startdatetime]</f>
        <v>20170321T160000</v>
      </c>
      <c r="D192" t="str">
        <f>CONCATENATE(Table1[[#This Row],[ summary]],
CHAR(13),
Table1[[#This Row],[startdayname]],
", ",
TEXT((Table1[[#This Row],[startshortdate]]),"MMM D"),
CHAR(13),
TEXT((Table1[[#This Row],[starttime]]), "h:mm am/pm"),CHAR(13),Table1[[#This Row],[description]],CHAR(13))</f>
        <v xml:space="preserve"> Manga Drawing_x000D_Tuesday, Mar 21_x000D_4:00 PM_x000D_Come draw your favorite manga character! For teens in grades 7-12._x000D_</v>
      </c>
    </row>
    <row r="193" spans="1:4" x14ac:dyDescent="0.25">
      <c r="A193" t="str">
        <f>VLOOKUP(DATA_GOES_HERE!Y184,VENUEID!$A$2:$B$28,1,TRUE)</f>
        <v>SOUTHEAST</v>
      </c>
      <c r="B193" t="b">
        <f>IF(DATA_GOES_HERE!AH184="","",
IF(ISNUMBER(SEARCH("*ADULTS*",DATA_GOES_HERE!AH338)),"ADULTS",
IF(ISNUMBER(SEARCH("*CHILDREN*",DATA_GOES_HERE!AH338)),"CHILDREN",
IF(ISNUMBER(SEARCH("*TEENS*",DATA_GOES_HERE!AH338)),"TEENS"))))</f>
        <v>0</v>
      </c>
      <c r="C193" t="str">
        <f>Table1[startdatetime]</f>
        <v>20170425T163000</v>
      </c>
      <c r="D193" t="str">
        <f>CONCATENATE(Table1[[#This Row],[ summary]],
CHAR(13),
Table1[[#This Row],[startdayname]],
", ",
TEXT((Table1[[#This Row],[startshortdate]]),"MMM D"),
CHAR(13),
TEXT((Table1[[#This Row],[starttime]]), "h:mm am/pm"),CHAR(13),Table1[[#This Row],[description]],CHAR(13))</f>
        <v xml:space="preserve"> Nashville Ballet presents: Sleeping Beauty_x000D_Tuesday, Apr 25_x000D_4:30 PM_x000D_Through storytelling and movement, The Lilac Fairy brings to life the tale of a beautiful princess cursed to sleep until love's kiss breaks the spell. For children in grades K-3._x000D_</v>
      </c>
    </row>
    <row r="194" spans="1:4" x14ac:dyDescent="0.25">
      <c r="A194" t="e">
        <f>VLOOKUP(DATA_GOES_HERE!Y185,VENUEID!$A$2:$B$28,1,TRUE)</f>
        <v>#N/A</v>
      </c>
      <c r="B194" t="str">
        <f>IF(DATA_GOES_HERE!AH185="","",
IF(ISNUMBER(SEARCH("*ADULTS*",DATA_GOES_HERE!AH339)),"ADULTS",
IF(ISNUMBER(SEARCH("*CHILDREN*",DATA_GOES_HERE!AH339)),"CHILDREN",
IF(ISNUMBER(SEARCH("*TEENS*",DATA_GOES_HERE!AH339)),"TEENS"))))</f>
        <v/>
      </c>
      <c r="C194" t="str">
        <f>Table1[startdatetime]</f>
        <v>20170314T160000</v>
      </c>
      <c r="D194" t="str">
        <f>CONCATENATE(Table1[[#This Row],[ summary]],
CHAR(13),
Table1[[#This Row],[startdayname]],
", ",
TEXT((Table1[[#This Row],[startshortdate]]),"MMM D"),
CHAR(13),
TEXT((Table1[[#This Row],[starttime]]), "h:mm am/pm"),CHAR(13),Table1[[#This Row],[description]],CHAR(13))</f>
        <v xml:space="preserve"> Origami_x000D_Tuesday, Mar 14_x000D_4:00 PM_x000D_Come and learn the Japanese art of paper folding and enjoy Japanese snacks while we watch anime! For Teens in grades 7-12._x000D_</v>
      </c>
    </row>
    <row r="195" spans="1:4" x14ac:dyDescent="0.25">
      <c r="A195" t="e">
        <f>VLOOKUP(DATA_GOES_HERE!Y186,VENUEID!$A$2:$B$28,1,TRUE)</f>
        <v>#N/A</v>
      </c>
      <c r="B195" t="str">
        <f>IF(DATA_GOES_HERE!AH186="","",
IF(ISNUMBER(SEARCH("*ADULTS*",DATA_GOES_HERE!AH340)),"ADULTS",
IF(ISNUMBER(SEARCH("*CHILDREN*",DATA_GOES_HERE!AH340)),"CHILDREN",
IF(ISNUMBER(SEARCH("*TEENS*",DATA_GOES_HERE!AH340)),"TEENS"))))</f>
        <v/>
      </c>
      <c r="C195" t="str">
        <f>Table1[startdatetime]</f>
        <v>20170429T103000</v>
      </c>
      <c r="D195" t="str">
        <f>CONCATENATE(Table1[[#This Row],[ summary]],
CHAR(13),
Table1[[#This Row],[startdayname]],
", ",
TEXT((Table1[[#This Row],[startshortdate]]),"MMM D"),
CHAR(13),
TEXT((Table1[[#This Row],[starttime]]), "h:mm am/pm"),CHAR(13),Table1[[#This Row],[description]],CHAR(13))</f>
        <v xml:space="preserve"> Puppet Truck presents Ali Baba and the Forty Thieves_x000D_Saturday, Apr 29_x000D_10:30 AM_x000D_&amp;quot;Open Sesame!&amp;quot; and behold Wishing Chair Productions' colorful adaptation from the Tales of the Arabian Nights. Run time: 40 min. For all ages._x000D_</v>
      </c>
    </row>
    <row r="196" spans="1:4" x14ac:dyDescent="0.25">
      <c r="A196" t="e">
        <f>VLOOKUP(DATA_GOES_HERE!Y187,VENUEID!$A$2:$B$28,1,TRUE)</f>
        <v>#N/A</v>
      </c>
      <c r="B196" t="str">
        <f>IF(DATA_GOES_HERE!AH187="","",
IF(ISNUMBER(SEARCH("*ADULTS*",DATA_GOES_HERE!AH341)),"ADULTS",
IF(ISNUMBER(SEARCH("*CHILDREN*",DATA_GOES_HERE!AH341)),"CHILDREN",
IF(ISNUMBER(SEARCH("*TEENS*",DATA_GOES_HERE!AH341)),"TEENS"))))</f>
        <v/>
      </c>
      <c r="C196" t="str">
        <f>Table1[startdatetime]</f>
        <v>20170506T103000</v>
      </c>
      <c r="D196" t="str">
        <f>CONCATENATE(Table1[[#This Row],[ summary]],
CHAR(13),
Table1[[#This Row],[startdayname]],
", ",
TEXT((Table1[[#This Row],[startshortdate]]),"MMM D"),
CHAR(13),
TEXT((Table1[[#This Row],[starttime]]), "h:mm am/pm"),CHAR(13),Table1[[#This Row],[description]],CHAR(13))</f>
        <v xml:space="preserve"> Read, Play, Grow: All Ages_x000D_Saturday, May 6_x000D_10:30 AM_x000D_Every Saturday in May. Join us for fun activities that will develop and promote literacy skills in your child. For all ages._x000D_</v>
      </c>
    </row>
    <row r="197" spans="1:4" x14ac:dyDescent="0.25">
      <c r="A197" t="e">
        <f>VLOOKUP(DATA_GOES_HERE!Y188,VENUEID!$A$2:$B$28,1,TRUE)</f>
        <v>#N/A</v>
      </c>
      <c r="B197" t="str">
        <f>IF(DATA_GOES_HERE!AH188="","",
IF(ISNUMBER(SEARCH("*ADULTS*",DATA_GOES_HERE!AH342)),"ADULTS",
IF(ISNUMBER(SEARCH("*CHILDREN*",DATA_GOES_HERE!AH342)),"CHILDREN",
IF(ISNUMBER(SEARCH("*TEENS*",DATA_GOES_HERE!AH342)),"TEENS"))))</f>
        <v/>
      </c>
      <c r="C197">
        <f>Table1[startdatetime]</f>
        <v>0</v>
      </c>
      <c r="D197" t="str">
        <f>CONCATENATE(Table1[[#This Row],[ summary]],
CHAR(13),
Table1[[#This Row],[startdayname]],
", ",
TEXT((Table1[[#This Row],[startshortdate]]),"MMM D"),
CHAR(13),
TEXT((Table1[[#This Row],[starttime]]), "h:mm am/pm"),CHAR(13),Table1[[#This Row],[description]],CHAR(13))</f>
        <v>_x000D_, Jan 0_x000D_12:00 AM_x000D__x000D_</v>
      </c>
    </row>
    <row r="198" spans="1:4" x14ac:dyDescent="0.25">
      <c r="A198" t="e">
        <f>VLOOKUP(DATA_GOES_HERE!Y189,VENUEID!$A$2:$B$28,1,TRUE)</f>
        <v>#N/A</v>
      </c>
      <c r="B198" t="str">
        <f>IF(DATA_GOES_HERE!AH189="","",
IF(ISNUMBER(SEARCH("*ADULTS*",DATA_GOES_HERE!AH343)),"ADULTS",
IF(ISNUMBER(SEARCH("*CHILDREN*",DATA_GOES_HERE!AH343)),"CHILDREN",
IF(ISNUMBER(SEARCH("*TEENS*",DATA_GOES_HERE!AH343)),"TEENS"))))</f>
        <v/>
      </c>
      <c r="C198">
        <f>Table1[startdatetime]</f>
        <v>0</v>
      </c>
      <c r="D198" t="str">
        <f>CONCATENATE(Table1[[#This Row],[ summary]],
CHAR(13),
Table1[[#This Row],[startdayname]],
", ",
TEXT((Table1[[#This Row],[startshortdate]]),"MMM D"),
CHAR(13),
TEXT((Table1[[#This Row],[starttime]]), "h:mm am/pm"),CHAR(13),Table1[[#This Row],[description]],CHAR(13))</f>
        <v>_x000D_, Jan 0_x000D_12:00 AM_x000D__x000D_</v>
      </c>
    </row>
    <row r="199" spans="1:4" x14ac:dyDescent="0.25">
      <c r="A199" t="e">
        <f>VLOOKUP(DATA_GOES_HERE!Y190,VENUEID!$A$2:$B$28,1,TRUE)</f>
        <v>#N/A</v>
      </c>
      <c r="B199" t="str">
        <f>IF(DATA_GOES_HERE!AH190="","",
IF(ISNUMBER(SEARCH("*ADULTS*",DATA_GOES_HERE!AH344)),"ADULTS",
IF(ISNUMBER(SEARCH("*CHILDREN*",DATA_GOES_HERE!AH344)),"CHILDREN",
IF(ISNUMBER(SEARCH("*TEENS*",DATA_GOES_HERE!AH344)),"TEENS"))))</f>
        <v/>
      </c>
      <c r="C199">
        <f>Table1[startdatetime]</f>
        <v>0</v>
      </c>
      <c r="D199" t="str">
        <f>CONCATENATE(Table1[[#This Row],[ summary]],
CHAR(13),
Table1[[#This Row],[startdayname]],
", ",
TEXT((Table1[[#This Row],[startshortdate]]),"MMM D"),
CHAR(13),
TEXT((Table1[[#This Row],[starttime]]), "h:mm am/pm"),CHAR(13),Table1[[#This Row],[description]],CHAR(13))</f>
        <v>_x000D_, Jan 0_x000D_12:00 AM_x000D__x000D_</v>
      </c>
    </row>
    <row r="200" spans="1:4" x14ac:dyDescent="0.25">
      <c r="A200" t="e">
        <f>VLOOKUP(DATA_GOES_HERE!Y191,VENUEID!$A$2:$B$28,1,TRUE)</f>
        <v>#N/A</v>
      </c>
      <c r="B200" t="str">
        <f>IF(DATA_GOES_HERE!AH191="","",
IF(ISNUMBER(SEARCH("*ADULTS*",DATA_GOES_HERE!AH345)),"ADULTS",
IF(ISNUMBER(SEARCH("*CHILDREN*",DATA_GOES_HERE!AH345)),"CHILDREN",
IF(ISNUMBER(SEARCH("*TEENS*",DATA_GOES_HERE!AH345)),"TEENS"))))</f>
        <v/>
      </c>
      <c r="C200" t="str">
        <f>Table1[startdatetime]</f>
        <v>20170503T103000</v>
      </c>
      <c r="D200" t="str">
        <f>CONCATENATE(Table1[[#This Row],[ summary]],
CHAR(13),
Table1[[#This Row],[startdayname]],
", ",
TEXT((Table1[[#This Row],[startshortdate]]),"MMM D"),
CHAR(13),
TEXT((Table1[[#This Row],[starttime]]), "h:mm am/pm"),CHAR(13),Table1[[#This Row],[description]],CHAR(13))</f>
        <v xml:space="preserve"> Read, Play, Grow: Babies and Toddlers_x000D_Wednesday, May 3_x000D_10:30 AM_x000D_Every Wednesday in May. Join us for fun activities that will develop and promote early literacy skills in your child. For ages 0-3._x000D_</v>
      </c>
    </row>
    <row r="201" spans="1:4" x14ac:dyDescent="0.25">
      <c r="A201" t="str">
        <f>VLOOKUP(DATA_GOES_HERE!Y192,VENUEID!$A$2:$B$28,1,TRUE)</f>
        <v>SOUTHEAST</v>
      </c>
      <c r="B201" t="b">
        <f>IF(DATA_GOES_HERE!AH192="","",
IF(ISNUMBER(SEARCH("*ADULTS*",DATA_GOES_HERE!AH346)),"ADULTS",
IF(ISNUMBER(SEARCH("*CHILDREN*",DATA_GOES_HERE!AH346)),"CHILDREN",
IF(ISNUMBER(SEARCH("*TEENS*",DATA_GOES_HERE!AH346)),"TEENS"))))</f>
        <v>0</v>
      </c>
      <c r="C201">
        <f>Table1[startdatetime]</f>
        <v>0</v>
      </c>
      <c r="D201" t="str">
        <f>CONCATENATE(Table1[[#This Row],[ summary]],
CHAR(13),
Table1[[#This Row],[startdayname]],
", ",
TEXT((Table1[[#This Row],[startshortdate]]),"MMM D"),
CHAR(13),
TEXT((Table1[[#This Row],[starttime]]), "h:mm am/pm"),CHAR(13),Table1[[#This Row],[description]],CHAR(13))</f>
        <v>_x000D_, Jan 0_x000D_12:00 AM_x000D__x000D_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election activeCell="A3" sqref="A3"/>
    </sheetView>
  </sheetViews>
  <sheetFormatPr defaultRowHeight="15" x14ac:dyDescent="0.25"/>
  <cols>
    <col min="1" max="1" width="12.28515625" customWidth="1"/>
    <col min="3" max="3" width="12.85546875" customWidth="1"/>
    <col min="4" max="4" width="12.28515625" customWidth="1"/>
  </cols>
  <sheetData>
    <row r="1" spans="1:4" x14ac:dyDescent="0.25">
      <c r="A1" t="s">
        <v>185</v>
      </c>
      <c r="B1" t="s">
        <v>154</v>
      </c>
      <c r="C1" t="s">
        <v>184</v>
      </c>
      <c r="D1" t="s">
        <v>159</v>
      </c>
    </row>
    <row r="2" spans="1:4" x14ac:dyDescent="0.25">
      <c r="A2" t="str">
        <f>VLOOKUP(Table1[[#This Row],[locationaddress]],VENUEID!$A$2:$B$28,1,TRUE)</f>
        <v>SOUTHEAST</v>
      </c>
      <c r="B2" t="str">
        <f>IF(Table1[[#This Row],[categories]]="","",
IF(ISNUMBER(SEARCH("*ADULTS*",Table1[categories])),"ADULTS",
IF(ISNUMBER(SEARCH("*CHILDREN*",Table1[categories])),"CHILDREN",
IF(ISNUMBER(SEARCH("*TEENS*",Table1[categories])),"TEENS"))))</f>
        <v>ADULTS</v>
      </c>
      <c r="C2" t="str">
        <f>Table1[[#This Row],[startdatetime]]</f>
        <v>20170301T100000</v>
      </c>
      <c r="D2" t="str">
        <f>CONCATENATE(Table1[[#This Row],[ summary]],
CHAR(13),
Table1[[#This Row],[startdayname]],
", ",
TEXT((Table1[[#This Row],[startshortdate]]),"MMM D"),
CHAR(13),
TEXT((Table1[[#This Row],[starttime]]), "h:mm am/pm"),CHAR(13),Table1[[#This Row],[description]],CHAR(13))</f>
        <v xml:space="preserve"> Adult Education for Non-English Background_x000D_Wednesday, Mar 1_x000D_10:00 AM_x000D_Every Monday - Thursday. Study for your high school equivalency diploma while increasing your English language skills. This class is offered in partnership with WorkForce Essentials. Classes are free, but registration is required. Please call 1-800-826-3177 to register._x000D_</v>
      </c>
    </row>
    <row r="3" spans="1:4" x14ac:dyDescent="0.25">
      <c r="A3" t="e">
        <f>VLOOKUP(Table1[[#This Row],[locationaddress]],VENUEID!$A$2:$B$28,1,TRUE)</f>
        <v>#N/A</v>
      </c>
      <c r="B3" t="str">
        <f>IF(Table1[[#This Row],[categories]]="","",
IF(ISNUMBER(SEARCH("*ADULTS*",Table1[categories])),"ADULTS",
IF(ISNUMBER(SEARCH("*CHILDREN*",Table1[categories])),"CHILDREN",
IF(ISNUMBER(SEARCH("*TEENS*",Table1[categories])),"TEENS"))))</f>
        <v/>
      </c>
      <c r="C3">
        <f>Table1[[#This Row],[startdatetime]]</f>
        <v>0</v>
      </c>
      <c r="D3" t="str">
        <f>CONCATENATE(Table1[[#This Row],[ summary]],
CHAR(13),
Table1[[#This Row],[startdayname]],
", ",
TEXT((Table1[[#This Row],[startshortdate]]),"MMM D"),
CHAR(13),
TEXT((Table1[[#This Row],[starttime]]), "h:mm am/pm"),CHAR(13),Table1[[#This Row],[description]],CHAR(13))</f>
        <v>_x000D_, Jan 0_x000D_12:00 AM_x000D__x000D_</v>
      </c>
    </row>
    <row r="4" spans="1:4" x14ac:dyDescent="0.25">
      <c r="A4" t="e">
        <f>VLOOKUP(Table1[[#This Row],[locationaddress]],VENUEID!$A$2:$B$28,1,TRUE)</f>
        <v>#N/A</v>
      </c>
      <c r="B4" t="str">
        <f>IF(Table1[[#This Row],[categories]]="","",
IF(ISNUMBER(SEARCH("*ADULTS*",Table1[categories])),"ADULTS",
IF(ISNUMBER(SEARCH("*CHILDREN*",Table1[categories])),"CHILDREN",
IF(ISNUMBER(SEARCH("*TEENS*",Table1[categories])),"TEENS"))))</f>
        <v/>
      </c>
      <c r="C4">
        <f>Table1[[#This Row],[startdatetime]]</f>
        <v>0</v>
      </c>
      <c r="D4" t="str">
        <f>CONCATENATE(Table1[[#This Row],[ summary]],
CHAR(13),
Table1[[#This Row],[startdayname]],
", ",
TEXT((Table1[[#This Row],[startshortdate]]),"MMM D"),
CHAR(13),
TEXT((Table1[[#This Row],[starttime]]), "h:mm am/pm"),CHAR(13),Table1[[#This Row],[description]],CHAR(13))</f>
        <v>_x000D_, Jan 0_x000D_12:00 AM_x000D__x000D_</v>
      </c>
    </row>
    <row r="5" spans="1:4" x14ac:dyDescent="0.25">
      <c r="A5" t="e">
        <f>VLOOKUP(Table1[[#This Row],[locationaddress]],VENUEID!$A$2:$B$28,1,TRUE)</f>
        <v>#N/A</v>
      </c>
      <c r="B5" t="str">
        <f>IF(Table1[[#This Row],[categories]]="","",
IF(ISNUMBER(SEARCH("*ADULTS*",Table1[categories])),"ADULTS",
IF(ISNUMBER(SEARCH("*CHILDREN*",Table1[categories])),"CHILDREN",
IF(ISNUMBER(SEARCH("*TEENS*",Table1[categories])),"TEENS"))))</f>
        <v/>
      </c>
      <c r="C5">
        <f>Table1[[#This Row],[startdatetime]]</f>
        <v>0</v>
      </c>
      <c r="D5" t="str">
        <f>CONCATENATE(Table1[[#This Row],[ summary]],
CHAR(13),
Table1[[#This Row],[startdayname]],
", ",
TEXT((Table1[[#This Row],[startshortdate]]),"MMM D"),
CHAR(13),
TEXT((Table1[[#This Row],[starttime]]), "h:mm am/pm"),CHAR(13),Table1[[#This Row],[description]],CHAR(13))</f>
        <v>_x000D_, Jan 0_x000D_12:00 AM_x000D__x000D_</v>
      </c>
    </row>
    <row r="6" spans="1:4" x14ac:dyDescent="0.25">
      <c r="A6" t="e">
        <f>VLOOKUP(Table1[[#This Row],[locationaddress]],VENUEID!$A$2:$B$28,1,TRUE)</f>
        <v>#N/A</v>
      </c>
      <c r="B6" t="str">
        <f>IF(Table1[[#This Row],[categories]]="","",
IF(ISNUMBER(SEARCH("*ADULTS*",Table1[categories])),"ADULTS",
IF(ISNUMBER(SEARCH("*CHILDREN*",Table1[categories])),"CHILDREN",
IF(ISNUMBER(SEARCH("*TEENS*",Table1[categories])),"TEENS"))))</f>
        <v/>
      </c>
      <c r="C6">
        <f>Table1[[#This Row],[startdatetime]]</f>
        <v>0</v>
      </c>
      <c r="D6" t="str">
        <f>CONCATENATE(Table1[[#This Row],[ summary]],
CHAR(13),
Table1[[#This Row],[startdayname]],
", ",
TEXT((Table1[[#This Row],[startshortdate]]),"MMM D"),
CHAR(13),
TEXT((Table1[[#This Row],[starttime]]), "h:mm am/pm"),CHAR(13),Table1[[#This Row],[description]],CHAR(13))</f>
        <v>_x000D_, Jan 0_x000D_12:00 AM_x000D__x000D_</v>
      </c>
    </row>
    <row r="7" spans="1:4" x14ac:dyDescent="0.25">
      <c r="A7" t="e">
        <f>VLOOKUP(Table1[[#This Row],[locationaddress]],VENUEID!$A$2:$B$28,1,TRUE)</f>
        <v>#N/A</v>
      </c>
      <c r="B7" t="str">
        <f>IF(Table1[[#This Row],[categories]]="","",
IF(ISNUMBER(SEARCH("*ADULTS*",Table1[categories])),"ADULTS",
IF(ISNUMBER(SEARCH("*CHILDREN*",Table1[categories])),"CHILDREN",
IF(ISNUMBER(SEARCH("*TEENS*",Table1[categories])),"TEENS"))))</f>
        <v/>
      </c>
      <c r="C7">
        <f>Table1[[#This Row],[startdatetime]]</f>
        <v>0</v>
      </c>
      <c r="D7" t="str">
        <f>CONCATENATE(Table1[[#This Row],[ summary]],
CHAR(13),
Table1[[#This Row],[startdayname]],
", ",
TEXT((Table1[[#This Row],[startshortdate]]),"MMM D"),
CHAR(13),
TEXT((Table1[[#This Row],[starttime]]), "h:mm am/pm"),CHAR(13),Table1[[#This Row],[description]],CHAR(13))</f>
        <v>_x000D_, Jan 0_x000D_12:00 AM_x000D__x000D_</v>
      </c>
    </row>
    <row r="8" spans="1:4" x14ac:dyDescent="0.25">
      <c r="A8" t="e">
        <f>VLOOKUP(Table1[[#This Row],[locationaddress]],VENUEID!$A$2:$B$28,1,TRUE)</f>
        <v>#N/A</v>
      </c>
      <c r="B8" t="str">
        <f>IF(Table1[[#This Row],[categories]]="","",
IF(ISNUMBER(SEARCH("*ADULTS*",Table1[categories])),"ADULTS",
IF(ISNUMBER(SEARCH("*CHILDREN*",Table1[categories])),"CHILDREN",
IF(ISNUMBER(SEARCH("*TEENS*",Table1[categories])),"TEENS"))))</f>
        <v/>
      </c>
      <c r="C8">
        <f>Table1[[#This Row],[startdatetime]]</f>
        <v>0</v>
      </c>
      <c r="D8" t="str">
        <f>CONCATENATE(Table1[[#This Row],[ summary]],
CHAR(13),
Table1[[#This Row],[startdayname]],
", ",
TEXT((Table1[[#This Row],[startshortdate]]),"MMM D"),
CHAR(13),
TEXT((Table1[[#This Row],[starttime]]), "h:mm am/pm"),CHAR(13),Table1[[#This Row],[description]],CHAR(13))</f>
        <v>_x000D_, Jan 0_x000D_12:00 AM_x000D__x000D_</v>
      </c>
    </row>
    <row r="9" spans="1:4" x14ac:dyDescent="0.25">
      <c r="A9" t="e">
        <f>VLOOKUP(Table1[[#This Row],[locationaddress]],VENUEID!$A$2:$B$28,1,TRUE)</f>
        <v>#N/A</v>
      </c>
      <c r="B9" t="str">
        <f>IF(Table1[[#This Row],[categories]]="","",
IF(ISNUMBER(SEARCH("*ADULTS*",Table1[categories])),"ADULTS",
IF(ISNUMBER(SEARCH("*CHILDREN*",Table1[categories])),"CHILDREN",
IF(ISNUMBER(SEARCH("*TEENS*",Table1[categories])),"TEENS"))))</f>
        <v/>
      </c>
      <c r="C9">
        <f>Table1[[#This Row],[startdatetime]]</f>
        <v>0</v>
      </c>
      <c r="D9" t="str">
        <f>CONCATENATE(Table1[[#This Row],[ summary]],
CHAR(13),
Table1[[#This Row],[startdayname]],
", ",
TEXT((Table1[[#This Row],[startshortdate]]),"MMM D"),
CHAR(13),
TEXT((Table1[[#This Row],[starttime]]), "h:mm am/pm"),CHAR(13),Table1[[#This Row],[description]],CHAR(13))</f>
        <v>_x000D_, Jan 0_x000D_12:00 AM_x000D__x000D_</v>
      </c>
    </row>
    <row r="10" spans="1:4" x14ac:dyDescent="0.25">
      <c r="A10" t="e">
        <f>VLOOKUP(Table1[[#This Row],[locationaddress]],VENUEID!$A$2:$B$28,1,TRUE)</f>
        <v>#N/A</v>
      </c>
      <c r="B10" t="str">
        <f>IF(Table1[[#This Row],[categories]]="","",
IF(ISNUMBER(SEARCH("*ADULTS*",Table1[categories])),"ADULTS",
IF(ISNUMBER(SEARCH("*CHILDREN*",Table1[categories])),"CHILDREN",
IF(ISNUMBER(SEARCH("*TEENS*",Table1[categories])),"TEENS"))))</f>
        <v/>
      </c>
      <c r="C10">
        <f>Table1[[#This Row],[startdatetime]]</f>
        <v>0</v>
      </c>
      <c r="D10" t="str">
        <f>CONCATENATE(Table1[[#This Row],[ summary]],
CHAR(13),
Table1[[#This Row],[startdayname]],
", ",
TEXT((Table1[[#This Row],[startshortdate]]),"MMM D"),
CHAR(13),
TEXT((Table1[[#This Row],[starttime]]), "h:mm am/pm"),CHAR(13),Table1[[#This Row],[description]],CHAR(13))</f>
        <v>_x000D_, Jan 0_x000D_12:00 AM_x000D__x000D_</v>
      </c>
    </row>
    <row r="11" spans="1:4" x14ac:dyDescent="0.25">
      <c r="A11" t="e">
        <f>VLOOKUP(Table1[[#This Row],[locationaddress]],VENUEID!$A$2:$B$28,1,TRUE)</f>
        <v>#N/A</v>
      </c>
      <c r="B11" t="str">
        <f>IF(Table1[[#This Row],[categories]]="","",
IF(ISNUMBER(SEARCH("*ADULTS*",Table1[categories])),"ADULTS",
IF(ISNUMBER(SEARCH("*CHILDREN*",Table1[categories])),"CHILDREN",
IF(ISNUMBER(SEARCH("*TEENS*",Table1[categories])),"TEENS"))))</f>
        <v/>
      </c>
      <c r="C11">
        <f>Table1[[#This Row],[startdatetime]]</f>
        <v>0</v>
      </c>
      <c r="D11" t="str">
        <f>CONCATENATE(Table1[[#This Row],[ summary]],
CHAR(13),
Table1[[#This Row],[startdayname]],
", ",
TEXT((Table1[[#This Row],[startshortdate]]),"MMM D"),
CHAR(13),
TEXT((Table1[[#This Row],[starttime]]), "h:mm am/pm"),CHAR(13),Table1[[#This Row],[description]],CHAR(13))</f>
        <v>_x000D_, Jan 0_x000D_12:00 AM_x000D__x000D_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 summary]],
CHAR(13),
Table1[[#This Row],[startdayname]],
", ",
TEXT((Table1[[#This Row],[startshortdate]]),"MMM D"),
CHAR(13),
TEXT((Table1[[#This Row],[starttime]]), "h:mm am/pm"),CHAR(13),Table1[[#This Row],[description]],CHAR(13))</f>
        <v>_x000D_, Jan 0_x000D_12:00 AM_x000D__x000D_</v>
      </c>
    </row>
    <row r="13" spans="1:4" x14ac:dyDescent="0.25">
      <c r="A13" t="e">
        <f>VLOOKUP(Table1[[#This Row],[locationaddress]],VENUEID!$A$2:$B$28,1,TRUE)</f>
        <v>#N/A</v>
      </c>
      <c r="B13" t="str">
        <f>IF(Table1[[#This Row],[categories]]="","",
IF(ISNUMBER(SEARCH("*ADULTS*",Table1[categories])),"ADULTS",
IF(ISNUMBER(SEARCH("*CHILDREN*",Table1[categories])),"CHILDREN",
IF(ISNUMBER(SEARCH("*TEENS*",Table1[categories])),"TEENS"))))</f>
        <v/>
      </c>
      <c r="C13">
        <f>Table1[[#This Row],[startdatetime]]</f>
        <v>0</v>
      </c>
      <c r="D13" t="str">
        <f>CONCATENATE(Table1[[#This Row],[ summary]],
CHAR(13),
Table1[[#This Row],[startdayname]],
", ",
TEXT((Table1[[#This Row],[startshortdate]]),"MMM D"),
CHAR(13),
TEXT((Table1[[#This Row],[starttime]]), "h:mm am/pm"),CHAR(13),Table1[[#This Row],[description]],CHAR(13))</f>
        <v>_x000D_, Jan 0_x000D_12:00 AM_x000D__x000D_</v>
      </c>
    </row>
    <row r="14" spans="1:4" x14ac:dyDescent="0.25">
      <c r="A14" t="e">
        <f>VLOOKUP(Table1[[#This Row],[locationaddress]],VENUEID!$A$2:$B$28,1,TRUE)</f>
        <v>#N/A</v>
      </c>
      <c r="B14" t="str">
        <f>IF(Table1[[#This Row],[categories]]="","",
IF(ISNUMBER(SEARCH("*ADULTS*",Table1[categories])),"ADULTS",
IF(ISNUMBER(SEARCH("*CHILDREN*",Table1[categories])),"CHILDREN",
IF(ISNUMBER(SEARCH("*TEENS*",Table1[categories])),"TEENS"))))</f>
        <v/>
      </c>
      <c r="C14">
        <f>Table1[[#This Row],[startdatetime]]</f>
        <v>0</v>
      </c>
      <c r="D14" t="str">
        <f>CONCATENATE(Table1[[#This Row],[ summary]],
CHAR(13),
Table1[[#This Row],[startdayname]],
", ",
TEXT((Table1[[#This Row],[startshortdate]]),"MMM D"),
CHAR(13),
TEXT((Table1[[#This Row],[starttime]]), "h:mm am/pm"),CHAR(13),Table1[[#This Row],[description]],CHAR(13))</f>
        <v>_x000D_, Jan 0_x000D_12:00 AM_x000D__x000D_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 summary]],
CHAR(13),
Table1[[#This Row],[startdayname]],
", ",
TEXT((Table1[[#This Row],[startshortdate]]),"MMM D"),
CHAR(13),
TEXT((Table1[[#This Row],[starttime]]), "h:mm am/pm"),CHAR(13),Table1[[#This Row],[description]],CHAR(13))</f>
        <v>_x000D_, Jan 0_x000D_12:00 AM_x000D__x000D_</v>
      </c>
    </row>
    <row r="16" spans="1:4" x14ac:dyDescent="0.25">
      <c r="A16" t="e">
        <f>VLOOKUP(Table1[[#This Row],[locationaddress]],VENUEID!$A$2:$B$28,1,TRUE)</f>
        <v>#N/A</v>
      </c>
      <c r="B16" t="str">
        <f>IF(Table1[[#This Row],[categories]]="","",
IF(ISNUMBER(SEARCH("*ADULTS*",Table1[categories])),"ADULTS",
IF(ISNUMBER(SEARCH("*CHILDREN*",Table1[categories])),"CHILDREN",
IF(ISNUMBER(SEARCH("*TEENS*",Table1[categories])),"TEENS"))))</f>
        <v/>
      </c>
      <c r="C16">
        <f>Table1[[#This Row],[startdatetime]]</f>
        <v>0</v>
      </c>
      <c r="D16" t="str">
        <f>CONCATENATE(Table1[[#This Row],[ summary]],
CHAR(13),
Table1[[#This Row],[startdayname]],
", ",
TEXT((Table1[[#This Row],[startshortdate]]),"MMM D"),
CHAR(13),
TEXT((Table1[[#This Row],[starttime]]), "h:mm am/pm"),CHAR(13),Table1[[#This Row],[description]],CHAR(13))</f>
        <v>_x000D_, Jan 0_x000D_12:00 AM_x000D__x000D_</v>
      </c>
    </row>
    <row r="17" spans="1:4" x14ac:dyDescent="0.25">
      <c r="A17" t="e">
        <f>VLOOKUP(Table1[[#This Row],[locationaddress]],VENUEID!$A$2:$B$28,1,TRUE)</f>
        <v>#N/A</v>
      </c>
      <c r="B17" t="str">
        <f>IF(Table1[[#This Row],[categories]]="","",
IF(ISNUMBER(SEARCH("*ADULTS*",Table1[categories])),"ADULTS",
IF(ISNUMBER(SEARCH("*CHILDREN*",Table1[categories])),"CHILDREN",
IF(ISNUMBER(SEARCH("*TEENS*",Table1[categories])),"TEENS"))))</f>
        <v/>
      </c>
      <c r="C17">
        <f>Table1[[#This Row],[startdatetime]]</f>
        <v>0</v>
      </c>
      <c r="D17" t="str">
        <f>CONCATENATE(Table1[[#This Row],[ summary]],
CHAR(13),
Table1[[#This Row],[startdayname]],
", ",
TEXT((Table1[[#This Row],[startshortdate]]),"MMM D"),
CHAR(13),
TEXT((Table1[[#This Row],[starttime]]), "h:mm am/pm"),CHAR(13),Table1[[#This Row],[description]],CHAR(13))</f>
        <v>_x000D_, Jan 0_x000D_12:00 AM_x000D__x000D_</v>
      </c>
    </row>
    <row r="18" spans="1:4" x14ac:dyDescent="0.25">
      <c r="A18" t="e">
        <f>VLOOKUP(Table1[[#This Row],[locationaddress]],VENUEID!$A$2:$B$28,1,TRUE)</f>
        <v>#N/A</v>
      </c>
      <c r="B18" t="str">
        <f>IF(Table1[[#This Row],[categories]]="","",
IF(ISNUMBER(SEARCH("*ADULTS*",Table1[categories])),"ADULTS",
IF(ISNUMBER(SEARCH("*CHILDREN*",Table1[categories])),"CHILDREN",
IF(ISNUMBER(SEARCH("*TEENS*",Table1[categories])),"TEENS"))))</f>
        <v/>
      </c>
      <c r="C18">
        <f>Table1[[#This Row],[startdatetime]]</f>
        <v>0</v>
      </c>
      <c r="D18" t="str">
        <f>CONCATENATE(Table1[[#This Row],[ summary]],
CHAR(13),
Table1[[#This Row],[startdayname]],
", ",
TEXT((Table1[[#This Row],[startshortdate]]),"MMM D"),
CHAR(13),
TEXT((Table1[[#This Row],[starttime]]), "h:mm am/pm"),CHAR(13),Table1[[#This Row],[description]],CHAR(13))</f>
        <v>_x000D_, Jan 0_x000D_12:00 AM_x000D__x000D_</v>
      </c>
    </row>
    <row r="19" spans="1:4" x14ac:dyDescent="0.25">
      <c r="A19" t="e">
        <f>VLOOKUP(Table1[[#This Row],[locationaddress]],VENUEID!$A$2:$B$28,1,TRUE)</f>
        <v>#N/A</v>
      </c>
      <c r="B19" t="str">
        <f>IF(Table1[[#This Row],[categories]]="","",
IF(ISNUMBER(SEARCH("*ADULTS*",Table1[categories])),"ADULTS",
IF(ISNUMBER(SEARCH("*CHILDREN*",Table1[categories])),"CHILDREN",
IF(ISNUMBER(SEARCH("*TEENS*",Table1[categories])),"TEENS"))))</f>
        <v/>
      </c>
      <c r="C19">
        <f>Table1[[#This Row],[startdatetime]]</f>
        <v>0</v>
      </c>
      <c r="D19" t="str">
        <f>CONCATENATE(Table1[[#This Row],[ summary]],
CHAR(13),
Table1[[#This Row],[startdayname]],
", ",
TEXT((Table1[[#This Row],[startshortdate]]),"MMM D"),
CHAR(13),
TEXT((Table1[[#This Row],[starttime]]), "h:mm am/pm"),CHAR(13),Table1[[#This Row],[description]],CHAR(13))</f>
        <v>_x000D_, Jan 0_x000D_12:00 AM_x000D__x000D_</v>
      </c>
    </row>
    <row r="20" spans="1:4" x14ac:dyDescent="0.25">
      <c r="A20" t="e">
        <f>VLOOKUP(Table1[[#This Row],[locationaddress]],VENUEID!$A$2:$B$28,1,TRUE)</f>
        <v>#N/A</v>
      </c>
      <c r="B20" t="str">
        <f>IF(Table1[[#This Row],[categories]]="","",
IF(ISNUMBER(SEARCH("*ADULTS*",Table1[categories])),"ADULTS",
IF(ISNUMBER(SEARCH("*CHILDREN*",Table1[categories])),"CHILDREN",
IF(ISNUMBER(SEARCH("*TEENS*",Table1[categories])),"TEENS"))))</f>
        <v/>
      </c>
      <c r="C20">
        <f>Table1[[#This Row],[startdatetime]]</f>
        <v>0</v>
      </c>
      <c r="D20" t="str">
        <f>CONCATENATE(Table1[[#This Row],[ summary]],
CHAR(13),
Table1[[#This Row],[startdayname]],
", ",
TEXT((Table1[[#This Row],[startshortdate]]),"MMM D"),
CHAR(13),
TEXT((Table1[[#This Row],[starttime]]), "h:mm am/pm"),CHAR(13),Table1[[#This Row],[description]],CHAR(13))</f>
        <v>_x000D_, Jan 0_x000D_12:00 AM_x000D__x000D_</v>
      </c>
    </row>
    <row r="21" spans="1:4" x14ac:dyDescent="0.25">
      <c r="A21" t="e">
        <f>VLOOKUP(Table1[[#This Row],[locationaddress]],VENUEID!$A$2:$B$28,1,TRUE)</f>
        <v>#N/A</v>
      </c>
      <c r="B21" t="str">
        <f>IF(Table1[[#This Row],[categories]]="","",
IF(ISNUMBER(SEARCH("*ADULTS*",Table1[categories])),"ADULTS",
IF(ISNUMBER(SEARCH("*CHILDREN*",Table1[categories])),"CHILDREN",
IF(ISNUMBER(SEARCH("*TEENS*",Table1[categories])),"TEENS"))))</f>
        <v/>
      </c>
      <c r="C21">
        <f>Table1[[#This Row],[startdatetime]]</f>
        <v>0</v>
      </c>
      <c r="D21" t="str">
        <f>CONCATENATE(Table1[[#This Row],[ summary]],
CHAR(13),
Table1[[#This Row],[startdayname]],
", ",
TEXT((Table1[[#This Row],[startshortdate]]),"MMM D"),
CHAR(13),
TEXT((Table1[[#This Row],[starttime]]), "h:mm am/pm"),CHAR(13),Table1[[#This Row],[description]],CHAR(13))</f>
        <v>_x000D_, Jan 0_x000D_12:00 AM_x000D__x000D_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 summary]],
CHAR(13),
Table1[[#This Row],[startdayname]],
", ",
TEXT((Table1[[#This Row],[startshortdate]]),"MMM D"),
CHAR(13),
TEXT((Table1[[#This Row],[starttime]]), "h:mm am/pm"),CHAR(13),Table1[[#This Row],[description]],CHAR(13))</f>
        <v>_x000D_, Jan 0_x000D_12:00 AM_x000D__x000D_</v>
      </c>
    </row>
    <row r="23" spans="1:4" x14ac:dyDescent="0.25">
      <c r="A23" t="e">
        <f>VLOOKUP(Table1[[#This Row],[locationaddress]],VENUEID!$A$2:$B$28,1,TRUE)</f>
        <v>#N/A</v>
      </c>
      <c r="B23" t="str">
        <f>IF(Table1[[#This Row],[categories]]="","",
IF(ISNUMBER(SEARCH("*ADULTS*",Table1[categories])),"ADULTS",
IF(ISNUMBER(SEARCH("*CHILDREN*",Table1[categories])),"CHILDREN",
IF(ISNUMBER(SEARCH("*TEENS*",Table1[categories])),"TEENS"))))</f>
        <v/>
      </c>
      <c r="C23">
        <f>Table1[[#This Row],[startdatetime]]</f>
        <v>0</v>
      </c>
      <c r="D23" t="str">
        <f>CONCATENATE(Table1[[#This Row],[ summary]],
CHAR(13),
Table1[[#This Row],[startdayname]],
", ",
TEXT((Table1[[#This Row],[startshortdate]]),"MMM D"),
CHAR(13),
TEXT((Table1[[#This Row],[starttime]]), "h:mm am/pm"),CHAR(13),Table1[[#This Row],[description]],CHAR(13))</f>
        <v>_x000D_, Jan 0_x000D_12:00 AM_x000D__x000D_</v>
      </c>
    </row>
    <row r="24" spans="1:4" x14ac:dyDescent="0.25">
      <c r="A24" t="e">
        <f>VLOOKUP(Table1[[#This Row],[locationaddress]],VENUEID!$A$2:$B$28,1,TRUE)</f>
        <v>#N/A</v>
      </c>
      <c r="B24" t="str">
        <f>IF(Table1[[#This Row],[categories]]="","",
IF(ISNUMBER(SEARCH("*ADULTS*",Table1[categories])),"ADULTS",
IF(ISNUMBER(SEARCH("*CHILDREN*",Table1[categories])),"CHILDREN",
IF(ISNUMBER(SEARCH("*TEENS*",Table1[categories])),"TEENS"))))</f>
        <v/>
      </c>
      <c r="C24">
        <f>Table1[[#This Row],[startdatetime]]</f>
        <v>0</v>
      </c>
      <c r="D24" t="str">
        <f>CONCATENATE(Table1[[#This Row],[ summary]],
CHAR(13),
Table1[[#This Row],[startdayname]],
", ",
TEXT((Table1[[#This Row],[startshortdate]]),"MMM D"),
CHAR(13),
TEXT((Table1[[#This Row],[starttime]]), "h:mm am/pm"),CHAR(13),Table1[[#This Row],[description]],CHAR(13))</f>
        <v>_x000D_, Jan 0_x000D_12:00 AM_x000D__x000D_</v>
      </c>
    </row>
    <row r="26" spans="1:4" x14ac:dyDescent="0.25">
      <c r="A26" t="e">
        <f>VLOOKUP(Table1[[#This Row],[locationaddress]],VENUEID!$A$2:$B$28,1,TRUE)</f>
        <v>#N/A</v>
      </c>
      <c r="B26" t="str">
        <f>IF(Table1[[#This Row],[categories]]="","",
IF(ISNUMBER(SEARCH("*ADULTS*",Table1[categories])),"ADULTS",
IF(ISNUMBER(SEARCH("*CHILDREN*",Table1[categories])),"CHILDREN",
IF(ISNUMBER(SEARCH("*TEENS*",Table1[categories])),"TEENS"))))</f>
        <v/>
      </c>
      <c r="C26">
        <f>Table1[[#This Row],[startdatetime]]</f>
        <v>0</v>
      </c>
      <c r="D26" t="str">
        <f>CONCATENATE(Table1[[#This Row],[ summary]],
CHAR(13),
Table1[[#This Row],[startdayname]],
", ",
TEXT((Table1[[#This Row],[startshortdate]]),"MMM D"),
CHAR(13),
TEXT((Table1[[#This Row],[starttime]]), "h:mm am/pm"),CHAR(13),Table1[[#This Row],[description]],CHAR(13))</f>
        <v>_x000D_, Jan 0_x000D_12:00 AM_x000D__x000D_</v>
      </c>
    </row>
    <row r="27" spans="1:4" x14ac:dyDescent="0.25">
      <c r="A27" t="e">
        <f>VLOOKUP(Table1[[#This Row],[locationaddress]],VENUEID!$A$2:$B$28,1,TRUE)</f>
        <v>#N/A</v>
      </c>
      <c r="B27" t="str">
        <f>IF(Table1[[#This Row],[categories]]="","",
IF(ISNUMBER(SEARCH("*ADULTS*",Table1[categories])),"ADULTS",
IF(ISNUMBER(SEARCH("*CHILDREN*",Table1[categories])),"CHILDREN",
IF(ISNUMBER(SEARCH("*TEENS*",Table1[categories])),"TEENS"))))</f>
        <v/>
      </c>
      <c r="C27">
        <f>Table1[[#This Row],[startdatetime]]</f>
        <v>0</v>
      </c>
      <c r="D27" t="str">
        <f>CONCATENATE(Table1[[#This Row],[ summary]],
CHAR(13),
Table1[[#This Row],[startdayname]],
", ",
TEXT((Table1[[#This Row],[startshortdate]]),"MMM D"),
CHAR(13),
TEXT((Table1[[#This Row],[starttime]]), "h:mm am/pm"),CHAR(13),Table1[[#This Row],[description]],CHAR(13))</f>
        <v>_x000D_, Jan 0_x000D_12:00 AM_x000D__x000D_</v>
      </c>
    </row>
    <row r="28" spans="1:4" x14ac:dyDescent="0.25">
      <c r="A28" t="e">
        <f>VLOOKUP(Table1[[#This Row],[locationaddress]],VENUEID!$A$2:$B$28,1,TRUE)</f>
        <v>#N/A</v>
      </c>
      <c r="B28" t="str">
        <f>IF(Table1[[#This Row],[categories]]="","",
IF(ISNUMBER(SEARCH("*ADULTS*",Table1[categories])),"ADULTS",
IF(ISNUMBER(SEARCH("*CHILDREN*",Table1[categories])),"CHILDREN",
IF(ISNUMBER(SEARCH("*TEENS*",Table1[categories])),"TEENS"))))</f>
        <v/>
      </c>
      <c r="C28">
        <f>Table1[[#This Row],[startdatetime]]</f>
        <v>0</v>
      </c>
      <c r="D28" t="str">
        <f>CONCATENATE(Table1[[#This Row],[ summary]],
CHAR(13),
Table1[[#This Row],[startdayname]],
", ",
TEXT((Table1[[#This Row],[startshortdate]]),"MMM D"),
CHAR(13),
TEXT((Table1[[#This Row],[starttime]]), "h:mm am/pm"),CHAR(13),Table1[[#This Row],[description]],CHAR(13))</f>
        <v>_x000D_, Jan 0_x000D_12:00 AM_x000D__x000D_</v>
      </c>
    </row>
    <row r="29" spans="1:4" x14ac:dyDescent="0.25">
      <c r="A29" t="e">
        <f>VLOOKUP(Table1[[#This Row],[locationaddress]],VENUEID!$A$2:$B$28,1,TRUE)</f>
        <v>#N/A</v>
      </c>
      <c r="B29" t="str">
        <f>IF(Table1[[#This Row],[categories]]="","",
IF(ISNUMBER(SEARCH("*ADULTS*",Table1[categories])),"ADULTS",
IF(ISNUMBER(SEARCH("*CHILDREN*",Table1[categories])),"CHILDREN",
IF(ISNUMBER(SEARCH("*TEENS*",Table1[categories])),"TEENS"))))</f>
        <v/>
      </c>
      <c r="C29">
        <f>Table1[[#This Row],[startdatetime]]</f>
        <v>0</v>
      </c>
      <c r="D29" t="str">
        <f>CONCATENATE(Table1[[#This Row],[ summary]],
CHAR(13),
Table1[[#This Row],[startdayname]],
", ",
TEXT((Table1[[#This Row],[startshortdate]]),"MMM D"),
CHAR(13),
TEXT((Table1[[#This Row],[starttime]]), "h:mm am/pm"),CHAR(13),Table1[[#This Row],[description]],CHAR(13))</f>
        <v>_x000D_, Jan 0_x000D_12:00 AM_x000D__x000D_</v>
      </c>
    </row>
    <row r="30" spans="1:4" x14ac:dyDescent="0.25">
      <c r="A30" t="e">
        <f>VLOOKUP(Table1[[#This Row],[locationaddress]],VENUEID!$A$2:$B$28,1,TRUE)</f>
        <v>#N/A</v>
      </c>
      <c r="B30" t="str">
        <f>IF(Table1[[#This Row],[categories]]="","",
IF(ISNUMBER(SEARCH("*ADULTS*",Table1[categories])),"ADULTS",
IF(ISNUMBER(SEARCH("*CHILDREN*",Table1[categories])),"CHILDREN",
IF(ISNUMBER(SEARCH("*TEENS*",Table1[categories])),"TEENS"))))</f>
        <v/>
      </c>
      <c r="C30">
        <f>Table1[[#This Row],[startdatetime]]</f>
        <v>0</v>
      </c>
      <c r="D30" t="str">
        <f>CONCATENATE(Table1[[#This Row],[ summary]],
CHAR(13),
Table1[[#This Row],[startdayname]],
", ",
TEXT((Table1[[#This Row],[startshortdate]]),"MMM D"),
CHAR(13),
TEXT((Table1[[#This Row],[starttime]]), "h:mm am/pm"),CHAR(13),Table1[[#This Row],[description]],CHAR(13))</f>
        <v>_x000D_, Jan 0_x000D_12:00 AM_x000D__x000D_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 summary]],
CHAR(13),
Table1[[#This Row],[startdayname]],
", ",
TEXT((Table1[[#This Row],[startshortdate]]),"MMM D"),
CHAR(13),
TEXT((Table1[[#This Row],[starttime]]), "h:mm am/pm"),CHAR(13),Table1[[#This Row],[description]],CHAR(13))</f>
        <v>_x000D_, Jan 0_x000D_12:00 AM_x000D__x000D_</v>
      </c>
    </row>
    <row r="32" spans="1:4" x14ac:dyDescent="0.25">
      <c r="A32" t="e">
        <f>VLOOKUP(Table1[[#This Row],[locationaddress]],VENUEID!$A$2:$B$28,1,TRUE)</f>
        <v>#N/A</v>
      </c>
      <c r="B32" t="str">
        <f>IF(Table1[[#This Row],[categories]]="","",
IF(ISNUMBER(SEARCH("*ADULTS*",Table1[categories])),"ADULTS",
IF(ISNUMBER(SEARCH("*CHILDREN*",Table1[categories])),"CHILDREN",
IF(ISNUMBER(SEARCH("*TEENS*",Table1[categories])),"TEENS"))))</f>
        <v/>
      </c>
      <c r="C32">
        <f>Table1[[#This Row],[startdatetime]]</f>
        <v>0</v>
      </c>
      <c r="D32" t="str">
        <f>CONCATENATE(Table1[[#This Row],[ summary]],
CHAR(13),
Table1[[#This Row],[startdayname]],
", ",
TEXT((Table1[[#This Row],[startshortdate]]),"MMM D"),
CHAR(13),
TEXT((Table1[[#This Row],[starttime]]), "h:mm am/pm"),CHAR(13),Table1[[#This Row],[description]],CHAR(13))</f>
        <v>_x000D_, Jan 0_x000D_12:00 AM_x000D__x000D_</v>
      </c>
    </row>
    <row r="33" spans="1:4" x14ac:dyDescent="0.25">
      <c r="A33" t="e">
        <f>VLOOKUP(Table1[[#This Row],[locationaddress]],VENUEID!$A$2:$B$28,1,TRUE)</f>
        <v>#N/A</v>
      </c>
      <c r="B33" t="str">
        <f>IF(Table1[[#This Row],[categories]]="","",
IF(ISNUMBER(SEARCH("*ADULTS*",Table1[categories])),"ADULTS",
IF(ISNUMBER(SEARCH("*CHILDREN*",Table1[categories])),"CHILDREN",
IF(ISNUMBER(SEARCH("*TEENS*",Table1[categories])),"TEENS"))))</f>
        <v/>
      </c>
      <c r="C33">
        <f>Table1[[#This Row],[startdatetime]]</f>
        <v>0</v>
      </c>
      <c r="D33" t="str">
        <f>CONCATENATE(Table1[[#This Row],[ summary]],
CHAR(13),
Table1[[#This Row],[startdayname]],
", ",
TEXT((Table1[[#This Row],[startshortdate]]),"MMM D"),
CHAR(13),
TEXT((Table1[[#This Row],[starttime]]), "h:mm am/pm"),CHAR(13),Table1[[#This Row],[description]],CHAR(13))</f>
        <v>_x000D_, Jan 0_x000D_12:00 AM_x000D__x000D_</v>
      </c>
    </row>
    <row r="34" spans="1:4" x14ac:dyDescent="0.25">
      <c r="A34" t="e">
        <f>VLOOKUP(Table1[[#This Row],[locationaddress]],VENUEID!$A$2:$B$28,1,TRUE)</f>
        <v>#N/A</v>
      </c>
      <c r="B34" t="str">
        <f>IF(Table1[[#This Row],[categories]]="","",
IF(ISNUMBER(SEARCH("*ADULTS*",Table1[categories])),"ADULTS",
IF(ISNUMBER(SEARCH("*CHILDREN*",Table1[categories])),"CHILDREN",
IF(ISNUMBER(SEARCH("*TEENS*",Table1[categories])),"TEENS"))))</f>
        <v/>
      </c>
      <c r="C34">
        <f>Table1[[#This Row],[startdatetime]]</f>
        <v>0</v>
      </c>
      <c r="D34" t="str">
        <f>CONCATENATE(Table1[[#This Row],[ summary]],
CHAR(13),
Table1[[#This Row],[startdayname]],
", ",
TEXT((Table1[[#This Row],[startshortdate]]),"MMM D"),
CHAR(13),
TEXT((Table1[[#This Row],[starttime]]), "h:mm am/pm"),CHAR(13),Table1[[#This Row],[description]],CHAR(13))</f>
        <v>_x000D_, Jan 0_x000D_12:00 AM_x000D__x000D_</v>
      </c>
    </row>
    <row r="35" spans="1:4" x14ac:dyDescent="0.25">
      <c r="A35" t="e">
        <f>VLOOKUP(Table1[[#This Row],[locationaddress]],VENUEID!$A$2:$B$28,1,TRUE)</f>
        <v>#N/A</v>
      </c>
      <c r="B35" t="str">
        <f>IF(Table1[[#This Row],[categories]]="","",
IF(ISNUMBER(SEARCH("*ADULTS*",Table1[categories])),"ADULTS",
IF(ISNUMBER(SEARCH("*CHILDREN*",Table1[categories])),"CHILDREN",
IF(ISNUMBER(SEARCH("*TEENS*",Table1[categories])),"TEENS"))))</f>
        <v/>
      </c>
      <c r="C35">
        <f>Table1[[#This Row],[startdatetime]]</f>
        <v>0</v>
      </c>
      <c r="D35" t="str">
        <f>CONCATENATE(Table1[[#This Row],[ summary]],
CHAR(13),
Table1[[#This Row],[startdayname]],
", ",
TEXT((Table1[[#This Row],[startshortdate]]),"MMM D"),
CHAR(13),
TEXT((Table1[[#This Row],[starttime]]), "h:mm am/pm"),CHAR(13),Table1[[#This Row],[description]],CHAR(13))</f>
        <v>_x000D_, Jan 0_x000D_12:00 AM_x000D__x000D_</v>
      </c>
    </row>
    <row r="36" spans="1:4" x14ac:dyDescent="0.25">
      <c r="A36" t="e">
        <f>VLOOKUP(Table1[[#This Row],[locationaddress]],VENUEID!$A$2:$B$28,1,TRUE)</f>
        <v>#N/A</v>
      </c>
      <c r="B36" t="str">
        <f>IF(Table1[[#This Row],[categories]]="","",
IF(ISNUMBER(SEARCH("*ADULTS*",Table1[categories])),"ADULTS",
IF(ISNUMBER(SEARCH("*CHILDREN*",Table1[categories])),"CHILDREN",
IF(ISNUMBER(SEARCH("*TEENS*",Table1[categories])),"TEENS"))))</f>
        <v/>
      </c>
      <c r="C36">
        <f>Table1[[#This Row],[startdatetime]]</f>
        <v>0</v>
      </c>
      <c r="D36" t="str">
        <f>CONCATENATE(Table1[[#This Row],[ summary]],
CHAR(13),
Table1[[#This Row],[startdayname]],
", ",
TEXT((Table1[[#This Row],[startshortdate]]),"MMM D"),
CHAR(13),
TEXT((Table1[[#This Row],[starttime]]), "h:mm am/pm"),CHAR(13),Table1[[#This Row],[description]],CHAR(13))</f>
        <v>_x000D_, Jan 0_x000D_12:00 AM_x000D__x000D_</v>
      </c>
    </row>
    <row r="37" spans="1:4" x14ac:dyDescent="0.25">
      <c r="A37" t="e">
        <f>VLOOKUP(Table1[[#This Row],[locationaddress]],VENUEID!$A$2:$B$28,1,TRUE)</f>
        <v>#N/A</v>
      </c>
      <c r="B37" t="str">
        <f>IF(Table1[[#This Row],[categories]]="","",
IF(ISNUMBER(SEARCH("*ADULTS*",Table1[categories])),"ADULTS",
IF(ISNUMBER(SEARCH("*CHILDREN*",Table1[categories])),"CHILDREN",
IF(ISNUMBER(SEARCH("*TEENS*",Table1[categories])),"TEENS"))))</f>
        <v/>
      </c>
      <c r="C37">
        <f>Table1[[#This Row],[startdatetime]]</f>
        <v>0</v>
      </c>
      <c r="D37" t="str">
        <f>CONCATENATE(Table1[[#This Row],[ summary]],
CHAR(13),
Table1[[#This Row],[startdayname]],
", ",
TEXT((Table1[[#This Row],[startshortdate]]),"MMM D"),
CHAR(13),
TEXT((Table1[[#This Row],[starttime]]), "h:mm am/pm"),CHAR(13),Table1[[#This Row],[description]],CHAR(13))</f>
        <v>_x000D_, Jan 0_x000D_12:00 AM_x000D__x000D_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 summary]],
CHAR(13),
Table1[[#This Row],[startdayname]],
", ",
TEXT((Table1[[#This Row],[startshortdate]]),"MMM D"),
CHAR(13),
TEXT((Table1[[#This Row],[starttime]]), "h:mm am/pm"),CHAR(13),Table1[[#This Row],[description]],CHAR(13))</f>
        <v>_x000D_, Jan 0_x000D_12:00 AM_x000D__x000D_</v>
      </c>
    </row>
    <row r="39" spans="1:4" x14ac:dyDescent="0.25">
      <c r="A39" t="e">
        <f>VLOOKUP(Table1[[#This Row],[locationaddress]],VENUEID!$A$2:$B$28,1,TRUE)</f>
        <v>#N/A</v>
      </c>
      <c r="B39" t="str">
        <f>IF(Table1[[#This Row],[categories]]="","",
IF(ISNUMBER(SEARCH("*ADULTS*",Table1[categories])),"ADULTS",
IF(ISNUMBER(SEARCH("*CHILDREN*",Table1[categories])),"CHILDREN",
IF(ISNUMBER(SEARCH("*TEENS*",Table1[categories])),"TEENS"))))</f>
        <v/>
      </c>
      <c r="C39">
        <f>Table1[[#This Row],[startdatetime]]</f>
        <v>0</v>
      </c>
      <c r="D39" t="str">
        <f>CONCATENATE(Table1[[#This Row],[ summary]],
CHAR(13),
Table1[[#This Row],[startdayname]],
", ",
TEXT((Table1[[#This Row],[startshortdate]]),"MMM D"),
CHAR(13),
TEXT((Table1[[#This Row],[starttime]]), "h:mm am/pm"),CHAR(13),Table1[[#This Row],[description]],CHAR(13))</f>
        <v>_x000D_, Jan 0_x000D_12:00 AM_x000D__x000D_</v>
      </c>
    </row>
    <row r="40" spans="1:4" x14ac:dyDescent="0.25">
      <c r="A40" t="e">
        <f>VLOOKUP(Table1[[#This Row],[locationaddress]],VENUEID!$A$2:$B$28,1,TRUE)</f>
        <v>#N/A</v>
      </c>
      <c r="B40" t="str">
        <f>IF(Table1[[#This Row],[categories]]="","",
IF(ISNUMBER(SEARCH("*ADULTS*",Table1[categories])),"ADULTS",
IF(ISNUMBER(SEARCH("*CHILDREN*",Table1[categories])),"CHILDREN",
IF(ISNUMBER(SEARCH("*TEENS*",Table1[categories])),"TEENS"))))</f>
        <v/>
      </c>
      <c r="C40">
        <f>Table1[[#This Row],[startdatetime]]</f>
        <v>0</v>
      </c>
      <c r="D40" t="str">
        <f>CONCATENATE(Table1[[#This Row],[ summary]],
CHAR(13),
Table1[[#This Row],[startdayname]],
", ",
TEXT((Table1[[#This Row],[startshortdate]]),"MMM D"),
CHAR(13),
TEXT((Table1[[#This Row],[starttime]]), "h:mm am/pm"),CHAR(13),Table1[[#This Row],[description]],CHAR(13))</f>
        <v>_x000D_, Jan 0_x000D_12:00 AM_x000D__x000D_</v>
      </c>
    </row>
    <row r="41" spans="1:4" x14ac:dyDescent="0.25">
      <c r="A41" t="e">
        <f>VLOOKUP(Table1[[#This Row],[locationaddress]],VENUEID!$A$2:$B$28,1,TRUE)</f>
        <v>#N/A</v>
      </c>
      <c r="B41" t="str">
        <f>IF(Table1[[#This Row],[categories]]="","",
IF(ISNUMBER(SEARCH("*ADULTS*",Table1[categories])),"ADULTS",
IF(ISNUMBER(SEARCH("*CHILDREN*",Table1[categories])),"CHILDREN",
IF(ISNUMBER(SEARCH("*TEENS*",Table1[categories])),"TEENS"))))</f>
        <v/>
      </c>
      <c r="C41">
        <f>Table1[[#This Row],[startdatetime]]</f>
        <v>0</v>
      </c>
      <c r="D41" t="str">
        <f>CONCATENATE(Table1[[#This Row],[ summary]],
CHAR(13),
Table1[[#This Row],[startdayname]],
", ",
TEXT((Table1[[#This Row],[startshortdate]]),"MMM D"),
CHAR(13),
TEXT((Table1[[#This Row],[starttime]]), "h:mm am/pm"),CHAR(13),Table1[[#This Row],[description]],CHAR(13))</f>
        <v>_x000D_, Jan 0_x000D_12:00 AM_x000D__x000D_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 summary]],
CHAR(13),
Table1[[#This Row],[startdayname]],
", ",
TEXT((Table1[[#This Row],[startshortdate]]),"MMM D"),
CHAR(13),
TEXT((Table1[[#This Row],[starttime]]), "h:mm am/pm"),CHAR(13),Table1[[#This Row],[description]],CHAR(13))</f>
        <v>_x000D_, Jan 0_x000D_12:00 AM_x000D__x000D_</v>
      </c>
    </row>
    <row r="43" spans="1:4" x14ac:dyDescent="0.25">
      <c r="A43" t="e">
        <f>VLOOKUP(Table1[[#This Row],[locationaddress]],VENUEID!$A$2:$B$28,1,TRUE)</f>
        <v>#N/A</v>
      </c>
      <c r="B43" t="str">
        <f>IF(Table1[[#This Row],[categories]]="","",
IF(ISNUMBER(SEARCH("*ADULTS*",Table1[categories])),"ADULTS",
IF(ISNUMBER(SEARCH("*CHILDREN*",Table1[categories])),"CHILDREN",
IF(ISNUMBER(SEARCH("*TEENS*",Table1[categories])),"TEENS"))))</f>
        <v/>
      </c>
      <c r="C43">
        <f>Table1[[#This Row],[startdatetime]]</f>
        <v>0</v>
      </c>
      <c r="D43" t="str">
        <f>CONCATENATE(Table1[[#This Row],[ summary]],
CHAR(13),
Table1[[#This Row],[startdayname]],
", ",
TEXT((Table1[[#This Row],[startshortdate]]),"MMM D"),
CHAR(13),
TEXT((Table1[[#This Row],[starttime]]), "h:mm am/pm"),CHAR(13),Table1[[#This Row],[description]],CHAR(13))</f>
        <v>_x000D_, Jan 0_x000D_12:00 AM_x000D__x000D_</v>
      </c>
    </row>
    <row r="44" spans="1:4" x14ac:dyDescent="0.25">
      <c r="A44" t="e">
        <f>VLOOKUP(Table1[[#This Row],[locationaddress]],VENUEID!$A$2:$B$28,1,TRUE)</f>
        <v>#N/A</v>
      </c>
      <c r="B44" t="str">
        <f>IF(Table1[[#This Row],[categories]]="","",
IF(ISNUMBER(SEARCH("*ADULTS*",Table1[categories])),"ADULTS",
IF(ISNUMBER(SEARCH("*CHILDREN*",Table1[categories])),"CHILDREN",
IF(ISNUMBER(SEARCH("*TEENS*",Table1[categories])),"TEENS"))))</f>
        <v/>
      </c>
      <c r="C44">
        <f>Table1[[#This Row],[startdatetime]]</f>
        <v>0</v>
      </c>
      <c r="D44" t="str">
        <f>CONCATENATE(Table1[[#This Row],[ summary]],
CHAR(13),
Table1[[#This Row],[startdayname]],
", ",
TEXT((Table1[[#This Row],[startshortdate]]),"MMM D"),
CHAR(13),
TEXT((Table1[[#This Row],[starttime]]), "h:mm am/pm"),CHAR(13),Table1[[#This Row],[description]],CHAR(13))</f>
        <v>_x000D_, Jan 0_x000D_12:00 AM_x000D__x000D_</v>
      </c>
    </row>
    <row r="45" spans="1:4" x14ac:dyDescent="0.25">
      <c r="A45" t="e">
        <f>VLOOKUP(Table1[[#This Row],[locationaddress]],VENUEID!$A$2:$B$28,1,TRUE)</f>
        <v>#N/A</v>
      </c>
      <c r="B45" t="str">
        <f>IF(Table1[[#This Row],[categories]]="","",
IF(ISNUMBER(SEARCH("*ADULTS*",Table1[categories])),"ADULTS",
IF(ISNUMBER(SEARCH("*CHILDREN*",Table1[categories])),"CHILDREN",
IF(ISNUMBER(SEARCH("*TEENS*",Table1[categories])),"TEENS"))))</f>
        <v/>
      </c>
      <c r="C45">
        <f>Table1[[#This Row],[startdatetime]]</f>
        <v>0</v>
      </c>
      <c r="D45" t="str">
        <f>CONCATENATE(Table1[[#This Row],[ summary]],
CHAR(13),
Table1[[#This Row],[startdayname]],
", ",
TEXT((Table1[[#This Row],[startshortdate]]),"MMM D"),
CHAR(13),
TEXT((Table1[[#This Row],[starttime]]), "h:mm am/pm"),CHAR(13),Table1[[#This Row],[description]],CHAR(13))</f>
        <v>_x000D_, Jan 0_x000D_12:00 AM_x000D__x000D_</v>
      </c>
    </row>
    <row r="46" spans="1:4" x14ac:dyDescent="0.25">
      <c r="A46" t="e">
        <f>VLOOKUP(Table1[[#This Row],[locationaddress]],VENUEID!$A$2:$B$28,1,TRUE)</f>
        <v>#N/A</v>
      </c>
      <c r="B46" t="str">
        <f>IF(Table1[[#This Row],[categories]]="","",
IF(ISNUMBER(SEARCH("*ADULTS*",Table1[categories])),"ADULTS",
IF(ISNUMBER(SEARCH("*CHILDREN*",Table1[categories])),"CHILDREN",
IF(ISNUMBER(SEARCH("*TEENS*",Table1[categories])),"TEENS"))))</f>
        <v/>
      </c>
      <c r="C46">
        <f>Table1[[#This Row],[startdatetime]]</f>
        <v>0</v>
      </c>
      <c r="D46" t="str">
        <f>CONCATENATE(Table1[[#This Row],[ summary]],
CHAR(13),
Table1[[#This Row],[startdayname]],
", ",
TEXT((Table1[[#This Row],[startshortdate]]),"MMM D"),
CHAR(13),
TEXT((Table1[[#This Row],[starttime]]), "h:mm am/pm"),CHAR(13),Table1[[#This Row],[description]],CHAR(13))</f>
        <v>_x000D_, Jan 0_x000D_12:00 AM_x000D__x000D_</v>
      </c>
    </row>
    <row r="47" spans="1:4" x14ac:dyDescent="0.25">
      <c r="A47" t="e">
        <f>VLOOKUP(Table1[[#This Row],[locationaddress]],VENUEID!$A$2:$B$28,1,TRUE)</f>
        <v>#N/A</v>
      </c>
      <c r="B47" t="str">
        <f>IF(Table1[[#This Row],[categories]]="","",
IF(ISNUMBER(SEARCH("*ADULTS*",Table1[categories])),"ADULTS",
IF(ISNUMBER(SEARCH("*CHILDREN*",Table1[categories])),"CHILDREN",
IF(ISNUMBER(SEARCH("*TEENS*",Table1[categories])),"TEENS"))))</f>
        <v/>
      </c>
      <c r="C47">
        <f>Table1[[#This Row],[startdatetime]]</f>
        <v>0</v>
      </c>
      <c r="D47" t="str">
        <f>CONCATENATE(Table1[[#This Row],[ summary]],
CHAR(13),
Table1[[#This Row],[startdayname]],
", ",
TEXT((Table1[[#This Row],[startshortdate]]),"MMM D"),
CHAR(13),
TEXT((Table1[[#This Row],[starttime]]), "h:mm am/pm"),CHAR(13),Table1[[#This Row],[description]],CHAR(13))</f>
        <v>_x000D_, Jan 0_x000D_12:00 AM_x000D__x000D_</v>
      </c>
    </row>
    <row r="48" spans="1:4" x14ac:dyDescent="0.25">
      <c r="A48" t="str">
        <f>VLOOKUP(Table1[[#This Row],[locationaddress]],VENUEID!$A$2:$B$28,1,TRUE)</f>
        <v>SOUTHEAST</v>
      </c>
      <c r="B48" t="str">
        <f>IF(Table1[[#This Row],[categories]]="","",
IF(ISNUMBER(SEARCH("*ADULTS*",Table1[categories])),"ADULTS",
IF(ISNUMBER(SEARCH("*CHILDREN*",Table1[categories])),"CHILDREN",
IF(ISNUMBER(SEARCH("*TEENS*",Table1[categories])),"TEENS"))))</f>
        <v>ADULTS</v>
      </c>
      <c r="C48" t="str">
        <f>Table1[[#This Row],[startdatetime]]</f>
        <v>20170307T170000</v>
      </c>
      <c r="D48" t="str">
        <f>CONCATENATE(Table1[[#This Row],[ summary]],
CHAR(13),
Table1[[#This Row],[startdayname]],
", ",
TEXT((Table1[[#This Row],[startshortdate]]),"MMM D"),
CHAR(13),
TEXT((Table1[[#This Row],[starttime]]), "h:mm am/pm"),CHAR(13),Table1[[#This Row],[description]],CHAR(13))</f>
        <v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v>
      </c>
    </row>
    <row r="49" spans="1:4" x14ac:dyDescent="0.25">
      <c r="A49" t="e">
        <f>VLOOKUP(Table1[[#This Row],[locationaddress]],VENUEID!$A$2:$B$28,1,TRUE)</f>
        <v>#N/A</v>
      </c>
      <c r="B49" t="str">
        <f>IF(Table1[[#This Row],[categories]]="","",
IF(ISNUMBER(SEARCH("*ADULTS*",Table1[categories])),"ADULTS",
IF(ISNUMBER(SEARCH("*CHILDREN*",Table1[categories])),"CHILDREN",
IF(ISNUMBER(SEARCH("*TEENS*",Table1[categories])),"TEENS"))))</f>
        <v/>
      </c>
      <c r="C49">
        <f>Table1[[#This Row],[startdatetime]]</f>
        <v>0</v>
      </c>
      <c r="D49" t="str">
        <f>CONCATENATE(Table1[[#This Row],[ summary]],
CHAR(13),
Table1[[#This Row],[startdayname]],
", ",
TEXT((Table1[[#This Row],[startshortdate]]),"MMM D"),
CHAR(13),
TEXT((Table1[[#This Row],[starttime]]), "h:mm am/pm"),CHAR(13),Table1[[#This Row],[description]],CHAR(13))</f>
        <v>_x000D_, Jan 0_x000D_12:00 AM_x000D__x000D_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 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 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 summary]],
CHAR(13),
Table1[[#This Row],[startdayname]],
", ",
TEXT((Table1[[#This Row],[startshortdate]]),"MMM D"),
CHAR(13),
TEXT((Table1[[#This Row],[starttime]]), "h:mm am/pm"),CHAR(13),Table1[[#This Row],[description]],CHAR(13))</f>
        <v>_x000D_, Jan 0_x000D_12:00 AM_x000D__x000D_</v>
      </c>
    </row>
    <row r="53" spans="1:4" x14ac:dyDescent="0.25">
      <c r="A53" t="e">
        <f>VLOOKUP(Table1[[#This Row],[locationaddress]],VENUEID!$A$2:$B$28,1,TRUE)</f>
        <v>#N/A</v>
      </c>
      <c r="B53" t="str">
        <f>IF(Table1[[#This Row],[categories]]="","",
IF(ISNUMBER(SEARCH("*ADULTS*",Table1[categories])),"ADULTS",
IF(ISNUMBER(SEARCH("*CHILDREN*",Table1[categories])),"CHILDREN",
IF(ISNUMBER(SEARCH("*TEENS*",Table1[categories])),"TEENS"))))</f>
        <v/>
      </c>
      <c r="C53">
        <f>Table1[[#This Row],[startdatetime]]</f>
        <v>0</v>
      </c>
      <c r="D53" t="str">
        <f>CONCATENATE(Table1[[#This Row],[ summary]],
CHAR(13),
Table1[[#This Row],[startdayname]],
", ",
TEXT((Table1[[#This Row],[startshortdate]]),"MMM D"),
CHAR(13),
TEXT((Table1[[#This Row],[starttime]]), "h:mm am/pm"),CHAR(13),Table1[[#This Row],[description]],CHAR(13))</f>
        <v>_x000D_, Jan 0_x000D_12:00 AM_x000D__x000D_</v>
      </c>
    </row>
    <row r="54" spans="1:4" x14ac:dyDescent="0.25">
      <c r="A54" t="e">
        <f>VLOOKUP(Table1[[#This Row],[locationaddress]],VENUEID!$A$2:$B$28,1,TRUE)</f>
        <v>#N/A</v>
      </c>
      <c r="B54" t="str">
        <f>IF(Table1[[#This Row],[categories]]="","",
IF(ISNUMBER(SEARCH("*ADULTS*",Table1[categories])),"ADULTS",
IF(ISNUMBER(SEARCH("*CHILDREN*",Table1[categories])),"CHILDREN",
IF(ISNUMBER(SEARCH("*TEENS*",Table1[categories])),"TEENS"))))</f>
        <v/>
      </c>
      <c r="C54">
        <f>Table1[[#This Row],[startdatetime]]</f>
        <v>0</v>
      </c>
      <c r="D54" t="str">
        <f>CONCATENATE(Table1[[#This Row],[ summary]],
CHAR(13),
Table1[[#This Row],[startdayname]],
", ",
TEXT((Table1[[#This Row],[startshortdate]]),"MMM D"),
CHAR(13),
TEXT((Table1[[#This Row],[starttime]]), "h:mm am/pm"),CHAR(13),Table1[[#This Row],[description]],CHAR(13))</f>
        <v>_x000D_, Jan 0_x000D_12:00 AM_x000D__x000D_</v>
      </c>
    </row>
    <row r="55" spans="1:4" x14ac:dyDescent="0.25">
      <c r="A55" t="e">
        <f>VLOOKUP(Table1[[#This Row],[locationaddress]],VENUEID!$A$2:$B$28,1,TRUE)</f>
        <v>#N/A</v>
      </c>
      <c r="B55" t="str">
        <f>IF(Table1[[#This Row],[categories]]="","",
IF(ISNUMBER(SEARCH("*ADULTS*",Table1[categories])),"ADULTS",
IF(ISNUMBER(SEARCH("*CHILDREN*",Table1[categories])),"CHILDREN",
IF(ISNUMBER(SEARCH("*TEENS*",Table1[categories])),"TEENS"))))</f>
        <v/>
      </c>
      <c r="C55">
        <f>Table1[[#This Row],[startdatetime]]</f>
        <v>0</v>
      </c>
      <c r="D55" t="str">
        <f>CONCATENATE(Table1[[#This Row],[ summary]],
CHAR(13),
Table1[[#This Row],[startdayname]],
", ",
TEXT((Table1[[#This Row],[startshortdate]]),"MMM D"),
CHAR(13),
TEXT((Table1[[#This Row],[starttime]]), "h:mm am/pm"),CHAR(13),Table1[[#This Row],[description]],CHAR(13))</f>
        <v>_x000D_, Jan 0_x000D_12:00 AM_x000D__x000D_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 summary]],
CHAR(13),
Table1[[#This Row],[startdayname]],
", ",
TEXT((Table1[[#This Row],[startshortdate]]),"MMM D"),
CHAR(13),
TEXT((Table1[[#This Row],[starttime]]), "h:mm am/pm"),CHAR(13),Table1[[#This Row],[description]],CHAR(13))</f>
        <v>_x000D_, Jan 0_x000D_12:00 AM_x000D__x000D_</v>
      </c>
    </row>
    <row r="57" spans="1:4" x14ac:dyDescent="0.25">
      <c r="A57" t="e">
        <f>VLOOKUP(Table1[[#This Row],[locationaddress]],VENUEID!$A$2:$B$28,1,TRUE)</f>
        <v>#N/A</v>
      </c>
      <c r="B57" t="str">
        <f>IF(Table1[[#This Row],[categories]]="","",
IF(ISNUMBER(SEARCH("*ADULTS*",Table1[categories])),"ADULTS",
IF(ISNUMBER(SEARCH("*CHILDREN*",Table1[categories])),"CHILDREN",
IF(ISNUMBER(SEARCH("*TEENS*",Table1[categories])),"TEENS"))))</f>
        <v/>
      </c>
      <c r="C57">
        <f>Table1[[#This Row],[startdatetime]]</f>
        <v>0</v>
      </c>
      <c r="D57" t="str">
        <f>CONCATENATE(Table1[[#This Row],[ summary]],
CHAR(13),
Table1[[#This Row],[startdayname]],
", ",
TEXT((Table1[[#This Row],[startshortdate]]),"MMM D"),
CHAR(13),
TEXT((Table1[[#This Row],[starttime]]), "h:mm am/pm"),CHAR(13),Table1[[#This Row],[description]],CHAR(13))</f>
        <v>_x000D_, Jan 0_x000D_12:00 AM_x000D__x000D_</v>
      </c>
    </row>
    <row r="58" spans="1:4" x14ac:dyDescent="0.25">
      <c r="A58" t="e">
        <f>VLOOKUP(Table1[[#This Row],[locationaddress]],VENUEID!$A$2:$B$28,1,TRUE)</f>
        <v>#N/A</v>
      </c>
      <c r="B58" t="str">
        <f>IF(Table1[[#This Row],[categories]]="","",
IF(ISNUMBER(SEARCH("*ADULTS*",Table1[categories])),"ADULTS",
IF(ISNUMBER(SEARCH("*CHILDREN*",Table1[categories])),"CHILDREN",
IF(ISNUMBER(SEARCH("*TEENS*",Table1[categories])),"TEENS"))))</f>
        <v/>
      </c>
      <c r="C58">
        <f>Table1[[#This Row],[startdatetime]]</f>
        <v>0</v>
      </c>
      <c r="D58" t="str">
        <f>CONCATENATE(Table1[[#This Row],[ summary]],
CHAR(13),
Table1[[#This Row],[startdayname]],
", ",
TEXT((Table1[[#This Row],[startshortdate]]),"MMM D"),
CHAR(13),
TEXT((Table1[[#This Row],[starttime]]), "h:mm am/pm"),CHAR(13),Table1[[#This Row],[description]],CHAR(13))</f>
        <v>_x000D_, Jan 0_x000D_12:00 AM_x000D__x000D_</v>
      </c>
    </row>
    <row r="59" spans="1:4" x14ac:dyDescent="0.25">
      <c r="A59" t="e">
        <f>VLOOKUP(Table1[[#This Row],[locationaddress]],VENUEID!$A$2:$B$28,1,TRUE)</f>
        <v>#N/A</v>
      </c>
      <c r="B59" t="str">
        <f>IF(Table1[[#This Row],[categories]]="","",
IF(ISNUMBER(SEARCH("*ADULTS*",Table1[categories])),"ADULTS",
IF(ISNUMBER(SEARCH("*CHILDREN*",Table1[categories])),"CHILDREN",
IF(ISNUMBER(SEARCH("*TEENS*",Table1[categories])),"TEENS"))))</f>
        <v/>
      </c>
      <c r="C59">
        <f>Table1[[#This Row],[startdatetime]]</f>
        <v>0</v>
      </c>
      <c r="D59" t="str">
        <f>CONCATENATE(Table1[[#This Row],[ summary]],
CHAR(13),
Table1[[#This Row],[startdayname]],
", ",
TEXT((Table1[[#This Row],[startshortdate]]),"MMM D"),
CHAR(13),
TEXT((Table1[[#This Row],[starttime]]), "h:mm am/pm"),CHAR(13),Table1[[#This Row],[description]],CHAR(13))</f>
        <v>_x000D_, Jan 0_x000D_12:00 AM_x000D__x000D_</v>
      </c>
    </row>
    <row r="60" spans="1:4" x14ac:dyDescent="0.25">
      <c r="A60" t="e">
        <f>VLOOKUP(Table1[[#This Row],[locationaddress]],VENUEID!$A$2:$B$28,1,TRUE)</f>
        <v>#N/A</v>
      </c>
      <c r="B60" t="str">
        <f>IF(Table1[[#This Row],[categories]]="","",
IF(ISNUMBER(SEARCH("*ADULTS*",Table1[categories])),"ADULTS",
IF(ISNUMBER(SEARCH("*CHILDREN*",Table1[categories])),"CHILDREN",
IF(ISNUMBER(SEARCH("*TEENS*",Table1[categories])),"TEENS"))))</f>
        <v/>
      </c>
      <c r="C60">
        <f>Table1[[#This Row],[startdatetime]]</f>
        <v>0</v>
      </c>
      <c r="D60" t="str">
        <f>CONCATENATE(Table1[[#This Row],[ summary]],
CHAR(13),
Table1[[#This Row],[startdayname]],
", ",
TEXT((Table1[[#This Row],[startshortdate]]),"MMM D"),
CHAR(13),
TEXT((Table1[[#This Row],[starttime]]), "h:mm am/pm"),CHAR(13),Table1[[#This Row],[description]],CHAR(13))</f>
        <v>_x000D_, Jan 0_x000D_12:00 AM_x000D__x000D_</v>
      </c>
    </row>
    <row r="61" spans="1:4" x14ac:dyDescent="0.25">
      <c r="A61" t="e">
        <f>VLOOKUP(Table1[[#This Row],[locationaddress]],VENUEID!$A$2:$B$28,1,TRUE)</f>
        <v>#N/A</v>
      </c>
      <c r="B61" t="str">
        <f>IF(Table1[[#This Row],[categories]]="","",
IF(ISNUMBER(SEARCH("*ADULTS*",Table1[categories])),"ADULTS",
IF(ISNUMBER(SEARCH("*CHILDREN*",Table1[categories])),"CHILDREN",
IF(ISNUMBER(SEARCH("*TEENS*",Table1[categories])),"TEENS"))))</f>
        <v/>
      </c>
      <c r="C61">
        <f>Table1[[#This Row],[startdatetime]]</f>
        <v>0</v>
      </c>
      <c r="D61" t="str">
        <f>CONCATENATE(Table1[[#This Row],[ summary]],
CHAR(13),
Table1[[#This Row],[startdayname]],
", ",
TEXT((Table1[[#This Row],[startshortdate]]),"MMM D"),
CHAR(13),
TEXT((Table1[[#This Row],[starttime]]), "h:mm am/pm"),CHAR(13),Table1[[#This Row],[description]],CHAR(13))</f>
        <v>_x000D_, Jan 0_x000D_12:00 AM_x000D__x000D_</v>
      </c>
    </row>
    <row r="62" spans="1:4" x14ac:dyDescent="0.25">
      <c r="A62" t="e">
        <f>VLOOKUP(Table1[[#This Row],[locationaddress]],VENUEID!$A$2:$B$28,1,TRUE)</f>
        <v>#N/A</v>
      </c>
      <c r="B62" t="str">
        <f>IF(Table1[[#This Row],[categories]]="","",
IF(ISNUMBER(SEARCH("*ADULTS*",Table1[categories])),"ADULTS",
IF(ISNUMBER(SEARCH("*CHILDREN*",Table1[categories])),"CHILDREN",
IF(ISNUMBER(SEARCH("*TEENS*",Table1[categories])),"TEENS"))))</f>
        <v/>
      </c>
      <c r="C62">
        <f>Table1[[#This Row],[startdatetime]]</f>
        <v>0</v>
      </c>
      <c r="D62" t="str">
        <f>CONCATENATE(Table1[[#This Row],[ summary]],
CHAR(13),
Table1[[#This Row],[startdayname]],
", ",
TEXT((Table1[[#This Row],[startshortdate]]),"MMM D"),
CHAR(13),
TEXT((Table1[[#This Row],[starttime]]), "h:mm am/pm"),CHAR(13),Table1[[#This Row],[description]],CHAR(13))</f>
        <v>_x000D_, Jan 0_x000D_12:00 AM_x000D__x000D_</v>
      </c>
    </row>
    <row r="63" spans="1:4" x14ac:dyDescent="0.25">
      <c r="A63" t="e">
        <f>VLOOKUP(Table1[[#This Row],[locationaddress]],VENUEID!$A$2:$B$28,1,TRUE)</f>
        <v>#N/A</v>
      </c>
      <c r="B63" t="str">
        <f>IF(Table1[[#This Row],[categories]]="","",
IF(ISNUMBER(SEARCH("*ADULTS*",Table1[categories])),"ADULTS",
IF(ISNUMBER(SEARCH("*CHILDREN*",Table1[categories])),"CHILDREN",
IF(ISNUMBER(SEARCH("*TEENS*",Table1[categories])),"TEENS"))))</f>
        <v/>
      </c>
      <c r="C63">
        <f>Table1[[#This Row],[startdatetime]]</f>
        <v>0</v>
      </c>
      <c r="D63" t="str">
        <f>CONCATENATE(Table1[[#This Row],[ summary]],
CHAR(13),
Table1[[#This Row],[startdayname]],
", ",
TEXT((Table1[[#This Row],[startshortdate]]),"MMM D"),
CHAR(13),
TEXT((Table1[[#This Row],[starttime]]), "h:mm am/pm"),CHAR(13),Table1[[#This Row],[description]],CHAR(13))</f>
        <v>_x000D_, Jan 0_x000D_12:00 AM_x000D__x000D_</v>
      </c>
    </row>
    <row r="64" spans="1:4" x14ac:dyDescent="0.25">
      <c r="A64" t="e">
        <f>VLOOKUP(Table1[[#This Row],[locationaddress]],VENUEID!$A$2:$B$28,1,TRUE)</f>
        <v>#N/A</v>
      </c>
      <c r="B64" t="str">
        <f>IF(Table1[[#This Row],[categories]]="","",
IF(ISNUMBER(SEARCH("*ADULTS*",Table1[categories])),"ADULTS",
IF(ISNUMBER(SEARCH("*CHILDREN*",Table1[categories])),"CHILDREN",
IF(ISNUMBER(SEARCH("*TEENS*",Table1[categories])),"TEENS"))))</f>
        <v/>
      </c>
      <c r="C64">
        <f>Table1[[#This Row],[startdatetime]]</f>
        <v>0</v>
      </c>
      <c r="D64" t="str">
        <f>CONCATENATE(Table1[[#This Row],[ summary]],
CHAR(13),
Table1[[#This Row],[startdayname]],
", ",
TEXT((Table1[[#This Row],[startshortdate]]),"MMM D"),
CHAR(13),
TEXT((Table1[[#This Row],[starttime]]), "h:mm am/pm"),CHAR(13),Table1[[#This Row],[description]],CHAR(13))</f>
        <v>_x000D_, Jan 0_x000D_12:00 AM_x000D__x000D_</v>
      </c>
    </row>
    <row r="65" spans="1:4" x14ac:dyDescent="0.25">
      <c r="A65" t="e">
        <f>VLOOKUP(Table1[[#This Row],[locationaddress]],VENUEID!$A$2:$B$28,1,TRUE)</f>
        <v>#N/A</v>
      </c>
      <c r="B65" t="str">
        <f>IF(Table1[[#This Row],[categories]]="","",
IF(ISNUMBER(SEARCH("*ADULTS*",Table1[categories])),"ADULTS",
IF(ISNUMBER(SEARCH("*CHILDREN*",Table1[categories])),"CHILDREN",
IF(ISNUMBER(SEARCH("*TEENS*",Table1[categories])),"TEENS"))))</f>
        <v/>
      </c>
      <c r="C65">
        <f>Table1[[#This Row],[startdatetime]]</f>
        <v>0</v>
      </c>
      <c r="D65" t="str">
        <f>CONCATENATE(Table1[[#This Row],[ summary]],
CHAR(13),
Table1[[#This Row],[startdayname]],
", ",
TEXT((Table1[[#This Row],[startshortdate]]),"MMM D"),
CHAR(13),
TEXT((Table1[[#This Row],[starttime]]), "h:mm am/pm"),CHAR(13),Table1[[#This Row],[description]],CHAR(13))</f>
        <v>_x000D_, Jan 0_x000D_12:00 AM_x000D__x000D_</v>
      </c>
    </row>
    <row r="66" spans="1:4" x14ac:dyDescent="0.25">
      <c r="A66" t="e">
        <f>VLOOKUP(Table1[[#This Row],[locationaddress]],VENUEID!$A$2:$B$28,1,TRUE)</f>
        <v>#N/A</v>
      </c>
      <c r="B66" t="str">
        <f>IF(Table1[[#This Row],[categories]]="","",
IF(ISNUMBER(SEARCH("*ADULTS*",Table1[categories])),"ADULTS",
IF(ISNUMBER(SEARCH("*CHILDREN*",Table1[categories])),"CHILDREN",
IF(ISNUMBER(SEARCH("*TEENS*",Table1[categories])),"TEENS"))))</f>
        <v/>
      </c>
      <c r="C66">
        <f>Table1[[#This Row],[startdatetime]]</f>
        <v>0</v>
      </c>
      <c r="D66" t="str">
        <f>CONCATENATE(Table1[[#This Row],[ summary]],
CHAR(13),
Table1[[#This Row],[startdayname]],
", ",
TEXT((Table1[[#This Row],[startshortdate]]),"MMM D"),
CHAR(13),
TEXT((Table1[[#This Row],[starttime]]), "h:mm am/pm"),CHAR(13),Table1[[#This Row],[description]],CHAR(13))</f>
        <v>_x000D_, Jan 0_x000D_12:00 AM_x000D__x000D_</v>
      </c>
    </row>
    <row r="67" spans="1:4" x14ac:dyDescent="0.25">
      <c r="A67" t="e">
        <f>VLOOKUP(Table1[[#This Row],[locationaddress]],VENUEID!$A$2:$B$28,1,TRUE)</f>
        <v>#N/A</v>
      </c>
      <c r="B67" t="str">
        <f>IF(Table1[[#This Row],[categories]]="","",
IF(ISNUMBER(SEARCH("*ADULTS*",Table1[categories])),"ADULTS",
IF(ISNUMBER(SEARCH("*CHILDREN*",Table1[categories])),"CHILDREN",
IF(ISNUMBER(SEARCH("*TEENS*",Table1[categories])),"TEENS"))))</f>
        <v/>
      </c>
      <c r="C67">
        <f>Table1[[#This Row],[startdatetime]]</f>
        <v>0</v>
      </c>
      <c r="D67" t="str">
        <f>CONCATENATE(Table1[[#This Row],[ summary]],
CHAR(13),
Table1[[#This Row],[startdayname]],
", ",
TEXT((Table1[[#This Row],[startshortdate]]),"MMM D"),
CHAR(13),
TEXT((Table1[[#This Row],[starttime]]), "h:mm am/pm"),CHAR(13),Table1[[#This Row],[description]],CHAR(13))</f>
        <v>_x000D_, Jan 0_x000D_12:00 AM_x000D__x000D_</v>
      </c>
    </row>
    <row r="68" spans="1:4" x14ac:dyDescent="0.25">
      <c r="A68" t="e">
        <f>VLOOKUP(Table1[[#This Row],[locationaddress]],VENUEID!$A$2:$B$28,1,TRUE)</f>
        <v>#N/A</v>
      </c>
      <c r="B68" t="str">
        <f>IF(Table1[[#This Row],[categories]]="","",
IF(ISNUMBER(SEARCH("*ADULTS*",Table1[categories])),"ADULTS",
IF(ISNUMBER(SEARCH("*CHILDREN*",Table1[categories])),"CHILDREN",
IF(ISNUMBER(SEARCH("*TEENS*",Table1[categories])),"TEENS"))))</f>
        <v/>
      </c>
      <c r="C68">
        <f>Table1[[#This Row],[startdatetime]]</f>
        <v>0</v>
      </c>
      <c r="D68" t="str">
        <f>CONCATENATE(Table1[[#This Row],[ summary]],
CHAR(13),
Table1[[#This Row],[startdayname]],
", ",
TEXT((Table1[[#This Row],[startshortdate]]),"MMM D"),
CHAR(13),
TEXT((Table1[[#This Row],[starttime]]), "h:mm am/pm"),CHAR(13),Table1[[#This Row],[description]],CHAR(13))</f>
        <v>_x000D_, Jan 0_x000D_12:00 AM_x000D__x000D_</v>
      </c>
    </row>
    <row r="69" spans="1:4" x14ac:dyDescent="0.25">
      <c r="A69" t="e">
        <f>VLOOKUP(Table1[[#This Row],[locationaddress]],VENUEID!$A$2:$B$28,1,TRUE)</f>
        <v>#N/A</v>
      </c>
      <c r="B69" t="str">
        <f>IF(Table1[[#This Row],[categories]]="","",
IF(ISNUMBER(SEARCH("*ADULTS*",Table1[categories])),"ADULTS",
IF(ISNUMBER(SEARCH("*CHILDREN*",Table1[categories])),"CHILDREN",
IF(ISNUMBER(SEARCH("*TEENS*",Table1[categories])),"TEENS"))))</f>
        <v/>
      </c>
      <c r="C69">
        <f>Table1[[#This Row],[startdatetime]]</f>
        <v>0</v>
      </c>
      <c r="D69" t="str">
        <f>CONCATENATE(Table1[[#This Row],[ summary]],
CHAR(13),
Table1[[#This Row],[startdayname]],
", ",
TEXT((Table1[[#This Row],[startshortdate]]),"MMM D"),
CHAR(13),
TEXT((Table1[[#This Row],[starttime]]), "h:mm am/pm"),CHAR(13),Table1[[#This Row],[description]],CHAR(13))</f>
        <v>_x000D_, Jan 0_x000D_12:00 AM_x000D__x000D_</v>
      </c>
    </row>
    <row r="70" spans="1:4" x14ac:dyDescent="0.25">
      <c r="A70" t="e">
        <f>VLOOKUP(Table1[[#This Row],[locationaddress]],VENUEID!$A$2:$B$28,1,TRUE)</f>
        <v>#N/A</v>
      </c>
      <c r="B70" t="str">
        <f>IF(Table1[[#This Row],[categories]]="","",
IF(ISNUMBER(SEARCH("*ADULTS*",Table1[categories])),"ADULTS",
IF(ISNUMBER(SEARCH("*CHILDREN*",Table1[categories])),"CHILDREN",
IF(ISNUMBER(SEARCH("*TEENS*",Table1[categories])),"TEENS"))))</f>
        <v/>
      </c>
      <c r="C70">
        <f>Table1[[#This Row],[startdatetime]]</f>
        <v>0</v>
      </c>
      <c r="D70" t="str">
        <f>CONCATENATE(Table1[[#This Row],[ summary]],
CHAR(13),
Table1[[#This Row],[startdayname]],
", ",
TEXT((Table1[[#This Row],[startshortdate]]),"MMM D"),
CHAR(13),
TEXT((Table1[[#This Row],[starttime]]), "h:mm am/pm"),CHAR(13),Table1[[#This Row],[description]],CHAR(13))</f>
        <v>_x000D_, Jan 0_x000D_12:00 AM_x000D__x000D_</v>
      </c>
    </row>
    <row r="71" spans="1:4" x14ac:dyDescent="0.25">
      <c r="A71" t="e">
        <f>VLOOKUP(Table1[[#This Row],[locationaddress]],VENUEID!$A$2:$B$28,1,TRUE)</f>
        <v>#N/A</v>
      </c>
      <c r="B71" t="str">
        <f>IF(Table1[[#This Row],[categories]]="","",
IF(ISNUMBER(SEARCH("*ADULTS*",Table1[categories])),"ADULTS",
IF(ISNUMBER(SEARCH("*CHILDREN*",Table1[categories])),"CHILDREN",
IF(ISNUMBER(SEARCH("*TEENS*",Table1[categories])),"TEENS"))))</f>
        <v/>
      </c>
      <c r="C71">
        <f>Table1[[#This Row],[startdatetime]]</f>
        <v>0</v>
      </c>
      <c r="D71" t="str">
        <f>CONCATENATE(Table1[[#This Row],[ summary]],
CHAR(13),
Table1[[#This Row],[startdayname]],
", ",
TEXT((Table1[[#This Row],[startshortdate]]),"MMM D"),
CHAR(13),
TEXT((Table1[[#This Row],[starttime]]), "h:mm am/pm"),CHAR(13),Table1[[#This Row],[description]],CHAR(13))</f>
        <v>_x000D_, Jan 0_x000D_12:00 AM_x000D__x000D_</v>
      </c>
    </row>
    <row r="72" spans="1:4" x14ac:dyDescent="0.25">
      <c r="A72" t="e">
        <f>VLOOKUP(Table1[[#This Row],[locationaddress]],VENUEID!$A$2:$B$28,1,TRUE)</f>
        <v>#N/A</v>
      </c>
      <c r="B72" t="str">
        <f>IF(Table1[[#This Row],[categories]]="","",
IF(ISNUMBER(SEARCH("*ADULTS*",Table1[categories])),"ADULTS",
IF(ISNUMBER(SEARCH("*CHILDREN*",Table1[categories])),"CHILDREN",
IF(ISNUMBER(SEARCH("*TEENS*",Table1[categories])),"TEENS"))))</f>
        <v/>
      </c>
      <c r="C72">
        <f>Table1[[#This Row],[startdatetime]]</f>
        <v>0</v>
      </c>
      <c r="D72" t="str">
        <f>CONCATENATE(Table1[[#This Row],[ summary]],
CHAR(13),
Table1[[#This Row],[startdayname]],
", ",
TEXT((Table1[[#This Row],[startshortdate]]),"MMM D"),
CHAR(13),
TEXT((Table1[[#This Row],[starttime]]), "h:mm am/pm"),CHAR(13),Table1[[#This Row],[description]],CHAR(13))</f>
        <v>_x000D_, Jan 0_x000D_12:00 AM_x000D__x000D_</v>
      </c>
    </row>
    <row r="73" spans="1:4" x14ac:dyDescent="0.25">
      <c r="A73" t="e">
        <f>VLOOKUP(Table1[[#This Row],[locationaddress]],VENUEID!$A$2:$B$28,1,TRUE)</f>
        <v>#N/A</v>
      </c>
      <c r="B73" t="str">
        <f>IF(Table1[[#This Row],[categories]]="","",
IF(ISNUMBER(SEARCH("*ADULTS*",Table1[categories])),"ADULTS",
IF(ISNUMBER(SEARCH("*CHILDREN*",Table1[categories])),"CHILDREN",
IF(ISNUMBER(SEARCH("*TEENS*",Table1[categories])),"TEENS"))))</f>
        <v/>
      </c>
      <c r="C73">
        <f>Table1[[#This Row],[startdatetime]]</f>
        <v>0</v>
      </c>
      <c r="D73" t="str">
        <f>CONCATENATE(Table1[[#This Row],[ summary]],
CHAR(13),
Table1[[#This Row],[startdayname]],
", ",
TEXT((Table1[[#This Row],[startshortdate]]),"MMM D"),
CHAR(13),
TEXT((Table1[[#This Row],[starttime]]), "h:mm am/pm"),CHAR(13),Table1[[#This Row],[description]],CHAR(13))</f>
        <v>_x000D_, Jan 0_x000D_12:00 AM_x000D__x000D_</v>
      </c>
    </row>
    <row r="74" spans="1:4" x14ac:dyDescent="0.25">
      <c r="A74" t="e">
        <f>VLOOKUP(Table1[[#This Row],[locationaddress]],VENUEID!$A$2:$B$28,1,TRUE)</f>
        <v>#N/A</v>
      </c>
      <c r="B74" t="str">
        <f>IF(Table1[[#This Row],[categories]]="","",
IF(ISNUMBER(SEARCH("*ADULTS*",Table1[categories])),"ADULTS",
IF(ISNUMBER(SEARCH("*CHILDREN*",Table1[categories])),"CHILDREN",
IF(ISNUMBER(SEARCH("*TEENS*",Table1[categories])),"TEENS"))))</f>
        <v/>
      </c>
      <c r="C74">
        <f>Table1[[#This Row],[startdatetime]]</f>
        <v>0</v>
      </c>
      <c r="D74" t="str">
        <f>CONCATENATE(Table1[[#This Row],[ summary]],
CHAR(13),
Table1[[#This Row],[startdayname]],
", ",
TEXT((Table1[[#This Row],[startshortdate]]),"MMM D"),
CHAR(13),
TEXT((Table1[[#This Row],[starttime]]), "h:mm am/pm"),CHAR(13),Table1[[#This Row],[description]],CHAR(13))</f>
        <v>_x000D_, Jan 0_x000D_12:00 AM_x000D__x000D_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 summary]],
CHAR(13),
Table1[[#This Row],[startdayname]],
", ",
TEXT((Table1[[#This Row],[startshortdate]]),"MMM D"),
CHAR(13),
TEXT((Table1[[#This Row],[starttime]]), "h:mm am/pm"),CHAR(13),Table1[[#This Row],[description]],CHAR(13))</f>
        <v>_x000D_, Jan 0_x000D_12:00 AM_x000D__x000D_</v>
      </c>
    </row>
    <row r="76" spans="1:4" x14ac:dyDescent="0.25">
      <c r="A76" t="e">
        <f>VLOOKUP(Table1[[#This Row],[locationaddress]],VENUEID!$A$2:$B$28,1,TRUE)</f>
        <v>#N/A</v>
      </c>
      <c r="B76" t="str">
        <f>IF(Table1[[#This Row],[categories]]="","",
IF(ISNUMBER(SEARCH("*ADULTS*",Table1[categories])),"ADULTS",
IF(ISNUMBER(SEARCH("*CHILDREN*",Table1[categories])),"CHILDREN",
IF(ISNUMBER(SEARCH("*TEENS*",Table1[categories])),"TEENS"))))</f>
        <v/>
      </c>
      <c r="C76">
        <f>Table1[[#This Row],[startdatetime]]</f>
        <v>0</v>
      </c>
      <c r="D76" t="str">
        <f>CONCATENATE(Table1[[#This Row],[ summary]],
CHAR(13),
Table1[[#This Row],[startdayname]],
", ",
TEXT((Table1[[#This Row],[startshortdate]]),"MMM D"),
CHAR(13),
TEXT((Table1[[#This Row],[starttime]]), "h:mm am/pm"),CHAR(13),Table1[[#This Row],[description]],CHAR(13))</f>
        <v>_x000D_, Jan 0_x000D_12:00 AM_x000D__x000D_</v>
      </c>
    </row>
    <row r="77" spans="1:4" x14ac:dyDescent="0.25">
      <c r="A77" t="e">
        <f>VLOOKUP(Table1[[#This Row],[locationaddress]],VENUEID!$A$2:$B$28,1,TRUE)</f>
        <v>#N/A</v>
      </c>
      <c r="B77" t="str">
        <f>IF(Table1[[#This Row],[categories]]="","",
IF(ISNUMBER(SEARCH("*ADULTS*",Table1[categories])),"ADULTS",
IF(ISNUMBER(SEARCH("*CHILDREN*",Table1[categories])),"CHILDREN",
IF(ISNUMBER(SEARCH("*TEENS*",Table1[categories])),"TEENS"))))</f>
        <v/>
      </c>
      <c r="C77">
        <f>Table1[[#This Row],[startdatetime]]</f>
        <v>0</v>
      </c>
      <c r="D77" t="str">
        <f>CONCATENATE(Table1[[#This Row],[ summary]],
CHAR(13),
Table1[[#This Row],[startdayname]],
", ",
TEXT((Table1[[#This Row],[startshortdate]]),"MMM D"),
CHAR(13),
TEXT((Table1[[#This Row],[starttime]]), "h:mm am/pm"),CHAR(13),Table1[[#This Row],[description]],CHAR(13))</f>
        <v>_x000D_, Jan 0_x000D_12:00 AM_x000D__x000D_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 summary]],
CHAR(13),
Table1[[#This Row],[startdayname]],
", ",
TEXT((Table1[[#This Row],[startshortdate]]),"MMM D"),
CHAR(13),
TEXT((Table1[[#This Row],[starttime]]), "h:mm am/pm"),CHAR(13),Table1[[#This Row],[description]],CHAR(13))</f>
        <v>_x000D_, Jan 0_x000D_12:00 AM_x000D__x000D_</v>
      </c>
    </row>
    <row r="79" spans="1:4" x14ac:dyDescent="0.25">
      <c r="A79" t="e">
        <f>VLOOKUP(Table1[[#This Row],[locationaddress]],VENUEID!$A$2:$B$28,1,TRUE)</f>
        <v>#N/A</v>
      </c>
      <c r="B79" t="str">
        <f>IF(Table1[[#This Row],[categories]]="","",
IF(ISNUMBER(SEARCH("*ADULTS*",Table1[categories])),"ADULTS",
IF(ISNUMBER(SEARCH("*CHILDREN*",Table1[categories])),"CHILDREN",
IF(ISNUMBER(SEARCH("*TEENS*",Table1[categories])),"TEENS"))))</f>
        <v/>
      </c>
      <c r="C79">
        <f>Table1[[#This Row],[startdatetime]]</f>
        <v>0</v>
      </c>
      <c r="D79" t="str">
        <f>CONCATENATE(Table1[[#This Row],[ summary]],
CHAR(13),
Table1[[#This Row],[startdayname]],
", ",
TEXT((Table1[[#This Row],[startshortdate]]),"MMM D"),
CHAR(13),
TEXT((Table1[[#This Row],[starttime]]), "h:mm am/pm"),CHAR(13),Table1[[#This Row],[description]],CHAR(13))</f>
        <v>_x000D_, Jan 0_x000D_12:00 AM_x000D__x000D_</v>
      </c>
    </row>
    <row r="80" spans="1:4" x14ac:dyDescent="0.25">
      <c r="A80" t="e">
        <f>VLOOKUP(Table1[[#This Row],[locationaddress]],VENUEID!$A$2:$B$28,1,TRUE)</f>
        <v>#N/A</v>
      </c>
      <c r="B80" t="str">
        <f>IF(Table1[[#This Row],[categories]]="","",
IF(ISNUMBER(SEARCH("*ADULTS*",Table1[categories])),"ADULTS",
IF(ISNUMBER(SEARCH("*CHILDREN*",Table1[categories])),"CHILDREN",
IF(ISNUMBER(SEARCH("*TEENS*",Table1[categories])),"TEENS"))))</f>
        <v/>
      </c>
      <c r="C80">
        <f>Table1[[#This Row],[startdatetime]]</f>
        <v>0</v>
      </c>
      <c r="D80" t="str">
        <f>CONCATENATE(Table1[[#This Row],[ summary]],
CHAR(13),
Table1[[#This Row],[startdayname]],
", ",
TEXT((Table1[[#This Row],[startshortdate]]),"MMM D"),
CHAR(13),
TEXT((Table1[[#This Row],[starttime]]), "h:mm am/pm"),CHAR(13),Table1[[#This Row],[description]],CHAR(13))</f>
        <v>_x000D_, Jan 0_x000D_12:00 AM_x000D__x000D_</v>
      </c>
    </row>
    <row r="81" spans="1:4" x14ac:dyDescent="0.25">
      <c r="A81" t="e">
        <f>VLOOKUP(Table1[[#This Row],[locationaddress]],VENUEID!$A$2:$B$28,1,TRUE)</f>
        <v>#N/A</v>
      </c>
      <c r="B81" t="str">
        <f>IF(Table1[[#This Row],[categories]]="","",
IF(ISNUMBER(SEARCH("*ADULTS*",Table1[categories])),"ADULTS",
IF(ISNUMBER(SEARCH("*CHILDREN*",Table1[categories])),"CHILDREN",
IF(ISNUMBER(SEARCH("*TEENS*",Table1[categories])),"TEENS"))))</f>
        <v/>
      </c>
      <c r="C81">
        <f>Table1[[#This Row],[startdatetime]]</f>
        <v>0</v>
      </c>
      <c r="D81" t="str">
        <f>CONCATENATE(Table1[[#This Row],[ summary]],
CHAR(13),
Table1[[#This Row],[startdayname]],
", ",
TEXT((Table1[[#This Row],[startshortdate]]),"MMM D"),
CHAR(13),
TEXT((Table1[[#This Row],[starttime]]), "h:mm am/pm"),CHAR(13),Table1[[#This Row],[description]],CHAR(13))</f>
        <v>_x000D_, Jan 0_x000D_12:00 AM_x000D__x000D_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 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 summary]],
CHAR(13),
Table1[[#This Row],[startdayname]],
", ",
TEXT((Table1[[#This Row],[startshortdate]]),"MMM D"),
CHAR(13),
TEXT((Table1[[#This Row],[starttime]]), "h:mm am/pm"),CHAR(13),Table1[[#This Row],[description]],CHAR(13))</f>
        <v>_x000D_, Jan 0_x000D_12:00 AM_x000D__x000D_</v>
      </c>
    </row>
    <row r="84" spans="1:4" x14ac:dyDescent="0.25">
      <c r="A84" t="e">
        <f>VLOOKUP(Table1[[#This Row],[locationaddress]],VENUEID!$A$2:$B$28,1,TRUE)</f>
        <v>#N/A</v>
      </c>
      <c r="B84" t="str">
        <f>IF(Table1[[#This Row],[categories]]="","",
IF(ISNUMBER(SEARCH("*ADULTS*",Table1[categories])),"ADULTS",
IF(ISNUMBER(SEARCH("*CHILDREN*",Table1[categories])),"CHILDREN",
IF(ISNUMBER(SEARCH("*TEENS*",Table1[categories])),"TEENS"))))</f>
        <v/>
      </c>
      <c r="C84">
        <f>Table1[[#This Row],[startdatetime]]</f>
        <v>0</v>
      </c>
      <c r="D84" t="str">
        <f>CONCATENATE(Table1[[#This Row],[ summary]],
CHAR(13),
Table1[[#This Row],[startdayname]],
", ",
TEXT((Table1[[#This Row],[startshortdate]]),"MMM D"),
CHAR(13),
TEXT((Table1[[#This Row],[starttime]]), "h:mm am/pm"),CHAR(13),Table1[[#This Row],[description]],CHAR(13))</f>
        <v>_x000D_, Jan 0_x000D_12:00 AM_x000D__x000D_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 summary]],
CHAR(13),
Table1[[#This Row],[startdayname]],
", ",
TEXT((Table1[[#This Row],[startshortdate]]),"MMM D"),
CHAR(13),
TEXT((Table1[[#This Row],[starttime]]), "h:mm am/pm"),CHAR(13),Table1[[#This Row],[description]],CHAR(13))</f>
        <v>_x000D_, Jan 0_x000D_12:00 AM_x000D__x000D_</v>
      </c>
    </row>
    <row r="86" spans="1:4" x14ac:dyDescent="0.25">
      <c r="A86" t="e">
        <f>VLOOKUP(Table1[[#This Row],[locationaddress]],VENUEID!$A$2:$B$28,1,TRUE)</f>
        <v>#N/A</v>
      </c>
      <c r="B86" t="str">
        <f>IF(Table1[[#This Row],[categories]]="","",
IF(ISNUMBER(SEARCH("*ADULTS*",Table1[categories])),"ADULTS",
IF(ISNUMBER(SEARCH("*CHILDREN*",Table1[categories])),"CHILDREN",
IF(ISNUMBER(SEARCH("*TEENS*",Table1[categories])),"TEENS"))))</f>
        <v/>
      </c>
      <c r="C86">
        <f>Table1[[#This Row],[startdatetime]]</f>
        <v>0</v>
      </c>
      <c r="D86" t="str">
        <f>CONCATENATE(Table1[[#This Row],[ summary]],
CHAR(13),
Table1[[#This Row],[startdayname]],
", ",
TEXT((Table1[[#This Row],[startshortdate]]),"MMM D"),
CHAR(13),
TEXT((Table1[[#This Row],[starttime]]), "h:mm am/pm"),CHAR(13),Table1[[#This Row],[description]],CHAR(13))</f>
        <v>_x000D_, Jan 0_x000D_12:00 AM_x000D__x000D_</v>
      </c>
    </row>
    <row r="87" spans="1:4" x14ac:dyDescent="0.25">
      <c r="A87" t="e">
        <f>VLOOKUP(Table1[[#This Row],[locationaddress]],VENUEID!$A$2:$B$28,1,TRUE)</f>
        <v>#N/A</v>
      </c>
      <c r="B87" t="str">
        <f>IF(Table1[[#This Row],[categories]]="","",
IF(ISNUMBER(SEARCH("*ADULTS*",Table1[categories])),"ADULTS",
IF(ISNUMBER(SEARCH("*CHILDREN*",Table1[categories])),"CHILDREN",
IF(ISNUMBER(SEARCH("*TEENS*",Table1[categories])),"TEENS"))))</f>
        <v/>
      </c>
      <c r="C87">
        <f>Table1[[#This Row],[startdatetime]]</f>
        <v>0</v>
      </c>
      <c r="D87" t="str">
        <f>CONCATENATE(Table1[[#This Row],[ summary]],
CHAR(13),
Table1[[#This Row],[startdayname]],
", ",
TEXT((Table1[[#This Row],[startshortdate]]),"MMM D"),
CHAR(13),
TEXT((Table1[[#This Row],[starttime]]), "h:mm am/pm"),CHAR(13),Table1[[#This Row],[description]],CHAR(13))</f>
        <v>_x000D_, Jan 0_x000D_12:00 AM_x000D__x000D_</v>
      </c>
    </row>
    <row r="88" spans="1:4" x14ac:dyDescent="0.25">
      <c r="A88" t="e">
        <f>VLOOKUP(Table1[[#This Row],[locationaddress]],VENUEID!$A$2:$B$28,1,TRUE)</f>
        <v>#N/A</v>
      </c>
      <c r="B88" t="str">
        <f>IF(Table1[[#This Row],[categories]]="","",
IF(ISNUMBER(SEARCH("*ADULTS*",Table1[categories])),"ADULTS",
IF(ISNUMBER(SEARCH("*CHILDREN*",Table1[categories])),"CHILDREN",
IF(ISNUMBER(SEARCH("*TEENS*",Table1[categories])),"TEENS"))))</f>
        <v/>
      </c>
      <c r="C88">
        <f>Table1[[#This Row],[startdatetime]]</f>
        <v>0</v>
      </c>
      <c r="D88" t="str">
        <f>CONCATENATE(Table1[[#This Row],[ summary]],
CHAR(13),
Table1[[#This Row],[startdayname]],
", ",
TEXT((Table1[[#This Row],[startshortdate]]),"MMM D"),
CHAR(13),
TEXT((Table1[[#This Row],[starttime]]), "h:mm am/pm"),CHAR(13),Table1[[#This Row],[description]],CHAR(13))</f>
        <v>_x000D_, Jan 0_x000D_12:00 AM_x000D__x000D_</v>
      </c>
    </row>
    <row r="89" spans="1:4" x14ac:dyDescent="0.25">
      <c r="A89" t="e">
        <f>VLOOKUP(Table1[[#This Row],[locationaddress]],VENUEID!$A$2:$B$28,1,TRUE)</f>
        <v>#N/A</v>
      </c>
      <c r="B89" t="str">
        <f>IF(Table1[[#This Row],[categories]]="","",
IF(ISNUMBER(SEARCH("*ADULTS*",Table1[categories])),"ADULTS",
IF(ISNUMBER(SEARCH("*CHILDREN*",Table1[categories])),"CHILDREN",
IF(ISNUMBER(SEARCH("*TEENS*",Table1[categories])),"TEENS"))))</f>
        <v/>
      </c>
      <c r="C89">
        <f>Table1[[#This Row],[startdatetime]]</f>
        <v>0</v>
      </c>
      <c r="D89" t="str">
        <f>CONCATENATE(Table1[[#This Row],[ summary]],
CHAR(13),
Table1[[#This Row],[startdayname]],
", ",
TEXT((Table1[[#This Row],[startshortdate]]),"MMM D"),
CHAR(13),
TEXT((Table1[[#This Row],[starttime]]), "h:mm am/pm"),CHAR(13),Table1[[#This Row],[description]],CHAR(13))</f>
        <v>_x000D_, Jan 0_x000D_12:00 AM_x000D__x000D_</v>
      </c>
    </row>
    <row r="90" spans="1:4" x14ac:dyDescent="0.25">
      <c r="A90" t="e">
        <f>VLOOKUP(Table1[[#This Row],[locationaddress]],VENUEID!$A$2:$B$28,1,TRUE)</f>
        <v>#N/A</v>
      </c>
      <c r="B90" t="str">
        <f>IF(Table1[[#This Row],[categories]]="","",
IF(ISNUMBER(SEARCH("*ADULTS*",Table1[categories])),"ADULTS",
IF(ISNUMBER(SEARCH("*CHILDREN*",Table1[categories])),"CHILDREN",
IF(ISNUMBER(SEARCH("*TEENS*",Table1[categories])),"TEENS"))))</f>
        <v/>
      </c>
      <c r="C90">
        <f>Table1[[#This Row],[startdatetime]]</f>
        <v>0</v>
      </c>
      <c r="D90" t="str">
        <f>CONCATENATE(Table1[[#This Row],[ summary]],
CHAR(13),
Table1[[#This Row],[startdayname]],
", ",
TEXT((Table1[[#This Row],[startshortdate]]),"MMM D"),
CHAR(13),
TEXT((Table1[[#This Row],[starttime]]), "h:mm am/pm"),CHAR(13),Table1[[#This Row],[description]],CHAR(13))</f>
        <v>_x000D_, Jan 0_x000D_12:00 AM_x000D__x000D_</v>
      </c>
    </row>
    <row r="91" spans="1:4" x14ac:dyDescent="0.25">
      <c r="A91" t="e">
        <f>VLOOKUP(Table1[[#This Row],[locationaddress]],VENUEID!$A$2:$B$28,1,TRUE)</f>
        <v>#N/A</v>
      </c>
      <c r="B91" t="str">
        <f>IF(Table1[[#This Row],[categories]]="","",
IF(ISNUMBER(SEARCH("*ADULTS*",Table1[categories])),"ADULTS",
IF(ISNUMBER(SEARCH("*CHILDREN*",Table1[categories])),"CHILDREN",
IF(ISNUMBER(SEARCH("*TEENS*",Table1[categories])),"TEENS"))))</f>
        <v/>
      </c>
      <c r="C91">
        <f>Table1[[#This Row],[startdatetime]]</f>
        <v>0</v>
      </c>
      <c r="D91" t="str">
        <f>CONCATENATE(Table1[[#This Row],[ summary]],
CHAR(13),
Table1[[#This Row],[startdayname]],
", ",
TEXT((Table1[[#This Row],[startshortdate]]),"MMM D"),
CHAR(13),
TEXT((Table1[[#This Row],[starttime]]), "h:mm am/pm"),CHAR(13),Table1[[#This Row],[description]],CHAR(13))</f>
        <v>_x000D_, Jan 0_x000D_12:00 AM_x000D__x000D_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 summary]],
CHAR(13),
Table1[[#This Row],[startdayname]],
", ",
TEXT((Table1[[#This Row],[startshortdate]]),"MMM D"),
CHAR(13),
TEXT((Table1[[#This Row],[starttime]]), "h:mm am/pm"),CHAR(13),Table1[[#This Row],[description]],CHAR(13))</f>
        <v>_x000D_, Jan 0_x000D_12:00 AM_x000D__x000D_</v>
      </c>
    </row>
    <row r="93" spans="1:4" x14ac:dyDescent="0.25">
      <c r="A93" t="e">
        <f>VLOOKUP(Table1[[#This Row],[locationaddress]],VENUEID!$A$2:$B$28,1,TRUE)</f>
        <v>#N/A</v>
      </c>
      <c r="B93" t="str">
        <f>IF(Table1[[#This Row],[categories]]="","",
IF(ISNUMBER(SEARCH("*ADULTS*",Table1[categories])),"ADULTS",
IF(ISNUMBER(SEARCH("*CHILDREN*",Table1[categories])),"CHILDREN",
IF(ISNUMBER(SEARCH("*TEENS*",Table1[categories])),"TEENS"))))</f>
        <v/>
      </c>
      <c r="C93">
        <f>Table1[[#This Row],[startdatetime]]</f>
        <v>0</v>
      </c>
      <c r="D93" t="str">
        <f>CONCATENATE(Table1[[#This Row],[ summary]],
CHAR(13),
Table1[[#This Row],[startdayname]],
", ",
TEXT((Table1[[#This Row],[startshortdate]]),"MMM D"),
CHAR(13),
TEXT((Table1[[#This Row],[starttime]]), "h:mm am/pm"),CHAR(13),Table1[[#This Row],[description]],CHAR(13))</f>
        <v>_x000D_, Jan 0_x000D_12:00 AM_x000D__x000D_</v>
      </c>
    </row>
    <row r="94" spans="1:4" x14ac:dyDescent="0.25">
      <c r="A94" t="e">
        <f>VLOOKUP(Table1[[#This Row],[locationaddress]],VENUEID!$A$2:$B$28,1,TRUE)</f>
        <v>#N/A</v>
      </c>
      <c r="B94" t="str">
        <f>IF(Table1[[#This Row],[categories]]="","",
IF(ISNUMBER(SEARCH("*ADULTS*",Table1[categories])),"ADULTS",
IF(ISNUMBER(SEARCH("*CHILDREN*",Table1[categories])),"CHILDREN",
IF(ISNUMBER(SEARCH("*TEENS*",Table1[categories])),"TEENS"))))</f>
        <v/>
      </c>
      <c r="C94">
        <f>Table1[[#This Row],[startdatetime]]</f>
        <v>0</v>
      </c>
      <c r="D94" t="str">
        <f>CONCATENATE(Table1[[#This Row],[ summary]],
CHAR(13),
Table1[[#This Row],[startdayname]],
", ",
TEXT((Table1[[#This Row],[startshortdate]]),"MMM D"),
CHAR(13),
TEXT((Table1[[#This Row],[starttime]]), "h:mm am/pm"),CHAR(13),Table1[[#This Row],[description]],CHAR(13))</f>
        <v>_x000D_, Jan 0_x000D_12:00 AM_x000D__x000D_</v>
      </c>
    </row>
    <row r="95" spans="1:4" x14ac:dyDescent="0.25">
      <c r="A95" t="e">
        <f>VLOOKUP(Table1[[#This Row],[locationaddress]],VENUEID!$A$2:$B$28,1,TRUE)</f>
        <v>#N/A</v>
      </c>
      <c r="B95" t="str">
        <f>IF(Table1[[#This Row],[categories]]="","",
IF(ISNUMBER(SEARCH("*ADULTS*",Table1[categories])),"ADULTS",
IF(ISNUMBER(SEARCH("*CHILDREN*",Table1[categories])),"CHILDREN",
IF(ISNUMBER(SEARCH("*TEENS*",Table1[categories])),"TEENS"))))</f>
        <v/>
      </c>
      <c r="C95">
        <f>Table1[[#This Row],[startdatetime]]</f>
        <v>0</v>
      </c>
      <c r="D95" t="str">
        <f>CONCATENATE(Table1[[#This Row],[ summary]],
CHAR(13),
Table1[[#This Row],[startdayname]],
", ",
TEXT((Table1[[#This Row],[startshortdate]]),"MMM D"),
CHAR(13),
TEXT((Table1[[#This Row],[starttime]]), "h:mm am/pm"),CHAR(13),Table1[[#This Row],[description]],CHAR(13))</f>
        <v>_x000D_, Jan 0_x000D_12:00 AM_x000D__x000D_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 summary]],
CHAR(13),
Table1[[#This Row],[startdayname]],
", ",
TEXT((Table1[[#This Row],[startshortdate]]),"MMM D"),
CHAR(13),
TEXT((Table1[[#This Row],[starttime]]), "h:mm am/pm"),CHAR(13),Table1[[#This Row],[description]],CHAR(13))</f>
        <v>_x000D_, Jan 0_x000D_12:00 AM_x000D__x000D_</v>
      </c>
    </row>
    <row r="97" spans="1:4" x14ac:dyDescent="0.25">
      <c r="A97" t="e">
        <f>VLOOKUP(Table1[[#This Row],[locationaddress]],VENUEID!$A$2:$B$28,1,TRUE)</f>
        <v>#N/A</v>
      </c>
      <c r="B97" t="str">
        <f>IF(Table1[[#This Row],[categories]]="","",
IF(ISNUMBER(SEARCH("*ADULTS*",Table1[categories])),"ADULTS",
IF(ISNUMBER(SEARCH("*CHILDREN*",Table1[categories])),"CHILDREN",
IF(ISNUMBER(SEARCH("*TEENS*",Table1[categories])),"TEENS"))))</f>
        <v/>
      </c>
      <c r="C97">
        <f>Table1[[#This Row],[startdatetime]]</f>
        <v>0</v>
      </c>
      <c r="D97" t="str">
        <f>CONCATENATE(Table1[[#This Row],[ summary]],
CHAR(13),
Table1[[#This Row],[startdayname]],
", ",
TEXT((Table1[[#This Row],[startshortdate]]),"MMM D"),
CHAR(13),
TEXT((Table1[[#This Row],[starttime]]), "h:mm am/pm"),CHAR(13),Table1[[#This Row],[description]],CHAR(13))</f>
        <v>_x000D_, Jan 0_x000D_12:00 AM_x000D__x000D_</v>
      </c>
    </row>
    <row r="98" spans="1:4" x14ac:dyDescent="0.25">
      <c r="A98" t="str">
        <f>VLOOKUP(Table1[[#This Row],[locationaddress]],VENUEID!$A$2:$B$28,1,TRUE)</f>
        <v>SOUTHEAST</v>
      </c>
      <c r="B98" t="str">
        <f>IF(Table1[[#This Row],[categories]]="","",
IF(ISNUMBER(SEARCH("*ADULTS*",Table1[categories])),"ADULTS",
IF(ISNUMBER(SEARCH("*CHILDREN*",Table1[categories])),"CHILDREN",
IF(ISNUMBER(SEARCH("*TEENS*",Table1[categories])),"TEENS"))))</f>
        <v>TEENS</v>
      </c>
      <c r="C98" t="str">
        <f>Table1[[#This Row],[startdatetime]]</f>
        <v>20170303T160000</v>
      </c>
      <c r="D98" t="str">
        <f>CONCATENATE(Table1[[#This Row],[ summary]],
CHAR(13),
Table1[[#This Row],[startdayname]],
", ",
TEXT((Table1[[#This Row],[startshortdate]]),"MMM D"),
CHAR(13),
TEXT((Table1[[#This Row],[starttime]]), "h:mm am/pm"),CHAR(13),Table1[[#This Row],[description]],CHAR(13))</f>
        <v xml:space="preserve"> Anime Film Friday_x000D_Friday, Mar 3_x000D_4:00 PM_x000D_Fridays, March 3, 10, 17, and 31. We'll be serving popcorn and showing a different anime movie or series opener. For teens in grades 7-12._x000D_</v>
      </c>
    </row>
    <row r="99" spans="1:4" x14ac:dyDescent="0.25">
      <c r="A99" t="e">
        <f>VLOOKUP(Table1[[#This Row],[locationaddress]],VENUEID!$A$2:$B$28,1,TRUE)</f>
        <v>#N/A</v>
      </c>
      <c r="B99" t="str">
        <f>IF(Table1[[#This Row],[categories]]="","",
IF(ISNUMBER(SEARCH("*ADULTS*",Table1[categories])),"ADULTS",
IF(ISNUMBER(SEARCH("*CHILDREN*",Table1[categories])),"CHILDREN",
IF(ISNUMBER(SEARCH("*TEENS*",Table1[categories])),"TEENS"))))</f>
        <v/>
      </c>
      <c r="C99">
        <f>Table1[[#This Row],[startdatetime]]</f>
        <v>0</v>
      </c>
      <c r="D99" t="str">
        <f>CONCATENATE(Table1[[#This Row],[ summary]],
CHAR(13),
Table1[[#This Row],[startdayname]],
", ",
TEXT((Table1[[#This Row],[startshortdate]]),"MMM D"),
CHAR(13),
TEXT((Table1[[#This Row],[starttime]]), "h:mm am/pm"),CHAR(13),Table1[[#This Row],[description]],CHAR(13))</f>
        <v>_x000D_, Jan 0_x000D_12:00 AM_x000D__x000D_</v>
      </c>
    </row>
    <row r="100" spans="1:4" x14ac:dyDescent="0.25">
      <c r="A100" t="e">
        <f>VLOOKUP(Table1[[#This Row],[locationaddress]],VENUEID!$A$2:$B$28,1,TRUE)</f>
        <v>#N/A</v>
      </c>
      <c r="B100" t="str">
        <f>IF(Table1[[#This Row],[categories]]="","",
IF(ISNUMBER(SEARCH("*ADULTS*",Table1[categories])),"ADULTS",
IF(ISNUMBER(SEARCH("*CHILDREN*",Table1[categories])),"CHILDREN",
IF(ISNUMBER(SEARCH("*TEENS*",Table1[categories])),"TEENS"))))</f>
        <v/>
      </c>
      <c r="C100">
        <f>Table1[[#This Row],[startdatetime]]</f>
        <v>0</v>
      </c>
      <c r="D100" t="str">
        <f>CONCATENATE(Table1[[#This Row],[ summary]],
CHAR(13),
Table1[[#This Row],[startdayname]],
", ",
TEXT((Table1[[#This Row],[startshortdate]]),"MMM D"),
CHAR(13),
TEXT((Table1[[#This Row],[starttime]]), "h:mm am/pm"),CHAR(13),Table1[[#This Row],[description]],CHAR(13))</f>
        <v>_x000D_, Jan 0_x000D_12:00 AM_x000D__x000D_</v>
      </c>
    </row>
    <row r="101" spans="1:4" x14ac:dyDescent="0.25">
      <c r="A101" t="e">
        <f>VLOOKUP(Table1[[#This Row],[locationaddress]],VENUEID!$A$2:$B$28,1,TRUE)</f>
        <v>#N/A</v>
      </c>
      <c r="B101" t="str">
        <f>IF(Table1[[#This Row],[categories]]="","",
IF(ISNUMBER(SEARCH("*ADULTS*",Table1[categories])),"ADULTS",
IF(ISNUMBER(SEARCH("*CHILDREN*",Table1[categories])),"CHILDREN",
IF(ISNUMBER(SEARCH("*TEENS*",Table1[categories])),"TEENS"))))</f>
        <v/>
      </c>
      <c r="C101">
        <f>Table1[[#This Row],[startdatetime]]</f>
        <v>0</v>
      </c>
      <c r="D101" t="str">
        <f>CONCATENATE(Table1[[#This Row],[ summary]],
CHAR(13),
Table1[[#This Row],[startdayname]],
", ",
TEXT((Table1[[#This Row],[startshortdate]]),"MMM D"),
CHAR(13),
TEXT((Table1[[#This Row],[starttime]]), "h:mm am/pm"),CHAR(13),Table1[[#This Row],[description]],CHAR(13))</f>
        <v>_x000D_, Jan 0_x000D_12:00 AM_x000D__x000D_</v>
      </c>
    </row>
    <row r="102" spans="1:4" x14ac:dyDescent="0.25">
      <c r="A102" t="str">
        <f>VLOOKUP(Table1[[#This Row],[locationaddress]],VENUEID!$A$2:$B$28,1,TRUE)</f>
        <v>SOUTHEAST</v>
      </c>
      <c r="B102" t="str">
        <f>IF(Table1[[#This Row],[categories]]="","",
IF(ISNUMBER(SEARCH("*ADULTS*",Table1[categories])),"ADULTS",
IF(ISNUMBER(SEARCH("*CHILDREN*",Table1[categories])),"CHILDREN",
IF(ISNUMBER(SEARCH("*TEENS*",Table1[categories])),"TEENS"))))</f>
        <v>CHILDREN</v>
      </c>
      <c r="C102" t="str">
        <f>Table1[[#This Row],[startdatetime]]</f>
        <v>20170301T103000</v>
      </c>
      <c r="D102" t="str">
        <f>CONCATENATE(Table1[[#This Row],[ summary]],
CHAR(13),
Table1[[#This Row],[startdayname]],
", ",
TEXT((Table1[[#This Row],[startshortdate]]),"MMM D"),
CHAR(13),
TEXT((Table1[[#This Row],[starttime]]), "h:mm am/pm"),CHAR(13),Table1[[#This Row],[description]],CHAR(13))</f>
        <v xml:space="preserve"> Babies and Books_x000D_Wednesday, Mar 1_x000D_10:30 AM_x000D_Every Wednesday in Mar and Apr. Babies and their caregivers are welcome to join us for tickle rhymes and wiggle songs.  We will share the best practices to promote early literacy skills. Children ages 0 to 3 are welcome._x000D_</v>
      </c>
    </row>
    <row r="103" spans="1:4" x14ac:dyDescent="0.25">
      <c r="A103" t="e">
        <f>VLOOKUP(Table1[[#This Row],[locationaddress]],VENUEID!$A$2:$B$28,1,TRUE)</f>
        <v>#N/A</v>
      </c>
      <c r="B103" t="str">
        <f>IF(Table1[[#This Row],[categories]]="","",
IF(ISNUMBER(SEARCH("*ADULTS*",Table1[categories])),"ADULTS",
IF(ISNUMBER(SEARCH("*CHILDREN*",Table1[categories])),"CHILDREN",
IF(ISNUMBER(SEARCH("*TEENS*",Table1[categories])),"TEENS"))))</f>
        <v/>
      </c>
      <c r="C103">
        <f>Table1[[#This Row],[startdatetime]]</f>
        <v>0</v>
      </c>
      <c r="D103" t="str">
        <f>CONCATENATE(Table1[[#This Row],[ summary]],
CHAR(13),
Table1[[#This Row],[startdayname]],
", ",
TEXT((Table1[[#This Row],[startshortdate]]),"MMM D"),
CHAR(13),
TEXT((Table1[[#This Row],[starttime]]), "h:mm am/pm"),CHAR(13),Table1[[#This Row],[description]],CHAR(13))</f>
        <v>_x000D_, Jan 0_x000D_12:00 AM_x000D__x000D_</v>
      </c>
    </row>
    <row r="104" spans="1:4" x14ac:dyDescent="0.25">
      <c r="A104" t="e">
        <f>VLOOKUP(Table1[[#This Row],[locationaddress]],VENUEID!$A$2:$B$28,1,TRUE)</f>
        <v>#N/A</v>
      </c>
      <c r="B104" t="str">
        <f>IF(Table1[[#This Row],[categories]]="","",
IF(ISNUMBER(SEARCH("*ADULTS*",Table1[categories])),"ADULTS",
IF(ISNUMBER(SEARCH("*CHILDREN*",Table1[categories])),"CHILDREN",
IF(ISNUMBER(SEARCH("*TEENS*",Table1[categories])),"TEENS"))))</f>
        <v/>
      </c>
      <c r="C104">
        <f>Table1[[#This Row],[startdatetime]]</f>
        <v>0</v>
      </c>
      <c r="D104" t="str">
        <f>CONCATENATE(Table1[[#This Row],[ summary]],
CHAR(13),
Table1[[#This Row],[startdayname]],
", ",
TEXT((Table1[[#This Row],[startshortdate]]),"MMM D"),
CHAR(13),
TEXT((Table1[[#This Row],[starttime]]), "h:mm am/pm"),CHAR(13),Table1[[#This Row],[description]],CHAR(13))</f>
        <v>_x000D_, Jan 0_x000D_12:00 AM_x000D__x000D_</v>
      </c>
    </row>
    <row r="105" spans="1:4" x14ac:dyDescent="0.25">
      <c r="A105" t="e">
        <f>VLOOKUP(Table1[[#This Row],[locationaddress]],VENUEID!$A$2:$B$28,1,TRUE)</f>
        <v>#N/A</v>
      </c>
      <c r="B105" t="str">
        <f>IF(Table1[[#This Row],[categories]]="","",
IF(ISNUMBER(SEARCH("*ADULTS*",Table1[categories])),"ADULTS",
IF(ISNUMBER(SEARCH("*CHILDREN*",Table1[categories])),"CHILDREN",
IF(ISNUMBER(SEARCH("*TEENS*",Table1[categories])),"TEENS"))))</f>
        <v/>
      </c>
      <c r="C105">
        <f>Table1[[#This Row],[startdatetime]]</f>
        <v>0</v>
      </c>
      <c r="D105" t="str">
        <f>CONCATENATE(Table1[[#This Row],[ summary]],
CHAR(13),
Table1[[#This Row],[startdayname]],
", ",
TEXT((Table1[[#This Row],[startshortdate]]),"MMM D"),
CHAR(13),
TEXT((Table1[[#This Row],[starttime]]), "h:mm am/pm"),CHAR(13),Table1[[#This Row],[description]],CHAR(13))</f>
        <v>_x000D_, Jan 0_x000D_12:00 AM_x000D__x000D_</v>
      </c>
    </row>
    <row r="106" spans="1:4" x14ac:dyDescent="0.25">
      <c r="A106" t="e">
        <f>VLOOKUP(Table1[[#This Row],[locationaddress]],VENUEID!$A$2:$B$28,1,TRUE)</f>
        <v>#N/A</v>
      </c>
      <c r="B106" t="str">
        <f>IF(Table1[[#This Row],[categories]]="","",
IF(ISNUMBER(SEARCH("*ADULTS*",Table1[categories])),"ADULTS",
IF(ISNUMBER(SEARCH("*CHILDREN*",Table1[categories])),"CHILDREN",
IF(ISNUMBER(SEARCH("*TEENS*",Table1[categories])),"TEENS"))))</f>
        <v/>
      </c>
      <c r="C106">
        <f>Table1[[#This Row],[startdatetime]]</f>
        <v>0</v>
      </c>
      <c r="D106" t="str">
        <f>CONCATENATE(Table1[[#This Row],[ summary]],
CHAR(13),
Table1[[#This Row],[startdayname]],
", ",
TEXT((Table1[[#This Row],[startshortdate]]),"MMM D"),
CHAR(13),
TEXT((Table1[[#This Row],[starttime]]), "h:mm am/pm"),CHAR(13),Table1[[#This Row],[description]],CHAR(13))</f>
        <v>_x000D_, Jan 0_x000D_12:00 AM_x000D__x000D_</v>
      </c>
    </row>
    <row r="107" spans="1:4" x14ac:dyDescent="0.25">
      <c r="A107" t="e">
        <f>VLOOKUP(Table1[[#This Row],[locationaddress]],VENUEID!$A$2:$B$28,1,TRUE)</f>
        <v>#N/A</v>
      </c>
      <c r="B107" t="str">
        <f>IF(Table1[[#This Row],[categories]]="","",
IF(ISNUMBER(SEARCH("*ADULTS*",Table1[categories])),"ADULTS",
IF(ISNUMBER(SEARCH("*CHILDREN*",Table1[categories])),"CHILDREN",
IF(ISNUMBER(SEARCH("*TEENS*",Table1[categories])),"TEENS"))))</f>
        <v/>
      </c>
      <c r="C107">
        <f>Table1[[#This Row],[startdatetime]]</f>
        <v>0</v>
      </c>
      <c r="D107" t="str">
        <f>CONCATENATE(Table1[[#This Row],[ summary]],
CHAR(13),
Table1[[#This Row],[startdayname]],
", ",
TEXT((Table1[[#This Row],[startshortdate]]),"MMM D"),
CHAR(13),
TEXT((Table1[[#This Row],[starttime]]), "h:mm am/pm"),CHAR(13),Table1[[#This Row],[description]],CHAR(13))</f>
        <v>_x000D_, Jan 0_x000D_12:00 AM_x000D__x000D_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 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 summary]],
CHAR(13),
Table1[[#This Row],[startdayname]],
", ",
TEXT((Table1[[#This Row],[startshortdate]]),"MMM D"),
CHAR(13),
TEXT((Table1[[#This Row],[starttime]]), "h:mm am/pm"),CHAR(13),Table1[[#This Row],[description]],CHAR(13))</f>
        <v>_x000D_, Jan 0_x000D_12:00 AM_x000D__x000D_</v>
      </c>
    </row>
    <row r="110" spans="1:4" x14ac:dyDescent="0.25">
      <c r="A110" t="str">
        <f>VLOOKUP(Table1[[#This Row],[locationaddress]],VENUEID!$A$2:$B$28,1,TRUE)</f>
        <v>SOUTHEAST</v>
      </c>
      <c r="B110" t="str">
        <f>IF(Table1[[#This Row],[categories]]="","",
IF(ISNUMBER(SEARCH("*ADULTS*",Table1[categories])),"ADULTS",
IF(ISNUMBER(SEARCH("*CHILDREN*",Table1[categories])),"CHILDREN",
IF(ISNUMBER(SEARCH("*TEENS*",Table1[categories])),"TEENS"))))</f>
        <v>CHILDREN</v>
      </c>
      <c r="C110" t="str">
        <f>Table1[[#This Row],[startdatetime]]</f>
        <v>20170426T103000</v>
      </c>
      <c r="D110" t="str">
        <f>CONCATENATE(Table1[[#This Row],[ summary]],
CHAR(13),
Table1[[#This Row],[startdayname]],
", ",
TEXT((Table1[[#This Row],[startshortdate]]),"MMM D"),
CHAR(13),
TEXT((Table1[[#This Row],[starttime]]), "h:mm am/pm"),CHAR(13),Table1[[#This Row],[description]],CHAR(13))</f>
        <v xml:space="preserve"> Bilingual Music and Movement for Little Amigos_x000D_Wednesday, Apr 26_x000D_10:30 AM_x000D_Rachel Rodriguez features Spanish language and music in her singing and dancing Latino culture-themed story time. For babies, age 0-3._x000D_</v>
      </c>
    </row>
    <row r="111" spans="1:4" x14ac:dyDescent="0.25">
      <c r="A111" t="str">
        <f>VLOOKUP(Table1[[#This Row],[locationaddress]],VENUEID!$A$2:$B$28,1,TRUE)</f>
        <v>SOUTHEAST</v>
      </c>
      <c r="B111" t="str">
        <f>IF(Table1[[#This Row],[categories]]="","",
IF(ISNUMBER(SEARCH("*ADULTS*",Table1[categories])),"ADULTS",
IF(ISNUMBER(SEARCH("*CHILDREN*",Table1[categories])),"CHILDREN",
IF(ISNUMBER(SEARCH("*TEENS*",Table1[categories])),"TEENS"))))</f>
        <v>CHILDREN</v>
      </c>
      <c r="C111" t="str">
        <f>Table1[[#This Row],[startdatetime]]</f>
        <v>20170329T163000</v>
      </c>
      <c r="D111" t="str">
        <f>CONCATENATE(Table1[[#This Row],[ summary]],
CHAR(13),
Table1[[#This Row],[startdayname]],
", ",
TEXT((Table1[[#This Row],[startshortdate]]),"MMM D"),
CHAR(13),
TEXT((Table1[[#This Row],[starttime]]), "h:mm am/pm"),CHAR(13),Table1[[#This Row],[description]],CHAR(13))</f>
        <v xml:space="preserve"> Book Surfers: Kids Book Club_x000D_Wednesday, Mar 29_x000D_4:30 PM_x000D_Every Last Wednesday of the month. Join us for book discussions, games, and fun! Register and pick up a copy of the book at the Children's Desk. For ages 8 and up._x000D_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 summary]],
CHAR(13),
Table1[[#This Row],[startdayname]],
", ",
TEXT((Table1[[#This Row],[startshortdate]]),"MMM D"),
CHAR(13),
TEXT((Table1[[#This Row],[starttime]]), "h:mm am/pm"),CHAR(13),Table1[[#This Row],[description]],CHAR(13))</f>
        <v>_x000D_, Jan 0_x000D_12:00 AM_x000D__x000D_</v>
      </c>
    </row>
    <row r="113" spans="1:4" x14ac:dyDescent="0.25">
      <c r="A113" t="e">
        <f>VLOOKUP(Table1[[#This Row],[locationaddress]],VENUEID!$A$2:$B$28,1,TRUE)</f>
        <v>#N/A</v>
      </c>
      <c r="B113" t="str">
        <f>IF(Table1[[#This Row],[categories]]="","",
IF(ISNUMBER(SEARCH("*ADULTS*",Table1[categories])),"ADULTS",
IF(ISNUMBER(SEARCH("*CHILDREN*",Table1[categories])),"CHILDREN",
IF(ISNUMBER(SEARCH("*TEENS*",Table1[categories])),"TEENS"))))</f>
        <v/>
      </c>
      <c r="C113">
        <f>Table1[[#This Row],[startdatetime]]</f>
        <v>0</v>
      </c>
      <c r="D113" t="str">
        <f>CONCATENATE(Table1[[#This Row],[ summary]],
CHAR(13),
Table1[[#This Row],[startdayname]],
", ",
TEXT((Table1[[#This Row],[startshortdate]]),"MMM D"),
CHAR(13),
TEXT((Table1[[#This Row],[starttime]]), "h:mm am/pm"),CHAR(13),Table1[[#This Row],[description]],CHAR(13))</f>
        <v>_x000D_, Jan 0_x000D_12:00 AM_x000D__x000D_</v>
      </c>
    </row>
    <row r="114" spans="1:4" x14ac:dyDescent="0.25">
      <c r="A114" t="str">
        <f>VLOOKUP(Table1[[#This Row],[locationaddress]],VENUEID!$A$2:$B$28,1,TRUE)</f>
        <v>SOUTHEAST</v>
      </c>
      <c r="B114" t="str">
        <f>IF(Table1[[#This Row],[categories]]="","",
IF(ISNUMBER(SEARCH("*ADULTS*",Table1[categories])),"ADULTS",
IF(ISNUMBER(SEARCH("*CHILDREN*",Table1[categories])),"CHILDREN",
IF(ISNUMBER(SEARCH("*TEENS*",Table1[categories])),"TEENS"))))</f>
        <v>ADULTS</v>
      </c>
      <c r="C114" t="str">
        <f>Table1[[#This Row],[startdatetime]]</f>
        <v>20170311T143000</v>
      </c>
      <c r="D114" t="str">
        <f>CONCATENATE(Table1[[#This Row],[ summary]],
CHAR(13),
Table1[[#This Row],[startdayname]],
", ",
TEXT((Table1[[#This Row],[startshortdate]]),"MMM D"),
CHAR(13),
TEXT((Table1[[#This Row],[starttime]]), "h:mm am/pm"),CHAR(13),Table1[[#This Row],[description]],CHAR(13))</f>
        <v xml:space="preserve"> Character Design with Artist Janet Lee_x000D_Saturday, Mar 11_x000D_2:30 PM_x000D_Who is YOUR character? From a professional comic artist, learn the principles underlying characters from Charlie Brown to Naruto, and design your own!  Registration is required. Please call (615) 862-5871 to register. For teens in grades 8-12 and adults._x000D_</v>
      </c>
    </row>
    <row r="115" spans="1:4" x14ac:dyDescent="0.25">
      <c r="A115" t="str">
        <f>VLOOKUP(Table1[[#This Row],[locationaddress]],VENUEID!$A$2:$B$28,1,TRUE)</f>
        <v>SOUTHEAST</v>
      </c>
      <c r="B115" t="str">
        <f>IF(Table1[[#This Row],[categories]]="","",
IF(ISNUMBER(SEARCH("*ADULTS*",Table1[categories])),"ADULTS",
IF(ISNUMBER(SEARCH("*CHILDREN*",Table1[categories])),"CHILDREN",
IF(ISNUMBER(SEARCH("*TEENS*",Table1[categories])),"TEENS"))))</f>
        <v>ADULTS</v>
      </c>
      <c r="C115" t="str">
        <f>Table1[[#This Row],[startdatetime]]</f>
        <v>20170302T180000</v>
      </c>
      <c r="D115" t="str">
        <f>CONCATENATE(Table1[[#This Row],[ summary]],
CHAR(13),
Table1[[#This Row],[startdayname]],
", ",
TEXT((Table1[[#This Row],[startshortdate]]),"MMM D"),
CHAR(13),
TEXT((Table1[[#This Row],[starttime]]), "h:mm am/pm"),CHAR(13),Table1[[#This Row],[description]],CHAR(13))</f>
        <v xml:space="preserve"> Citizenship Class with Nashville Adult Literacy Council_x000D_Thursday, Mar 2_x000D_6:00 PM_x000D_Every Tuesday and Thursday. Study for the citizenship test at your local library! Review the 100 questions, improve your English, reading and writing skills, and learn about the interview process. Students who complete the class will also get FREE filing of the N-400. Classes offered in partnership with Nashville Adult Literacy Council. Registration is required. Call 615-298-8060 to register._x000D_</v>
      </c>
    </row>
    <row r="116" spans="1:4" x14ac:dyDescent="0.25">
      <c r="A116" t="e">
        <f>VLOOKUP(Table1[[#This Row],[locationaddress]],VENUEID!$A$2:$B$28,1,TRUE)</f>
        <v>#N/A</v>
      </c>
      <c r="B116" t="str">
        <f>IF(Table1[[#This Row],[categories]]="","",
IF(ISNUMBER(SEARCH("*ADULTS*",Table1[categories])),"ADULTS",
IF(ISNUMBER(SEARCH("*CHILDREN*",Table1[categories])),"CHILDREN",
IF(ISNUMBER(SEARCH("*TEENS*",Table1[categories])),"TEENS"))))</f>
        <v/>
      </c>
      <c r="C116">
        <f>Table1[[#This Row],[startdatetime]]</f>
        <v>0</v>
      </c>
      <c r="D116" t="str">
        <f>CONCATENATE(Table1[[#This Row],[ summary]],
CHAR(13),
Table1[[#This Row],[startdayname]],
", ",
TEXT((Table1[[#This Row],[startshortdate]]),"MMM D"),
CHAR(13),
TEXT((Table1[[#This Row],[starttime]]), "h:mm am/pm"),CHAR(13),Table1[[#This Row],[description]],CHAR(13))</f>
        <v>_x000D_, Jan 0_x000D_12:00 AM_x000D__x000D_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 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 summary]],
CHAR(13),
Table1[[#This Row],[startdayname]],
", ",
TEXT((Table1[[#This Row],[startshortdate]]),"MMM D"),
CHAR(13),
TEXT((Table1[[#This Row],[starttime]]), "h:mm am/pm"),CHAR(13),Table1[[#This Row],[description]],CHAR(13))</f>
        <v>_x000D_, Jan 0_x000D_12:00 AM_x000D__x000D_</v>
      </c>
    </row>
    <row r="119" spans="1:4" x14ac:dyDescent="0.25">
      <c r="A119" t="e">
        <f>VLOOKUP(Table1[[#This Row],[locationaddress]],VENUEID!$A$2:$B$28,1,TRUE)</f>
        <v>#N/A</v>
      </c>
      <c r="B119" t="str">
        <f>IF(Table1[[#This Row],[categories]]="","",
IF(ISNUMBER(SEARCH("*ADULTS*",Table1[categories])),"ADULTS",
IF(ISNUMBER(SEARCH("*CHILDREN*",Table1[categories])),"CHILDREN",
IF(ISNUMBER(SEARCH("*TEENS*",Table1[categories])),"TEENS"))))</f>
        <v/>
      </c>
      <c r="C119">
        <f>Table1[[#This Row],[startdatetime]]</f>
        <v>0</v>
      </c>
      <c r="D119" t="str">
        <f>CONCATENATE(Table1[[#This Row],[ summary]],
CHAR(13),
Table1[[#This Row],[startdayname]],
", ",
TEXT((Table1[[#This Row],[startshortdate]]),"MMM D"),
CHAR(13),
TEXT((Table1[[#This Row],[starttime]]), "h:mm am/pm"),CHAR(13),Table1[[#This Row],[description]],CHAR(13))</f>
        <v>_x000D_, Jan 0_x000D_12:00 AM_x000D__x000D_</v>
      </c>
    </row>
    <row r="120" spans="1:4" x14ac:dyDescent="0.25">
      <c r="A120" t="e">
        <f>VLOOKUP(Table1[[#This Row],[locationaddress]],VENUEID!$A$2:$B$28,1,TRUE)</f>
        <v>#N/A</v>
      </c>
      <c r="B120" t="str">
        <f>IF(Table1[[#This Row],[categories]]="","",
IF(ISNUMBER(SEARCH("*ADULTS*",Table1[categories])),"ADULTS",
IF(ISNUMBER(SEARCH("*CHILDREN*",Table1[categories])),"CHILDREN",
IF(ISNUMBER(SEARCH("*TEENS*",Table1[categories])),"TEENS"))))</f>
        <v/>
      </c>
      <c r="C120">
        <f>Table1[[#This Row],[startdatetime]]</f>
        <v>0</v>
      </c>
      <c r="D120" t="str">
        <f>CONCATENATE(Table1[[#This Row],[ summary]],
CHAR(13),
Table1[[#This Row],[startdayname]],
", ",
TEXT((Table1[[#This Row],[startshortdate]]),"MMM D"),
CHAR(13),
TEXT((Table1[[#This Row],[starttime]]), "h:mm am/pm"),CHAR(13),Table1[[#This Row],[description]],CHAR(13))</f>
        <v>_x000D_, Jan 0_x000D_12:00 AM_x000D__x000D_</v>
      </c>
    </row>
    <row r="121" spans="1:4" x14ac:dyDescent="0.25">
      <c r="A121" t="e">
        <f>VLOOKUP(Table1[[#This Row],[locationaddress]],VENUEID!$A$2:$B$28,1,TRUE)</f>
        <v>#N/A</v>
      </c>
      <c r="B121" t="str">
        <f>IF(Table1[[#This Row],[categories]]="","",
IF(ISNUMBER(SEARCH("*ADULTS*",Table1[categories])),"ADULTS",
IF(ISNUMBER(SEARCH("*CHILDREN*",Table1[categories])),"CHILDREN",
IF(ISNUMBER(SEARCH("*TEENS*",Table1[categories])),"TEENS"))))</f>
        <v/>
      </c>
      <c r="C121">
        <f>Table1[[#This Row],[startdatetime]]</f>
        <v>0</v>
      </c>
      <c r="D121" t="str">
        <f>CONCATENATE(Table1[[#This Row],[ summary]],
CHAR(13),
Table1[[#This Row],[startdayname]],
", ",
TEXT((Table1[[#This Row],[startshortdate]]),"MMM D"),
CHAR(13),
TEXT((Table1[[#This Row],[starttime]]), "h:mm am/pm"),CHAR(13),Table1[[#This Row],[description]],CHAR(13))</f>
        <v>_x000D_, Jan 0_x000D_12:00 AM_x000D__x000D_</v>
      </c>
    </row>
    <row r="122" spans="1:4" x14ac:dyDescent="0.25">
      <c r="A122" t="e">
        <f>VLOOKUP(Table1[[#This Row],[locationaddress]],VENUEID!$A$2:$B$28,1,TRUE)</f>
        <v>#N/A</v>
      </c>
      <c r="B122" t="str">
        <f>IF(Table1[[#This Row],[categories]]="","",
IF(ISNUMBER(SEARCH("*ADULTS*",Table1[categories])),"ADULTS",
IF(ISNUMBER(SEARCH("*CHILDREN*",Table1[categories])),"CHILDREN",
IF(ISNUMBER(SEARCH("*TEENS*",Table1[categories])),"TEENS"))))</f>
        <v/>
      </c>
      <c r="C122">
        <f>Table1[[#This Row],[startdatetime]]</f>
        <v>0</v>
      </c>
      <c r="D122" t="str">
        <f>CONCATENATE(Table1[[#This Row],[ summary]],
CHAR(13),
Table1[[#This Row],[startdayname]],
", ",
TEXT((Table1[[#This Row],[startshortdate]]),"MMM D"),
CHAR(13),
TEXT((Table1[[#This Row],[starttime]]), "h:mm am/pm"),CHAR(13),Table1[[#This Row],[description]],CHAR(13))</f>
        <v>_x000D_, Jan 0_x000D_12:00 AM_x000D__x000D_</v>
      </c>
    </row>
    <row r="123" spans="1:4" x14ac:dyDescent="0.25">
      <c r="A123" t="e">
        <f>VLOOKUP(Table1[[#This Row],[locationaddress]],VENUEID!$A$2:$B$28,1,TRUE)</f>
        <v>#N/A</v>
      </c>
      <c r="B123" t="str">
        <f>IF(Table1[[#This Row],[categories]]="","",
IF(ISNUMBER(SEARCH("*ADULTS*",Table1[categories])),"ADULTS",
IF(ISNUMBER(SEARCH("*CHILDREN*",Table1[categories])),"CHILDREN",
IF(ISNUMBER(SEARCH("*TEENS*",Table1[categories])),"TEENS"))))</f>
        <v/>
      </c>
      <c r="C123">
        <f>Table1[[#This Row],[startdatetime]]</f>
        <v>0</v>
      </c>
      <c r="D123" t="str">
        <f>CONCATENATE(Table1[[#This Row],[ summary]],
CHAR(13),
Table1[[#This Row],[startdayname]],
", ",
TEXT((Table1[[#This Row],[startshortdate]]),"MMM D"),
CHAR(13),
TEXT((Table1[[#This Row],[starttime]]), "h:mm am/pm"),CHAR(13),Table1[[#This Row],[description]],CHAR(13))</f>
        <v>_x000D_, Jan 0_x000D_12:00 AM_x000D__x000D_</v>
      </c>
    </row>
    <row r="124" spans="1:4" x14ac:dyDescent="0.25">
      <c r="A124" t="e">
        <f>VLOOKUP(Table1[[#This Row],[locationaddress]],VENUEID!$A$2:$B$28,1,TRUE)</f>
        <v>#N/A</v>
      </c>
      <c r="B124" t="str">
        <f>IF(Table1[[#This Row],[categories]]="","",
IF(ISNUMBER(SEARCH("*ADULTS*",Table1[categories])),"ADULTS",
IF(ISNUMBER(SEARCH("*CHILDREN*",Table1[categories])),"CHILDREN",
IF(ISNUMBER(SEARCH("*TEENS*",Table1[categories])),"TEENS"))))</f>
        <v/>
      </c>
      <c r="C124">
        <f>Table1[[#This Row],[startdatetime]]</f>
        <v>0</v>
      </c>
      <c r="D124" t="str">
        <f>CONCATENATE(Table1[[#This Row],[ summary]],
CHAR(13),
Table1[[#This Row],[startdayname]],
", ",
TEXT((Table1[[#This Row],[startshortdate]]),"MMM D"),
CHAR(13),
TEXT((Table1[[#This Row],[starttime]]), "h:mm am/pm"),CHAR(13),Table1[[#This Row],[description]],CHAR(13))</f>
        <v>_x000D_, Jan 0_x000D_12:00 AM_x000D__x000D_</v>
      </c>
    </row>
    <row r="125" spans="1:4" x14ac:dyDescent="0.25">
      <c r="A125" t="e">
        <f>VLOOKUP(Table1[[#This Row],[locationaddress]],VENUEID!$A$2:$B$28,1,TRUE)</f>
        <v>#N/A</v>
      </c>
      <c r="B125" t="str">
        <f>IF(Table1[[#This Row],[categories]]="","",
IF(ISNUMBER(SEARCH("*ADULTS*",Table1[categories])),"ADULTS",
IF(ISNUMBER(SEARCH("*CHILDREN*",Table1[categories])),"CHILDREN",
IF(ISNUMBER(SEARCH("*TEENS*",Table1[categories])),"TEENS"))))</f>
        <v/>
      </c>
      <c r="C125">
        <f>Table1[[#This Row],[startdatetime]]</f>
        <v>0</v>
      </c>
      <c r="D125" t="str">
        <f>CONCATENATE(Table1[[#This Row],[ summary]],
CHAR(13),
Table1[[#This Row],[startdayname]],
", ",
TEXT((Table1[[#This Row],[startshortdate]]),"MMM D"),
CHAR(13),
TEXT((Table1[[#This Row],[starttime]]), "h:mm am/pm"),CHAR(13),Table1[[#This Row],[description]],CHAR(13))</f>
        <v>_x000D_, Jan 0_x000D_12:00 AM_x000D__x000D_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 summary]],
CHAR(13),
Table1[[#This Row],[startdayname]],
", ",
TEXT((Table1[[#This Row],[startshortdate]]),"MMM D"),
CHAR(13),
TEXT((Table1[[#This Row],[starttime]]), "h:mm am/pm"),CHAR(13),Table1[[#This Row],[description]],CHAR(13))</f>
        <v>_x000D_, Jan 0_x000D_12:00 AM_x000D__x000D_</v>
      </c>
    </row>
    <row r="127" spans="1:4" x14ac:dyDescent="0.25">
      <c r="A127" t="e">
        <f>VLOOKUP(Table1[[#This Row],[locationaddress]],VENUEID!$A$2:$B$28,1,TRUE)</f>
        <v>#N/A</v>
      </c>
      <c r="B127" t="str">
        <f>IF(Table1[[#This Row],[categories]]="","",
IF(ISNUMBER(SEARCH("*ADULTS*",Table1[categories])),"ADULTS",
IF(ISNUMBER(SEARCH("*CHILDREN*",Table1[categories])),"CHILDREN",
IF(ISNUMBER(SEARCH("*TEENS*",Table1[categories])),"TEENS"))))</f>
        <v/>
      </c>
      <c r="C127">
        <f>Table1[[#This Row],[startdatetime]]</f>
        <v>0</v>
      </c>
      <c r="D127" t="str">
        <f>CONCATENATE(Table1[[#This Row],[ summary]],
CHAR(13),
Table1[[#This Row],[startdayname]],
", ",
TEXT((Table1[[#This Row],[startshortdate]]),"MMM D"),
CHAR(13),
TEXT((Table1[[#This Row],[starttime]]), "h:mm am/pm"),CHAR(13),Table1[[#This Row],[description]],CHAR(13))</f>
        <v>_x000D_, Jan 0_x000D_12:00 AM_x000D__x000D_</v>
      </c>
    </row>
    <row r="128" spans="1:4" x14ac:dyDescent="0.25">
      <c r="A128" t="e">
        <f>VLOOKUP(Table1[[#This Row],[locationaddress]],VENUEID!$A$2:$B$28,1,TRUE)</f>
        <v>#N/A</v>
      </c>
      <c r="B128" t="str">
        <f>IF(Table1[[#This Row],[categories]]="","",
IF(ISNUMBER(SEARCH("*ADULTS*",Table1[categories])),"ADULTS",
IF(ISNUMBER(SEARCH("*CHILDREN*",Table1[categories])),"CHILDREN",
IF(ISNUMBER(SEARCH("*TEENS*",Table1[categories])),"TEENS"))))</f>
        <v/>
      </c>
      <c r="C128">
        <f>Table1[[#This Row],[startdatetime]]</f>
        <v>0</v>
      </c>
      <c r="D128" t="str">
        <f>CONCATENATE(Table1[[#This Row],[ summary]],
CHAR(13),
Table1[[#This Row],[startdayname]],
", ",
TEXT((Table1[[#This Row],[startshortdate]]),"MMM D"),
CHAR(13),
TEXT((Table1[[#This Row],[starttime]]), "h:mm am/pm"),CHAR(13),Table1[[#This Row],[description]],CHAR(13))</f>
        <v>_x000D_, Jan 0_x000D_12:00 AM_x000D__x000D_</v>
      </c>
    </row>
    <row r="129" spans="1:4" x14ac:dyDescent="0.25">
      <c r="A129" t="e">
        <f>VLOOKUP(Table1[[#This Row],[locationaddress]],VENUEID!$A$2:$B$28,1,TRUE)</f>
        <v>#N/A</v>
      </c>
      <c r="B129" t="str">
        <f>IF(Table1[[#This Row],[categories]]="","",
IF(ISNUMBER(SEARCH("*ADULTS*",Table1[categories])),"ADULTS",
IF(ISNUMBER(SEARCH("*CHILDREN*",Table1[categories])),"CHILDREN",
IF(ISNUMBER(SEARCH("*TEENS*",Table1[categories])),"TEENS"))))</f>
        <v/>
      </c>
      <c r="C129">
        <f>Table1[[#This Row],[startdatetime]]</f>
        <v>0</v>
      </c>
      <c r="D129" t="str">
        <f>CONCATENATE(Table1[[#This Row],[ summary]],
CHAR(13),
Table1[[#This Row],[startdayname]],
", ",
TEXT((Table1[[#This Row],[startshortdate]]),"MMM D"),
CHAR(13),
TEXT((Table1[[#This Row],[starttime]]), "h:mm am/pm"),CHAR(13),Table1[[#This Row],[description]],CHAR(13))</f>
        <v>_x000D_, Jan 0_x000D_12:00 AM_x000D__x000D_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 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 summary]],
CHAR(13),
Table1[[#This Row],[startdayname]],
", ",
TEXT((Table1[[#This Row],[startshortdate]]),"MMM D"),
CHAR(13),
TEXT((Table1[[#This Row],[starttime]]), "h:mm am/pm"),CHAR(13),Table1[[#This Row],[description]],CHAR(13))</f>
        <v>_x000D_, Jan 0_x000D_12:00 AM_x000D__x000D_</v>
      </c>
    </row>
    <row r="132" spans="1:4" x14ac:dyDescent="0.25">
      <c r="A132" t="e">
        <f>VLOOKUP(Table1[[#This Row],[locationaddress]],VENUEID!$A$2:$B$28,1,TRUE)</f>
        <v>#N/A</v>
      </c>
      <c r="B132" t="str">
        <f>IF(Table1[[#This Row],[categories]]="","",
IF(ISNUMBER(SEARCH("*ADULTS*",Table1[categories])),"ADULTS",
IF(ISNUMBER(SEARCH("*CHILDREN*",Table1[categories])),"CHILDREN",
IF(ISNUMBER(SEARCH("*TEENS*",Table1[categories])),"TEENS"))))</f>
        <v/>
      </c>
      <c r="C132">
        <f>Table1[[#This Row],[startdatetime]]</f>
        <v>0</v>
      </c>
      <c r="D132" t="str">
        <f>CONCATENATE(Table1[[#This Row],[ summary]],
CHAR(13),
Table1[[#This Row],[startdayname]],
", ",
TEXT((Table1[[#This Row],[startshortdate]]),"MMM D"),
CHAR(13),
TEXT((Table1[[#This Row],[starttime]]), "h:mm am/pm"),CHAR(13),Table1[[#This Row],[description]],CHAR(13))</f>
        <v>_x000D_, Jan 0_x000D_12:00 AM_x000D__x000D_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 summary]],
CHAR(13),
Table1[[#This Row],[startdayname]],
", ",
TEXT((Table1[[#This Row],[startshortdate]]),"MMM D"),
CHAR(13),
TEXT((Table1[[#This Row],[starttime]]), "h:mm am/pm"),CHAR(13),Table1[[#This Row],[description]],CHAR(13))</f>
        <v>_x000D_, Jan 0_x000D_12:00 AM_x000D__x000D_</v>
      </c>
    </row>
    <row r="134" spans="1:4" x14ac:dyDescent="0.25">
      <c r="A134" t="e">
        <f>VLOOKUP(Table1[[#This Row],[locationaddress]],VENUEID!$A$2:$B$28,1,TRUE)</f>
        <v>#N/A</v>
      </c>
      <c r="B134" t="str">
        <f>IF(Table1[[#This Row],[categories]]="","",
IF(ISNUMBER(SEARCH("*ADULTS*",Table1[categories])),"ADULTS",
IF(ISNUMBER(SEARCH("*CHILDREN*",Table1[categories])),"CHILDREN",
IF(ISNUMBER(SEARCH("*TEENS*",Table1[categories])),"TEENS"))))</f>
        <v/>
      </c>
      <c r="C134">
        <f>Table1[[#This Row],[startdatetime]]</f>
        <v>0</v>
      </c>
      <c r="D134" t="str">
        <f>CONCATENATE(Table1[[#This Row],[ summary]],
CHAR(13),
Table1[[#This Row],[startdayname]],
", ",
TEXT((Table1[[#This Row],[startshortdate]]),"MMM D"),
CHAR(13),
TEXT((Table1[[#This Row],[starttime]]), "h:mm am/pm"),CHAR(13),Table1[[#This Row],[description]],CHAR(13))</f>
        <v>_x000D_, Jan 0_x000D_12:00 AM_x000D__x000D_</v>
      </c>
    </row>
    <row r="135" spans="1:4" x14ac:dyDescent="0.25">
      <c r="A135" t="e">
        <f>VLOOKUP(Table1[[#This Row],[locationaddress]],VENUEID!$A$2:$B$28,1,TRUE)</f>
        <v>#N/A</v>
      </c>
      <c r="B135" t="str">
        <f>IF(Table1[[#This Row],[categories]]="","",
IF(ISNUMBER(SEARCH("*ADULTS*",Table1[categories])),"ADULTS",
IF(ISNUMBER(SEARCH("*CHILDREN*",Table1[categories])),"CHILDREN",
IF(ISNUMBER(SEARCH("*TEENS*",Table1[categories])),"TEENS"))))</f>
        <v/>
      </c>
      <c r="C135">
        <f>Table1[[#This Row],[startdatetime]]</f>
        <v>0</v>
      </c>
      <c r="D135" t="str">
        <f>CONCATENATE(Table1[[#This Row],[ summary]],
CHAR(13),
Table1[[#This Row],[startdayname]],
", ",
TEXT((Table1[[#This Row],[startshortdate]]),"MMM D"),
CHAR(13),
TEXT((Table1[[#This Row],[starttime]]), "h:mm am/pm"),CHAR(13),Table1[[#This Row],[description]],CHAR(13))</f>
        <v>_x000D_, Jan 0_x000D_12:00 AM_x000D__x000D_</v>
      </c>
    </row>
    <row r="136" spans="1:4" x14ac:dyDescent="0.25">
      <c r="A136" t="e">
        <f>VLOOKUP(Table1[[#This Row],[locationaddress]],VENUEID!$A$2:$B$28,1,TRUE)</f>
        <v>#N/A</v>
      </c>
      <c r="B136" t="str">
        <f>IF(Table1[[#This Row],[categories]]="","",
IF(ISNUMBER(SEARCH("*ADULTS*",Table1[categories])),"ADULTS",
IF(ISNUMBER(SEARCH("*CHILDREN*",Table1[categories])),"CHILDREN",
IF(ISNUMBER(SEARCH("*TEENS*",Table1[categories])),"TEENS"))))</f>
        <v/>
      </c>
      <c r="C136">
        <f>Table1[[#This Row],[startdatetime]]</f>
        <v>0</v>
      </c>
      <c r="D136" t="str">
        <f>CONCATENATE(Table1[[#This Row],[ summary]],
CHAR(13),
Table1[[#This Row],[startdayname]],
", ",
TEXT((Table1[[#This Row],[startshortdate]]),"MMM D"),
CHAR(13),
TEXT((Table1[[#This Row],[starttime]]), "h:mm am/pm"),CHAR(13),Table1[[#This Row],[description]],CHAR(13))</f>
        <v>_x000D_, Jan 0_x000D_12:00 AM_x000D__x000D_</v>
      </c>
    </row>
    <row r="137" spans="1:4" x14ac:dyDescent="0.25">
      <c r="A137" t="e">
        <f>VLOOKUP(Table1[[#This Row],[locationaddress]],VENUEID!$A$2:$B$28,1,TRUE)</f>
        <v>#N/A</v>
      </c>
      <c r="B137" t="str">
        <f>IF(Table1[[#This Row],[categories]]="","",
IF(ISNUMBER(SEARCH("*ADULTS*",Table1[categories])),"ADULTS",
IF(ISNUMBER(SEARCH("*CHILDREN*",Table1[categories])),"CHILDREN",
IF(ISNUMBER(SEARCH("*TEENS*",Table1[categories])),"TEENS"))))</f>
        <v/>
      </c>
      <c r="C137">
        <f>Table1[[#This Row],[startdatetime]]</f>
        <v>0</v>
      </c>
      <c r="D137" t="str">
        <f>CONCATENATE(Table1[[#This Row],[ summary]],
CHAR(13),
Table1[[#This Row],[startdayname]],
", ",
TEXT((Table1[[#This Row],[startshortdate]]),"MMM D"),
CHAR(13),
TEXT((Table1[[#This Row],[starttime]]), "h:mm am/pm"),CHAR(13),Table1[[#This Row],[description]],CHAR(13))</f>
        <v>_x000D_, Jan 0_x000D_12:00 AM_x000D__x000D_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 summary]],
CHAR(13),
Table1[[#This Row],[startdayname]],
", ",
TEXT((Table1[[#This Row],[startshortdate]]),"MMM D"),
CHAR(13),
TEXT((Table1[[#This Row],[starttime]]), "h:mm am/pm"),CHAR(13),Table1[[#This Row],[description]],CHAR(13))</f>
        <v>_x000D_, Jan 0_x000D_12:00 AM_x000D__x000D_</v>
      </c>
    </row>
    <row r="139" spans="1:4" x14ac:dyDescent="0.25">
      <c r="A139" t="e">
        <f>VLOOKUP(Table1[[#This Row],[locationaddress]],VENUEID!$A$2:$B$28,1,TRUE)</f>
        <v>#N/A</v>
      </c>
      <c r="B139" t="str">
        <f>IF(Table1[[#This Row],[categories]]="","",
IF(ISNUMBER(SEARCH("*ADULTS*",Table1[categories])),"ADULTS",
IF(ISNUMBER(SEARCH("*CHILDREN*",Table1[categories])),"CHILDREN",
IF(ISNUMBER(SEARCH("*TEENS*",Table1[categories])),"TEENS"))))</f>
        <v/>
      </c>
      <c r="C139">
        <f>Table1[[#This Row],[startdatetime]]</f>
        <v>0</v>
      </c>
      <c r="D139" t="str">
        <f>CONCATENATE(Table1[[#This Row],[ summary]],
CHAR(13),
Table1[[#This Row],[startdayname]],
", ",
TEXT((Table1[[#This Row],[startshortdate]]),"MMM D"),
CHAR(13),
TEXT((Table1[[#This Row],[starttime]]), "h:mm am/pm"),CHAR(13),Table1[[#This Row],[description]],CHAR(13))</f>
        <v>_x000D_, Jan 0_x000D_12:00 AM_x000D__x000D_</v>
      </c>
    </row>
    <row r="140" spans="1:4" x14ac:dyDescent="0.25">
      <c r="A140" t="e">
        <f>VLOOKUP(Table1[[#This Row],[locationaddress]],VENUEID!$A$2:$B$28,1,TRUE)</f>
        <v>#N/A</v>
      </c>
      <c r="B140" t="str">
        <f>IF(Table1[[#This Row],[categories]]="","",
IF(ISNUMBER(SEARCH("*ADULTS*",Table1[categories])),"ADULTS",
IF(ISNUMBER(SEARCH("*CHILDREN*",Table1[categories])),"CHILDREN",
IF(ISNUMBER(SEARCH("*TEENS*",Table1[categories])),"TEENS"))))</f>
        <v/>
      </c>
      <c r="C140">
        <f>Table1[[#This Row],[startdatetime]]</f>
        <v>0</v>
      </c>
      <c r="D140" t="str">
        <f>CONCATENATE(Table1[[#This Row],[ summary]],
CHAR(13),
Table1[[#This Row],[startdayname]],
", ",
TEXT((Table1[[#This Row],[startshortdate]]),"MMM D"),
CHAR(13),
TEXT((Table1[[#This Row],[starttime]]), "h:mm am/pm"),CHAR(13),Table1[[#This Row],[description]],CHAR(13))</f>
        <v>_x000D_, Jan 0_x000D_12:00 AM_x000D__x000D_</v>
      </c>
    </row>
    <row r="141" spans="1:4" x14ac:dyDescent="0.25">
      <c r="A141" t="str">
        <f>VLOOKUP(Table1[[#This Row],[locationaddress]],VENUEID!$A$2:$B$28,1,TRUE)</f>
        <v>SOUTHEAST</v>
      </c>
      <c r="B141" t="str">
        <f>IF(Table1[[#This Row],[categories]]="","",
IF(ISNUMBER(SEARCH("*ADULTS*",Table1[categories])),"ADULTS",
IF(ISNUMBER(SEARCH("*CHILDREN*",Table1[categories])),"CHILDREN",
IF(ISNUMBER(SEARCH("*TEENS*",Table1[categories])),"TEENS"))))</f>
        <v>ADULTS</v>
      </c>
      <c r="C141" t="str">
        <f>Table1[[#This Row],[startdatetime]]</f>
        <v>20170303T100000</v>
      </c>
      <c r="D141" t="str">
        <f>CONCATENATE(Table1[[#This Row],[ summary]],
CHAR(13),
Table1[[#This Row],[startdayname]],
", ",
TEXT((Table1[[#This Row],[startshortdate]]),"MMM D"),
CHAR(13),
TEXT((Table1[[#This Row],[starttime]]), "h:mm am/pm"),CHAR(13),Table1[[#This Row],[description]],CHAR(13))</f>
        <v xml:space="preserve"> Financial Literacy by the Financial Empowerment Center_x000D_Friday, Mar 3_x000D_10:00 AM_x000D_Every Friday. Nashville Financial Empowerment Center provides free, professional financial counseling to any Nashvillian. These services are offered in partnership with United Way. Call 615-748-3620 to make an appointment._x000D_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 summary]],
CHAR(13),
Table1[[#This Row],[startdayname]],
", ",
TEXT((Table1[[#This Row],[startshortdate]]),"MMM D"),
CHAR(13),
TEXT((Table1[[#This Row],[starttime]]), "h:mm am/pm"),CHAR(13),Table1[[#This Row],[description]],CHAR(13))</f>
        <v>_x000D_, Jan 0_x000D_12:00 AM_x000D__x000D_</v>
      </c>
    </row>
    <row r="143" spans="1:4" x14ac:dyDescent="0.25">
      <c r="A143" t="e">
        <f>VLOOKUP(Table1[[#This Row],[locationaddress]],VENUEID!$A$2:$B$28,1,TRUE)</f>
        <v>#N/A</v>
      </c>
      <c r="B143" t="str">
        <f>IF(Table1[[#This Row],[categories]]="","",
IF(ISNUMBER(SEARCH("*ADULTS*",Table1[categories])),"ADULTS",
IF(ISNUMBER(SEARCH("*CHILDREN*",Table1[categories])),"CHILDREN",
IF(ISNUMBER(SEARCH("*TEENS*",Table1[categories])),"TEENS"))))</f>
        <v/>
      </c>
      <c r="C143">
        <f>Table1[[#This Row],[startdatetime]]</f>
        <v>0</v>
      </c>
      <c r="D143" t="str">
        <f>CONCATENATE(Table1[[#This Row],[ summary]],
CHAR(13),
Table1[[#This Row],[startdayname]],
", ",
TEXT((Table1[[#This Row],[startshortdate]]),"MMM D"),
CHAR(13),
TEXT((Table1[[#This Row],[starttime]]), "h:mm am/pm"),CHAR(13),Table1[[#This Row],[description]],CHAR(13))</f>
        <v>_x000D_, Jan 0_x000D_12:00 AM_x000D__x000D_</v>
      </c>
    </row>
    <row r="144" spans="1:4" x14ac:dyDescent="0.25">
      <c r="A144" t="e">
        <f>VLOOKUP(Table1[[#This Row],[locationaddress]],VENUEID!$A$2:$B$28,1,TRUE)</f>
        <v>#N/A</v>
      </c>
      <c r="B144" t="str">
        <f>IF(Table1[[#This Row],[categories]]="","",
IF(ISNUMBER(SEARCH("*ADULTS*",Table1[categories])),"ADULTS",
IF(ISNUMBER(SEARCH("*CHILDREN*",Table1[categories])),"CHILDREN",
IF(ISNUMBER(SEARCH("*TEENS*",Table1[categories])),"TEENS"))))</f>
        <v/>
      </c>
      <c r="C144">
        <f>Table1[[#This Row],[startdatetime]]</f>
        <v>0</v>
      </c>
      <c r="D144" t="str">
        <f>CONCATENATE(Table1[[#This Row],[ summary]],
CHAR(13),
Table1[[#This Row],[startdayname]],
", ",
TEXT((Table1[[#This Row],[startshortdate]]),"MMM D"),
CHAR(13),
TEXT((Table1[[#This Row],[starttime]]), "h:mm am/pm"),CHAR(13),Table1[[#This Row],[description]],CHAR(13))</f>
        <v>_x000D_, Jan 0_x000D_12:00 AM_x000D__x000D_</v>
      </c>
    </row>
    <row r="145" spans="1:4" x14ac:dyDescent="0.25">
      <c r="A145" t="e">
        <f>VLOOKUP(Table1[[#This Row],[locationaddress]],VENUEID!$A$2:$B$28,1,TRUE)</f>
        <v>#N/A</v>
      </c>
      <c r="B145" t="str">
        <f>IF(Table1[[#This Row],[categories]]="","",
IF(ISNUMBER(SEARCH("*ADULTS*",Table1[categories])),"ADULTS",
IF(ISNUMBER(SEARCH("*CHILDREN*",Table1[categories])),"CHILDREN",
IF(ISNUMBER(SEARCH("*TEENS*",Table1[categories])),"TEENS"))))</f>
        <v/>
      </c>
      <c r="C145">
        <f>Table1[[#This Row],[startdatetime]]</f>
        <v>0</v>
      </c>
      <c r="D145" t="str">
        <f>CONCATENATE(Table1[[#This Row],[ summary]],
CHAR(13),
Table1[[#This Row],[startdayname]],
", ",
TEXT((Table1[[#This Row],[startshortdate]]),"MMM D"),
CHAR(13),
TEXT((Table1[[#This Row],[starttime]]), "h:mm am/pm"),CHAR(13),Table1[[#This Row],[description]],CHAR(13))</f>
        <v>_x000D_, Jan 0_x000D_12:00 AM_x000D__x000D_</v>
      </c>
    </row>
    <row r="146" spans="1:4" x14ac:dyDescent="0.25">
      <c r="A146" t="e">
        <f>VLOOKUP(Table1[[#This Row],[locationaddress]],VENUEID!$A$2:$B$28,1,TRUE)</f>
        <v>#N/A</v>
      </c>
      <c r="B146" t="str">
        <f>IF(Table1[[#This Row],[categories]]="","",
IF(ISNUMBER(SEARCH("*ADULTS*",Table1[categories])),"ADULTS",
IF(ISNUMBER(SEARCH("*CHILDREN*",Table1[categories])),"CHILDREN",
IF(ISNUMBER(SEARCH("*TEENS*",Table1[categories])),"TEENS"))))</f>
        <v/>
      </c>
      <c r="C146">
        <f>Table1[[#This Row],[startdatetime]]</f>
        <v>0</v>
      </c>
      <c r="D146" t="str">
        <f>CONCATENATE(Table1[[#This Row],[ summary]],
CHAR(13),
Table1[[#This Row],[startdayname]],
", ",
TEXT((Table1[[#This Row],[startshortdate]]),"MMM D"),
CHAR(13),
TEXT((Table1[[#This Row],[starttime]]), "h:mm am/pm"),CHAR(13),Table1[[#This Row],[description]],CHAR(13))</f>
        <v>_x000D_, Jan 0_x000D_12:00 AM_x000D__x000D_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 summary]],
CHAR(13),
Table1[[#This Row],[startdayname]],
", ",
TEXT((Table1[[#This Row],[startshortdate]]),"MMM D"),
CHAR(13),
TEXT((Table1[[#This Row],[starttime]]), "h:mm am/pm"),CHAR(13),Table1[[#This Row],[description]],CHAR(13))</f>
        <v>_x000D_, Jan 0_x000D_12:00 AM_x000D__x000D_</v>
      </c>
    </row>
    <row r="148" spans="1:4" x14ac:dyDescent="0.25">
      <c r="A148" t="e">
        <f>VLOOKUP(Table1[[#This Row],[locationaddress]],VENUEID!$A$2:$B$28,1,TRUE)</f>
        <v>#N/A</v>
      </c>
      <c r="B148" t="str">
        <f>IF(Table1[[#This Row],[categories]]="","",
IF(ISNUMBER(SEARCH("*ADULTS*",Table1[categories])),"ADULTS",
IF(ISNUMBER(SEARCH("*CHILDREN*",Table1[categories])),"CHILDREN",
IF(ISNUMBER(SEARCH("*TEENS*",Table1[categories])),"TEENS"))))</f>
        <v/>
      </c>
      <c r="C148">
        <f>Table1[[#This Row],[startdatetime]]</f>
        <v>0</v>
      </c>
      <c r="D148" t="str">
        <f>CONCATENATE(Table1[[#This Row],[ summary]],
CHAR(13),
Table1[[#This Row],[startdayname]],
", ",
TEXT((Table1[[#This Row],[startshortdate]]),"MMM D"),
CHAR(13),
TEXT((Table1[[#This Row],[starttime]]), "h:mm am/pm"),CHAR(13),Table1[[#This Row],[description]],CHAR(13))</f>
        <v>_x000D_, Jan 0_x000D_12:00 AM_x000D__x000D_</v>
      </c>
    </row>
    <row r="149" spans="1:4" x14ac:dyDescent="0.25">
      <c r="A149" t="e">
        <f>VLOOKUP(Table1[[#This Row],[locationaddress]],VENUEID!$A$2:$B$28,1,TRUE)</f>
        <v>#N/A</v>
      </c>
      <c r="B149" t="str">
        <f>IF(Table1[[#This Row],[categories]]="","",
IF(ISNUMBER(SEARCH("*ADULTS*",Table1[categories])),"ADULTS",
IF(ISNUMBER(SEARCH("*CHILDREN*",Table1[categories])),"CHILDREN",
IF(ISNUMBER(SEARCH("*TEENS*",Table1[categories])),"TEENS"))))</f>
        <v/>
      </c>
      <c r="C149">
        <f>Table1[[#This Row],[startdatetime]]</f>
        <v>0</v>
      </c>
      <c r="D149" t="str">
        <f>CONCATENATE(Table1[[#This Row],[ summary]],
CHAR(13),
Table1[[#This Row],[startdayname]],
", ",
TEXT((Table1[[#This Row],[startshortdate]]),"MMM D"),
CHAR(13),
TEXT((Table1[[#This Row],[starttime]]), "h:mm am/pm"),CHAR(13),Table1[[#This Row],[description]],CHAR(13))</f>
        <v>_x000D_, Jan 0_x000D_12:00 AM_x000D__x000D_</v>
      </c>
    </row>
    <row r="150" spans="1:4" x14ac:dyDescent="0.25">
      <c r="A150" t="e">
        <f>VLOOKUP(Table1[[#This Row],[locationaddress]],VENUEID!$A$2:$B$28,1,TRUE)</f>
        <v>#N/A</v>
      </c>
      <c r="B150" t="str">
        <f>IF(Table1[[#This Row],[categories]]="","",
IF(ISNUMBER(SEARCH("*ADULTS*",Table1[categories])),"ADULTS",
IF(ISNUMBER(SEARCH("*CHILDREN*",Table1[categories])),"CHILDREN",
IF(ISNUMBER(SEARCH("*TEENS*",Table1[categories])),"TEENS"))))</f>
        <v/>
      </c>
      <c r="C150">
        <f>Table1[[#This Row],[startdatetime]]</f>
        <v>0</v>
      </c>
      <c r="D150" t="str">
        <f>CONCATENATE(Table1[[#This Row],[ summary]],
CHAR(13),
Table1[[#This Row],[startdayname]],
", ",
TEXT((Table1[[#This Row],[startshortdate]]),"MMM D"),
CHAR(13),
TEXT((Table1[[#This Row],[starttime]]), "h:mm am/pm"),CHAR(13),Table1[[#This Row],[description]],CHAR(13))</f>
        <v>_x000D_, Jan 0_x000D_12:00 AM_x000D__x000D_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 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 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 summary]],
CHAR(13),
Table1[[#This Row],[startdayname]],
", ",
TEXT((Table1[[#This Row],[startshortdate]]),"MMM D"),
CHAR(13),
TEXT((Table1[[#This Row],[starttime]]), "h:mm am/pm"),CHAR(13),Table1[[#This Row],[description]],CHAR(13))</f>
        <v>_x000D_, Jan 0_x000D_12:00 AM_x000D__x000D_</v>
      </c>
    </row>
    <row r="154" spans="1:4" x14ac:dyDescent="0.25">
      <c r="A154" t="e">
        <f>VLOOKUP(Table1[[#This Row],[locationaddress]],VENUEID!$A$2:$B$28,1,TRUE)</f>
        <v>#N/A</v>
      </c>
      <c r="B154" t="str">
        <f>IF(Table1[[#This Row],[categories]]="","",
IF(ISNUMBER(SEARCH("*ADULTS*",Table1[categories])),"ADULTS",
IF(ISNUMBER(SEARCH("*CHILDREN*",Table1[categories])),"CHILDREN",
IF(ISNUMBER(SEARCH("*TEENS*",Table1[categories])),"TEENS"))))</f>
        <v/>
      </c>
      <c r="C154">
        <f>Table1[[#This Row],[startdatetime]]</f>
        <v>0</v>
      </c>
      <c r="D154" t="str">
        <f>CONCATENATE(Table1[[#This Row],[ summary]],
CHAR(13),
Table1[[#This Row],[startdayname]],
", ",
TEXT((Table1[[#This Row],[startshortdate]]),"MMM D"),
CHAR(13),
TEXT((Table1[[#This Row],[starttime]]), "h:mm am/pm"),CHAR(13),Table1[[#This Row],[description]],CHAR(13))</f>
        <v>_x000D_, Jan 0_x000D_12:00 AM_x000D__x000D_</v>
      </c>
    </row>
    <row r="155" spans="1:4" x14ac:dyDescent="0.25">
      <c r="A155" t="e">
        <f>VLOOKUP(Table1[[#This Row],[locationaddress]],VENUEID!$A$2:$B$28,1,TRUE)</f>
        <v>#N/A</v>
      </c>
      <c r="B155" t="str">
        <f>IF(Table1[[#This Row],[categories]]="","",
IF(ISNUMBER(SEARCH("*ADULTS*",Table1[categories])),"ADULTS",
IF(ISNUMBER(SEARCH("*CHILDREN*",Table1[categories])),"CHILDREN",
IF(ISNUMBER(SEARCH("*TEENS*",Table1[categories])),"TEENS"))))</f>
        <v/>
      </c>
      <c r="C155">
        <f>Table1[[#This Row],[startdatetime]]</f>
        <v>0</v>
      </c>
      <c r="D155" t="str">
        <f>CONCATENATE(Table1[[#This Row],[ summary]],
CHAR(13),
Table1[[#This Row],[startdayname]],
", ",
TEXT((Table1[[#This Row],[startshortdate]]),"MMM D"),
CHAR(13),
TEXT((Table1[[#This Row],[starttime]]), "h:mm am/pm"),CHAR(13),Table1[[#This Row],[description]],CHAR(13))</f>
        <v>_x000D_, Jan 0_x000D_12:00 AM_x000D__x000D_</v>
      </c>
    </row>
    <row r="156" spans="1:4" x14ac:dyDescent="0.25">
      <c r="A156" t="e">
        <f>VLOOKUP(Table1[[#This Row],[locationaddress]],VENUEID!$A$2:$B$28,1,TRUE)</f>
        <v>#N/A</v>
      </c>
      <c r="B156" t="str">
        <f>IF(Table1[[#This Row],[categories]]="","",
IF(ISNUMBER(SEARCH("*ADULTS*",Table1[categories])),"ADULTS",
IF(ISNUMBER(SEARCH("*CHILDREN*",Table1[categories])),"CHILDREN",
IF(ISNUMBER(SEARCH("*TEENS*",Table1[categories])),"TEENS"))))</f>
        <v/>
      </c>
      <c r="C156">
        <f>Table1[[#This Row],[startdatetime]]</f>
        <v>0</v>
      </c>
      <c r="D156" t="str">
        <f>CONCATENATE(Table1[[#This Row],[ summary]],
CHAR(13),
Table1[[#This Row],[startdayname]],
", ",
TEXT((Table1[[#This Row],[startshortdate]]),"MMM D"),
CHAR(13),
TEXT((Table1[[#This Row],[starttime]]), "h:mm am/pm"),CHAR(13),Table1[[#This Row],[description]],CHAR(13))</f>
        <v>_x000D_, Jan 0_x000D_12:00 AM_x000D__x000D_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 summary]],
CHAR(13),
Table1[[#This Row],[startdayname]],
", ",
TEXT((Table1[[#This Row],[startshortdate]]),"MMM D"),
CHAR(13),
TEXT((Table1[[#This Row],[starttime]]), "h:mm am/pm"),CHAR(13),Table1[[#This Row],[description]],CHAR(13))</f>
        <v>_x000D_, Jan 0_x000D_12:00 AM_x000D__x000D_</v>
      </c>
    </row>
    <row r="158" spans="1:4" x14ac:dyDescent="0.25">
      <c r="A158" t="e">
        <f>VLOOKUP(Table1[[#This Row],[locationaddress]],VENUEID!$A$2:$B$28,1,TRUE)</f>
        <v>#N/A</v>
      </c>
      <c r="B158" t="str">
        <f>IF(Table1[[#This Row],[categories]]="","",
IF(ISNUMBER(SEARCH("*ADULTS*",Table1[categories])),"ADULTS",
IF(ISNUMBER(SEARCH("*CHILDREN*",Table1[categories])),"CHILDREN",
IF(ISNUMBER(SEARCH("*TEENS*",Table1[categories])),"TEENS"))))</f>
        <v/>
      </c>
      <c r="C158">
        <f>Table1[[#This Row],[startdatetime]]</f>
        <v>0</v>
      </c>
      <c r="D158" t="str">
        <f>CONCATENATE(Table1[[#This Row],[ summary]],
CHAR(13),
Table1[[#This Row],[startdayname]],
", ",
TEXT((Table1[[#This Row],[startshortdate]]),"MMM D"),
CHAR(13),
TEXT((Table1[[#This Row],[starttime]]), "h:mm am/pm"),CHAR(13),Table1[[#This Row],[description]],CHAR(13))</f>
        <v>_x000D_, Jan 0_x000D_12:00 AM_x000D__x000D_</v>
      </c>
    </row>
    <row r="159" spans="1:4" x14ac:dyDescent="0.25">
      <c r="A159" t="e">
        <f>VLOOKUP(Table1[[#This Row],[locationaddress]],VENUEID!$A$2:$B$28,1,TRUE)</f>
        <v>#N/A</v>
      </c>
      <c r="B159" t="str">
        <f>IF(Table1[[#This Row],[categories]]="","",
IF(ISNUMBER(SEARCH("*ADULTS*",Table1[categories])),"ADULTS",
IF(ISNUMBER(SEARCH("*CHILDREN*",Table1[categories])),"CHILDREN",
IF(ISNUMBER(SEARCH("*TEENS*",Table1[categories])),"TEENS"))))</f>
        <v/>
      </c>
      <c r="C159">
        <f>Table1[[#This Row],[startdatetime]]</f>
        <v>0</v>
      </c>
      <c r="D159" t="str">
        <f>CONCATENATE(Table1[[#This Row],[ summary]],
CHAR(13),
Table1[[#This Row],[startdayname]],
", ",
TEXT((Table1[[#This Row],[startshortdate]]),"MMM D"),
CHAR(13),
TEXT((Table1[[#This Row],[starttime]]), "h:mm am/pm"),CHAR(13),Table1[[#This Row],[description]],CHAR(13))</f>
        <v>_x000D_, Jan 0_x000D_12:00 AM_x000D__x000D_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 summary]],
CHAR(13),
Table1[[#This Row],[startdayname]],
", ",
TEXT((Table1[[#This Row],[startshortdate]]),"MMM D"),
CHAR(13),
TEXT((Table1[[#This Row],[starttime]]), "h:mm am/pm"),CHAR(13),Table1[[#This Row],[description]],CHAR(13))</f>
        <v>_x000D_, Jan 0_x000D_12:00 AM_x000D__x000D_</v>
      </c>
    </row>
    <row r="161" spans="1:4" x14ac:dyDescent="0.25">
      <c r="A161" t="e">
        <f>VLOOKUP(Table1[[#This Row],[locationaddress]],VENUEID!$A$2:$B$28,1,TRUE)</f>
        <v>#N/A</v>
      </c>
      <c r="B161" t="str">
        <f>IF(Table1[[#This Row],[categories]]="","",
IF(ISNUMBER(SEARCH("*ADULTS*",Table1[categories])),"ADULTS",
IF(ISNUMBER(SEARCH("*CHILDREN*",Table1[categories])),"CHILDREN",
IF(ISNUMBER(SEARCH("*TEENS*",Table1[categories])),"TEENS"))))</f>
        <v/>
      </c>
      <c r="C161">
        <f>Table1[[#This Row],[startdatetime]]</f>
        <v>0</v>
      </c>
      <c r="D161" t="str">
        <f>CONCATENATE(Table1[[#This Row],[ summary]],
CHAR(13),
Table1[[#This Row],[startdayname]],
", ",
TEXT((Table1[[#This Row],[startshortdate]]),"MMM D"),
CHAR(13),
TEXT((Table1[[#This Row],[starttime]]), "h:mm am/pm"),CHAR(13),Table1[[#This Row],[description]],CHAR(13))</f>
        <v>_x000D_, Jan 0_x000D_12:00 AM_x000D__x000D_</v>
      </c>
    </row>
    <row r="162" spans="1:4" x14ac:dyDescent="0.25">
      <c r="A162" t="e">
        <f>VLOOKUP(Table1[[#This Row],[locationaddress]],VENUEID!$A$2:$B$28,1,TRUE)</f>
        <v>#N/A</v>
      </c>
      <c r="B162" t="str">
        <f>IF(Table1[[#This Row],[categories]]="","",
IF(ISNUMBER(SEARCH("*ADULTS*",Table1[categories])),"ADULTS",
IF(ISNUMBER(SEARCH("*CHILDREN*",Table1[categories])),"CHILDREN",
IF(ISNUMBER(SEARCH("*TEENS*",Table1[categories])),"TEENS"))))</f>
        <v/>
      </c>
      <c r="C162">
        <f>Table1[[#This Row],[startdatetime]]</f>
        <v>0</v>
      </c>
      <c r="D162" t="str">
        <f>CONCATENATE(Table1[[#This Row],[ summary]],
CHAR(13),
Table1[[#This Row],[startdayname]],
", ",
TEXT((Table1[[#This Row],[startshortdate]]),"MMM D"),
CHAR(13),
TEXT((Table1[[#This Row],[starttime]]), "h:mm am/pm"),CHAR(13),Table1[[#This Row],[description]],CHAR(13))</f>
        <v>_x000D_, Jan 0_x000D_12:00 AM_x000D__x000D_</v>
      </c>
    </row>
    <row r="163" spans="1:4" x14ac:dyDescent="0.25">
      <c r="A163" t="e">
        <f>VLOOKUP(Table1[[#This Row],[locationaddress]],VENUEID!$A$2:$B$28,1,TRUE)</f>
        <v>#N/A</v>
      </c>
      <c r="B163" t="str">
        <f>IF(Table1[[#This Row],[categories]]="","",
IF(ISNUMBER(SEARCH("*ADULTS*",Table1[categories])),"ADULTS",
IF(ISNUMBER(SEARCH("*CHILDREN*",Table1[categories])),"CHILDREN",
IF(ISNUMBER(SEARCH("*TEENS*",Table1[categories])),"TEENS"))))</f>
        <v/>
      </c>
      <c r="C163">
        <f>Table1[[#This Row],[startdatetime]]</f>
        <v>0</v>
      </c>
      <c r="D163" t="str">
        <f>CONCATENATE(Table1[[#This Row],[ summary]],
CHAR(13),
Table1[[#This Row],[startdayname]],
", ",
TEXT((Table1[[#This Row],[startshortdate]]),"MMM D"),
CHAR(13),
TEXT((Table1[[#This Row],[starttime]]), "h:mm am/pm"),CHAR(13),Table1[[#This Row],[description]],CHAR(13))</f>
        <v>_x000D_, Jan 0_x000D_12:00 AM_x000D__x000D_</v>
      </c>
    </row>
    <row r="164" spans="1:4" x14ac:dyDescent="0.25">
      <c r="A164" t="e">
        <f>VLOOKUP(Table1[[#This Row],[locationaddress]],VENUEID!$A$2:$B$28,1,TRUE)</f>
        <v>#N/A</v>
      </c>
      <c r="B164" t="str">
        <f>IF(Table1[[#This Row],[categories]]="","",
IF(ISNUMBER(SEARCH("*ADULTS*",Table1[categories])),"ADULTS",
IF(ISNUMBER(SEARCH("*CHILDREN*",Table1[categories])),"CHILDREN",
IF(ISNUMBER(SEARCH("*TEENS*",Table1[categories])),"TEENS"))))</f>
        <v/>
      </c>
      <c r="C164">
        <f>Table1[[#This Row],[startdatetime]]</f>
        <v>0</v>
      </c>
      <c r="D164" t="str">
        <f>CONCATENATE(Table1[[#This Row],[ summary]],
CHAR(13),
Table1[[#This Row],[startdayname]],
", ",
TEXT((Table1[[#This Row],[startshortdate]]),"MMM D"),
CHAR(13),
TEXT((Table1[[#This Row],[starttime]]), "h:mm am/pm"),CHAR(13),Table1[[#This Row],[description]],CHAR(13))</f>
        <v>_x000D_, Jan 0_x000D_12:00 AM_x000D__x000D_</v>
      </c>
    </row>
    <row r="165" spans="1:4" x14ac:dyDescent="0.25">
      <c r="A165" t="str">
        <f>VLOOKUP(Table1[[#This Row],[locationaddress]],VENUEID!$A$2:$B$28,1,TRUE)</f>
        <v>SOUTHEAST</v>
      </c>
      <c r="B165" t="str">
        <f>IF(Table1[[#This Row],[categories]]="","",
IF(ISNUMBER(SEARCH("*ADULTS*",Table1[categories])),"ADULTS",
IF(ISNUMBER(SEARCH("*CHILDREN*",Table1[categories])),"CHILDREN",
IF(ISNUMBER(SEARCH("*TEENS*",Table1[categories])),"TEENS"))))</f>
        <v>TEENS</v>
      </c>
      <c r="C165" t="str">
        <f>Table1[[#This Row],[startdatetime]]</f>
        <v>20170306T160000</v>
      </c>
      <c r="D165" t="str">
        <f>CONCATENATE(Table1[[#This Row],[ summary]],
CHAR(13),
Table1[[#This Row],[startdayname]],
", ",
TEXT((Table1[[#This Row],[startshortdate]]),"MMM D"),
CHAR(13),
TEXT((Table1[[#This Row],[starttime]]), "h:mm am/pm"),CHAR(13),Table1[[#This Row],[description]],CHAR(13))</f>
        <v xml:space="preserve"> Game Day: Naruto_x000D_Monday, Mar 6_x000D_4:00 PM_x000D_Every Monday in Mar. Come and battle us in a game of Naruto! For teens in grades 7-12. Part of Animanga month._x000D_</v>
      </c>
    </row>
    <row r="166" spans="1:4" x14ac:dyDescent="0.25">
      <c r="A166" t="e">
        <f>VLOOKUP(Table1[[#This Row],[locationaddress]],VENUEID!$A$2:$B$28,1,TRUE)</f>
        <v>#N/A</v>
      </c>
      <c r="B166" t="str">
        <f>IF(Table1[[#This Row],[categories]]="","",
IF(ISNUMBER(SEARCH("*ADULTS*",Table1[categories])),"ADULTS",
IF(ISNUMBER(SEARCH("*CHILDREN*",Table1[categories])),"CHILDREN",
IF(ISNUMBER(SEARCH("*TEENS*",Table1[categories])),"TEENS"))))</f>
        <v/>
      </c>
      <c r="C166">
        <f>Table1[[#This Row],[startdatetime]]</f>
        <v>0</v>
      </c>
      <c r="D166" t="str">
        <f>CONCATENATE(Table1[[#This Row],[ summary]],
CHAR(13),
Table1[[#This Row],[startdayname]],
", ",
TEXT((Table1[[#This Row],[startshortdate]]),"MMM D"),
CHAR(13),
TEXT((Table1[[#This Row],[starttime]]), "h:mm am/pm"),CHAR(13),Table1[[#This Row],[description]],CHAR(13))</f>
        <v>_x000D_, Jan 0_x000D_12:00 AM_x000D__x000D_</v>
      </c>
    </row>
    <row r="167" spans="1:4" x14ac:dyDescent="0.25">
      <c r="A167" t="e">
        <f>VLOOKUP(Table1[[#This Row],[locationaddress]],VENUEID!$A$2:$B$28,1,TRUE)</f>
        <v>#N/A</v>
      </c>
      <c r="B167" t="str">
        <f>IF(Table1[[#This Row],[categories]]="","",
IF(ISNUMBER(SEARCH("*ADULTS*",Table1[categories])),"ADULTS",
IF(ISNUMBER(SEARCH("*CHILDREN*",Table1[categories])),"CHILDREN",
IF(ISNUMBER(SEARCH("*TEENS*",Table1[categories])),"TEENS"))))</f>
        <v/>
      </c>
      <c r="C167">
        <f>Table1[[#This Row],[startdatetime]]</f>
        <v>0</v>
      </c>
      <c r="D167" t="str">
        <f>CONCATENATE(Table1[[#This Row],[ summary]],
CHAR(13),
Table1[[#This Row],[startdayname]],
", ",
TEXT((Table1[[#This Row],[startshortdate]]),"MMM D"),
CHAR(13),
TEXT((Table1[[#This Row],[starttime]]), "h:mm am/pm"),CHAR(13),Table1[[#This Row],[description]],CHAR(13))</f>
        <v>_x000D_, Jan 0_x000D_12:00 AM_x000D__x000D_</v>
      </c>
    </row>
    <row r="168" spans="1:4" x14ac:dyDescent="0.25">
      <c r="A168" t="e">
        <f>VLOOKUP(Table1[[#This Row],[locationaddress]],VENUEID!$A$2:$B$28,1,TRUE)</f>
        <v>#N/A</v>
      </c>
      <c r="B168" t="str">
        <f>IF(Table1[[#This Row],[categories]]="","",
IF(ISNUMBER(SEARCH("*ADULTS*",Table1[categories])),"ADULTS",
IF(ISNUMBER(SEARCH("*CHILDREN*",Table1[categories])),"CHILDREN",
IF(ISNUMBER(SEARCH("*TEENS*",Table1[categories])),"TEENS"))))</f>
        <v/>
      </c>
      <c r="C168">
        <f>Table1[[#This Row],[startdatetime]]</f>
        <v>0</v>
      </c>
      <c r="D168" t="str">
        <f>CONCATENATE(Table1[[#This Row],[ summary]],
CHAR(13),
Table1[[#This Row],[startdayname]],
", ",
TEXT((Table1[[#This Row],[startshortdate]]),"MMM D"),
CHAR(13),
TEXT((Table1[[#This Row],[starttime]]), "h:mm am/pm"),CHAR(13),Table1[[#This Row],[description]],CHAR(13))</f>
        <v>_x000D_, Jan 0_x000D_12:00 AM_x000D__x000D_</v>
      </c>
    </row>
    <row r="169" spans="1:4" x14ac:dyDescent="0.25">
      <c r="A169" t="str">
        <f>VLOOKUP(Table1[[#This Row],[locationaddress]],VENUEID!$A$2:$B$28,1,TRUE)</f>
        <v>SOUTHEAST</v>
      </c>
      <c r="B169" t="str">
        <f>IF(Table1[[#This Row],[categories]]="","",
IF(ISNUMBER(SEARCH("*ADULTS*",Table1[categories])),"ADULTS",
IF(ISNUMBER(SEARCH("*CHILDREN*",Table1[categories])),"CHILDREN",
IF(ISNUMBER(SEARCH("*TEENS*",Table1[categories])),"TEENS"))))</f>
        <v>CHILDREN</v>
      </c>
      <c r="C169" t="str">
        <f>Table1[[#This Row],[startdatetime]]</f>
        <v>20170302T103000</v>
      </c>
      <c r="D169" t="str">
        <f>CONCATENATE(Table1[[#This Row],[ summary]],
CHAR(13),
Table1[[#This Row],[startdayname]],
", ",
TEXT((Table1[[#This Row],[startshortdate]]),"MMM D"),
CHAR(13),
TEXT((Table1[[#This Row],[starttime]]), "h:mm am/pm"),CHAR(13),Table1[[#This Row],[description]],CHAR(13))</f>
        <v xml:space="preserve"> Hora de Cuentos_x000D_Thursday, Mar 2_x000D_10:30 AM_x000D_Todos los jueves en marzo y abril. Bienvenidos a nuestra Hora de Cuentos! Acomp&amp;aacute;&amp;ntilde;enos a leer, cantar y jugar en un programa que ser&amp;aacute; muy divertido para toda la familia. Every Thursday in March and April._x000D_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 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 summary]],
CHAR(13),
Table1[[#This Row],[startdayname]],
", ",
TEXT((Table1[[#This Row],[startshortdate]]),"MMM D"),
CHAR(13),
TEXT((Table1[[#This Row],[starttime]]), "h:mm am/pm"),CHAR(13),Table1[[#This Row],[description]],CHAR(13))</f>
        <v>_x000D_, Jan 0_x000D_12:00 AM_x000D__x000D_</v>
      </c>
    </row>
    <row r="172" spans="1:4" x14ac:dyDescent="0.25">
      <c r="A172" t="e">
        <f>VLOOKUP(Table1[[#This Row],[locationaddress]],VENUEID!$A$2:$B$28,1,TRUE)</f>
        <v>#N/A</v>
      </c>
      <c r="B172" t="str">
        <f>IF(Table1[[#This Row],[categories]]="","",
IF(ISNUMBER(SEARCH("*ADULTS*",Table1[categories])),"ADULTS",
IF(ISNUMBER(SEARCH("*CHILDREN*",Table1[categories])),"CHILDREN",
IF(ISNUMBER(SEARCH("*TEENS*",Table1[categories])),"TEENS"))))</f>
        <v/>
      </c>
      <c r="C172">
        <f>Table1[[#This Row],[startdatetime]]</f>
        <v>0</v>
      </c>
      <c r="D172" t="str">
        <f>CONCATENATE(Table1[[#This Row],[ summary]],
CHAR(13),
Table1[[#This Row],[startdayname]],
", ",
TEXT((Table1[[#This Row],[startshortdate]]),"MMM D"),
CHAR(13),
TEXT((Table1[[#This Row],[starttime]]), "h:mm am/pm"),CHAR(13),Table1[[#This Row],[description]],CHAR(13))</f>
        <v>_x000D_, Jan 0_x000D_12:00 AM_x000D__x000D_</v>
      </c>
    </row>
    <row r="173" spans="1:4" x14ac:dyDescent="0.25">
      <c r="A173" t="e">
        <f>VLOOKUP(Table1[[#This Row],[locationaddress]],VENUEID!$A$2:$B$28,1,TRUE)</f>
        <v>#N/A</v>
      </c>
      <c r="B173" t="str">
        <f>IF(Table1[[#This Row],[categories]]="","",
IF(ISNUMBER(SEARCH("*ADULTS*",Table1[categories])),"ADULTS",
IF(ISNUMBER(SEARCH("*CHILDREN*",Table1[categories])),"CHILDREN",
IF(ISNUMBER(SEARCH("*TEENS*",Table1[categories])),"TEENS"))))</f>
        <v/>
      </c>
      <c r="C173">
        <f>Table1[[#This Row],[startdatetime]]</f>
        <v>0</v>
      </c>
      <c r="D173" t="str">
        <f>CONCATENATE(Table1[[#This Row],[ summary]],
CHAR(13),
Table1[[#This Row],[startdayname]],
", ",
TEXT((Table1[[#This Row],[startshortdate]]),"MMM D"),
CHAR(13),
TEXT((Table1[[#This Row],[starttime]]), "h:mm am/pm"),CHAR(13),Table1[[#This Row],[description]],CHAR(13))</f>
        <v>_x000D_, Jan 0_x000D_12:00 AM_x000D__x000D_</v>
      </c>
    </row>
    <row r="174" spans="1:4" x14ac:dyDescent="0.25">
      <c r="A174" t="e">
        <f>VLOOKUP(Table1[[#This Row],[locationaddress]],VENUEID!$A$2:$B$28,1,TRUE)</f>
        <v>#N/A</v>
      </c>
      <c r="B174" t="str">
        <f>IF(Table1[[#This Row],[categories]]="","",
IF(ISNUMBER(SEARCH("*ADULTS*",Table1[categories])),"ADULTS",
IF(ISNUMBER(SEARCH("*CHILDREN*",Table1[categories])),"CHILDREN",
IF(ISNUMBER(SEARCH("*TEENS*",Table1[categories])),"TEENS"))))</f>
        <v/>
      </c>
      <c r="C174">
        <f>Table1[[#This Row],[startdatetime]]</f>
        <v>0</v>
      </c>
      <c r="D174" t="str">
        <f>CONCATENATE(Table1[[#This Row],[ summary]],
CHAR(13),
Table1[[#This Row],[startdayname]],
", ",
TEXT((Table1[[#This Row],[startshortdate]]),"MMM D"),
CHAR(13),
TEXT((Table1[[#This Row],[starttime]]), "h:mm am/pm"),CHAR(13),Table1[[#This Row],[description]],CHAR(13))</f>
        <v>_x000D_, Jan 0_x000D_12:00 AM_x000D__x000D_</v>
      </c>
    </row>
    <row r="175" spans="1:4" x14ac:dyDescent="0.25">
      <c r="A175" t="e">
        <f>VLOOKUP(Table1[[#This Row],[locationaddress]],VENUEID!$A$2:$B$28,1,TRUE)</f>
        <v>#N/A</v>
      </c>
      <c r="B175" t="str">
        <f>IF(Table1[[#This Row],[categories]]="","",
IF(ISNUMBER(SEARCH("*ADULTS*",Table1[categories])),"ADULTS",
IF(ISNUMBER(SEARCH("*CHILDREN*",Table1[categories])),"CHILDREN",
IF(ISNUMBER(SEARCH("*TEENS*",Table1[categories])),"TEENS"))))</f>
        <v/>
      </c>
      <c r="C175">
        <f>Table1[[#This Row],[startdatetime]]</f>
        <v>0</v>
      </c>
      <c r="D175" t="str">
        <f>CONCATENATE(Table1[[#This Row],[ summary]],
CHAR(13),
Table1[[#This Row],[startdayname]],
", ",
TEXT((Table1[[#This Row],[startshortdate]]),"MMM D"),
CHAR(13),
TEXT((Table1[[#This Row],[starttime]]), "h:mm am/pm"),CHAR(13),Table1[[#This Row],[description]],CHAR(13))</f>
        <v>_x000D_, Jan 0_x000D_12:00 AM_x000D__x000D_</v>
      </c>
    </row>
    <row r="176" spans="1:4" x14ac:dyDescent="0.25">
      <c r="A176" t="e">
        <f>VLOOKUP(Table1[[#This Row],[locationaddress]],VENUEID!$A$2:$B$28,1,TRUE)</f>
        <v>#N/A</v>
      </c>
      <c r="B176" t="str">
        <f>IF(Table1[[#This Row],[categories]]="","",
IF(ISNUMBER(SEARCH("*ADULTS*",Table1[categories])),"ADULTS",
IF(ISNUMBER(SEARCH("*CHILDREN*",Table1[categories])),"CHILDREN",
IF(ISNUMBER(SEARCH("*TEENS*",Table1[categories])),"TEENS"))))</f>
        <v/>
      </c>
      <c r="C176">
        <f>Table1[[#This Row],[startdatetime]]</f>
        <v>0</v>
      </c>
      <c r="D176" t="str">
        <f>CONCATENATE(Table1[[#This Row],[ summary]],
CHAR(13),
Table1[[#This Row],[startdayname]],
", ",
TEXT((Table1[[#This Row],[startshortdate]]),"MMM D"),
CHAR(13),
TEXT((Table1[[#This Row],[starttime]]), "h:mm am/pm"),CHAR(13),Table1[[#This Row],[description]],CHAR(13))</f>
        <v>_x000D_, Jan 0_x000D_12:00 AM_x000D__x000D_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 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SOUTHEAST</v>
      </c>
      <c r="B178" t="str">
        <f>IF(Table1[[#This Row],[categories]]="","",
IF(ISNUMBER(SEARCH("*ADULTS*",Table1[categories])),"ADULTS",
IF(ISNUMBER(SEARCH("*CHILDREN*",Table1[categories])),"CHILDREN",
IF(ISNUMBER(SEARCH("*TEENS*",Table1[categories])),"TEENS"))))</f>
        <v>CHILDREN</v>
      </c>
      <c r="C178" t="str">
        <f>Table1[[#This Row],[startdatetime]]</f>
        <v>20170504T103000</v>
      </c>
      <c r="D178" t="str">
        <f>CONCATENATE(Table1[[#This Row],[ summary]],
CHAR(13),
Table1[[#This Row],[startdayname]],
", ",
TEXT((Table1[[#This Row],[startshortdate]]),"MMM D"),
CHAR(13),
TEXT((Table1[[#This Row],[starttime]]), "h:mm am/pm"),CHAR(13),Table1[[#This Row],[description]],CHAR(13))</f>
        <v xml:space="preserve"> Lee, Juega, Aprende (Read, Play, Grow)_x000D_Thursday, May 4_x000D_10:30 AM_x000D_Todos los jueves en mayo. Por favor acomp&amp;aacute;&amp;ntilde;enos a disfrutar de un programa divertido con actividades que le ayudaran a sus ni&amp;ntilde;os prepararse para leer. Para ni&amp;ntilde;os de 2-5 a&amp;ntilde;os._x000D_</v>
      </c>
    </row>
    <row r="179" spans="1:4" x14ac:dyDescent="0.25">
      <c r="A179" t="e">
        <f>VLOOKUP(Table1[[#This Row],[locationaddress]],VENUEID!$A$2:$B$28,1,TRUE)</f>
        <v>#N/A</v>
      </c>
      <c r="B179" t="str">
        <f>IF(Table1[[#This Row],[categories]]="","",
IF(ISNUMBER(SEARCH("*ADULTS*",Table1[categories])),"ADULTS",
IF(ISNUMBER(SEARCH("*CHILDREN*",Table1[categories])),"CHILDREN",
IF(ISNUMBER(SEARCH("*TEENS*",Table1[categories])),"TEENS"))))</f>
        <v/>
      </c>
      <c r="C179">
        <f>Table1[[#This Row],[startdatetime]]</f>
        <v>0</v>
      </c>
      <c r="D179" t="str">
        <f>CONCATENATE(Table1[[#This Row],[ summary]],
CHAR(13),
Table1[[#This Row],[startdayname]],
", ",
TEXT((Table1[[#This Row],[startshortdate]]),"MMM D"),
CHAR(13),
TEXT((Table1[[#This Row],[starttime]]), "h:mm am/pm"),CHAR(13),Table1[[#This Row],[description]],CHAR(13))</f>
        <v>_x000D_, Jan 0_x000D_12:00 AM_x000D__x000D_</v>
      </c>
    </row>
    <row r="180" spans="1:4" x14ac:dyDescent="0.25">
      <c r="A180" t="e">
        <f>VLOOKUP(Table1[[#This Row],[locationaddress]],VENUEID!$A$2:$B$28,1,TRUE)</f>
        <v>#N/A</v>
      </c>
      <c r="B180" t="str">
        <f>IF(Table1[[#This Row],[categories]]="","",
IF(ISNUMBER(SEARCH("*ADULTS*",Table1[categories])),"ADULTS",
IF(ISNUMBER(SEARCH("*CHILDREN*",Table1[categories])),"CHILDREN",
IF(ISNUMBER(SEARCH("*TEENS*",Table1[categories])),"TEENS"))))</f>
        <v/>
      </c>
      <c r="C180">
        <f>Table1[[#This Row],[startdatetime]]</f>
        <v>0</v>
      </c>
      <c r="D180" t="str">
        <f>CONCATENATE(Table1[[#This Row],[ summary]],
CHAR(13),
Table1[[#This Row],[startdayname]],
", ",
TEXT((Table1[[#This Row],[startshortdate]]),"MMM D"),
CHAR(13),
TEXT((Table1[[#This Row],[starttime]]), "h:mm am/pm"),CHAR(13),Table1[[#This Row],[description]],CHAR(13))</f>
        <v>_x000D_, Jan 0_x000D_12:00 AM_x000D__x000D_</v>
      </c>
    </row>
    <row r="181" spans="1:4" x14ac:dyDescent="0.25">
      <c r="A181" t="e">
        <f>VLOOKUP(Table1[[#This Row],[locationaddress]],VENUEID!$A$2:$B$28,1,TRUE)</f>
        <v>#N/A</v>
      </c>
      <c r="B181" t="str">
        <f>IF(Table1[[#This Row],[categories]]="","",
IF(ISNUMBER(SEARCH("*ADULTS*",Table1[categories])),"ADULTS",
IF(ISNUMBER(SEARCH("*CHILDREN*",Table1[categories])),"CHILDREN",
IF(ISNUMBER(SEARCH("*TEENS*",Table1[categories])),"TEENS"))))</f>
        <v/>
      </c>
      <c r="C181">
        <f>Table1[[#This Row],[startdatetime]]</f>
        <v>0</v>
      </c>
      <c r="D181" t="str">
        <f>CONCATENATE(Table1[[#This Row],[ summary]],
CHAR(13),
Table1[[#This Row],[startdayname]],
", ",
TEXT((Table1[[#This Row],[startshortdate]]),"MMM D"),
CHAR(13),
TEXT((Table1[[#This Row],[starttime]]), "h:mm am/pm"),CHAR(13),Table1[[#This Row],[description]],CHAR(13))</f>
        <v>_x000D_, Jan 0_x000D_12:00 AM_x000D__x000D_</v>
      </c>
    </row>
    <row r="182" spans="1:4" x14ac:dyDescent="0.25">
      <c r="A182" t="str">
        <f>VLOOKUP(Table1[[#This Row],[locationaddress]],VENUEID!$A$2:$B$28,1,TRUE)</f>
        <v>SOUTHEAST</v>
      </c>
      <c r="B182" t="str">
        <f>IF(Table1[[#This Row],[categories]]="","",
IF(ISNUMBER(SEARCH("*ADULTS*",Table1[categories])),"ADULTS",
IF(ISNUMBER(SEARCH("*CHILDREN*",Table1[categories])),"CHILDREN",
IF(ISNUMBER(SEARCH("*TEENS*",Table1[categories])),"TEENS"))))</f>
        <v>CHILDREN</v>
      </c>
      <c r="C182" t="str">
        <f>Table1[[#This Row],[startdatetime]]</f>
        <v>20170317T163000</v>
      </c>
      <c r="D182" t="str">
        <f>CONCATENATE(Table1[[#This Row],[ summary]],
CHAR(13),
Table1[[#This Row],[startdayname]],
", ",
TEXT((Table1[[#This Row],[startshortdate]]),"MMM D"),
CHAR(13),
TEXT((Table1[[#This Row],[starttime]]), "h:mm am/pm"),CHAR(13),Table1[[#This Row],[description]],CHAR(13))</f>
        <v xml:space="preserve"> LEGO Mania_x000D_Friday, Mar 17_x000D_4:30 PM_x000D_Third Fridays in Mar and Apr. Join us for LEGO Mania and bring your creativity! Children will create masterpieces in this program. Bring your imagination, and we'll provide the LEGO bricks! For ages 5-12._x000D_</v>
      </c>
    </row>
    <row r="183" spans="1:4" x14ac:dyDescent="0.25">
      <c r="A183" t="e">
        <f>VLOOKUP(Table1[[#This Row],[locationaddress]],VENUEID!$A$2:$B$28,1,TRUE)</f>
        <v>#N/A</v>
      </c>
      <c r="B183" t="str">
        <f>IF(Table1[[#This Row],[categories]]="","",
IF(ISNUMBER(SEARCH("*ADULTS*",Table1[categories])),"ADULTS",
IF(ISNUMBER(SEARCH("*CHILDREN*",Table1[categories])),"CHILDREN",
IF(ISNUMBER(SEARCH("*TEENS*",Table1[categories])),"TEENS"))))</f>
        <v/>
      </c>
      <c r="C183">
        <f>Table1[[#This Row],[startdatetime]]</f>
        <v>0</v>
      </c>
      <c r="D183" t="str">
        <f>CONCATENATE(Table1[[#This Row],[ summary]],
CHAR(13),
Table1[[#This Row],[startdayname]],
", ",
TEXT((Table1[[#This Row],[startshortdate]]),"MMM D"),
CHAR(13),
TEXT((Table1[[#This Row],[starttime]]), "h:mm am/pm"),CHAR(13),Table1[[#This Row],[description]],CHAR(13))</f>
        <v>_x000D_, Jan 0_x000D_12:00 AM_x000D__x000D_</v>
      </c>
    </row>
    <row r="184" spans="1:4" x14ac:dyDescent="0.25">
      <c r="A184" t="str">
        <f>VLOOKUP(Table1[[#This Row],[locationaddress]],VENUEID!$A$2:$B$28,1,TRUE)</f>
        <v>SOUTHEAST</v>
      </c>
      <c r="B184" t="str">
        <f>IF(Table1[[#This Row],[categories]]="","",
IF(ISNUMBER(SEARCH("*ADULTS*",Table1[categories])),"ADULTS",
IF(ISNUMBER(SEARCH("*CHILDREN*",Table1[categories])),"CHILDREN",
IF(ISNUMBER(SEARCH("*TEENS*",Table1[categories])),"TEENS"))))</f>
        <v>CHILDREN</v>
      </c>
      <c r="C184" t="str">
        <f>Table1[[#This Row],[startdatetime]]</f>
        <v>20170307T103000</v>
      </c>
      <c r="D184" t="str">
        <f>CONCATENATE(Table1[[#This Row],[ summary]],
CHAR(13),
Table1[[#This Row],[startdayname]],
", ",
TEXT((Table1[[#This Row],[startshortdate]]),"MMM D"),
CHAR(13),
TEXT((Table1[[#This Row],[starttime]]), "h:mm am/pm"),CHAR(13),Table1[[#This Row],[description]],CHAR(13))</f>
        <v xml:space="preserve"> Little Bookworms Story Time_x000D_Tuesday, Mar 7_x000D_10:30 AM_x000D_Every Tuesday in Mar and Apr. Please join us for a fun-filled program with stories, songs, rhymes and a craft! Children ages 2 to 5 are welcome._x000D_</v>
      </c>
    </row>
    <row r="185" spans="1:4" x14ac:dyDescent="0.25">
      <c r="A185" t="e">
        <f>VLOOKUP(Table1[[#This Row],[locationaddress]],VENUEID!$A$2:$B$28,1,TRUE)</f>
        <v>#N/A</v>
      </c>
      <c r="B185" t="str">
        <f>IF(Table1[[#This Row],[categories]]="","",
IF(ISNUMBER(SEARCH("*ADULTS*",Table1[categories])),"ADULTS",
IF(ISNUMBER(SEARCH("*CHILDREN*",Table1[categories])),"CHILDREN",
IF(ISNUMBER(SEARCH("*TEENS*",Table1[categories])),"TEENS"))))</f>
        <v/>
      </c>
      <c r="C185">
        <f>Table1[[#This Row],[startdatetime]]</f>
        <v>0</v>
      </c>
      <c r="D185" t="str">
        <f>CONCATENATE(Table1[[#This Row],[ summary]],
CHAR(13),
Table1[[#This Row],[startdayname]],
", ",
TEXT((Table1[[#This Row],[startshortdate]]),"MMM D"),
CHAR(13),
TEXT((Table1[[#This Row],[starttime]]), "h:mm am/pm"),CHAR(13),Table1[[#This Row],[description]],CHAR(13))</f>
        <v>_x000D_, Jan 0_x000D_12:00 AM_x000D__x000D_</v>
      </c>
    </row>
    <row r="186" spans="1:4" x14ac:dyDescent="0.25">
      <c r="A186" t="e">
        <f>VLOOKUP(Table1[[#This Row],[locationaddress]],VENUEID!$A$2:$B$28,1,TRUE)</f>
        <v>#N/A</v>
      </c>
      <c r="B186" t="str">
        <f>IF(Table1[[#This Row],[categories]]="","",
IF(ISNUMBER(SEARCH("*ADULTS*",Table1[categories])),"ADULTS",
IF(ISNUMBER(SEARCH("*CHILDREN*",Table1[categories])),"CHILDREN",
IF(ISNUMBER(SEARCH("*TEENS*",Table1[categories])),"TEENS"))))</f>
        <v/>
      </c>
      <c r="C186">
        <f>Table1[[#This Row],[startdatetime]]</f>
        <v>0</v>
      </c>
      <c r="D186" t="str">
        <f>CONCATENATE(Table1[[#This Row],[ summary]],
CHAR(13),
Table1[[#This Row],[startdayname]],
", ",
TEXT((Table1[[#This Row],[startshortdate]]),"MMM D"),
CHAR(13),
TEXT((Table1[[#This Row],[starttime]]), "h:mm am/pm"),CHAR(13),Table1[[#This Row],[description]],CHAR(13))</f>
        <v>_x000D_, Jan 0_x000D_12:00 AM_x000D__x000D_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 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 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 summary]],
CHAR(13),
Table1[[#This Row],[startdayname]],
", ",
TEXT((Table1[[#This Row],[startshortdate]]),"MMM D"),
CHAR(13),
TEXT((Table1[[#This Row],[starttime]]), "h:mm am/pm"),CHAR(13),Table1[[#This Row],[description]],CHAR(13))</f>
        <v>_x000D_, Jan 0_x000D_12:00 AM_x000D__x000D_</v>
      </c>
    </row>
    <row r="190" spans="1:4" x14ac:dyDescent="0.25">
      <c r="A190" t="e">
        <f>VLOOKUP(Table1[[#This Row],[locationaddress]],VENUEID!$A$2:$B$28,1,TRUE)</f>
        <v>#N/A</v>
      </c>
      <c r="B190" t="str">
        <f>IF(Table1[[#This Row],[categories]]="","",
IF(ISNUMBER(SEARCH("*ADULTS*",Table1[categories])),"ADULTS",
IF(ISNUMBER(SEARCH("*CHILDREN*",Table1[categories])),"CHILDREN",
IF(ISNUMBER(SEARCH("*TEENS*",Table1[categories])),"TEENS"))))</f>
        <v/>
      </c>
      <c r="C190">
        <f>Table1[[#This Row],[startdatetime]]</f>
        <v>0</v>
      </c>
      <c r="D190" t="str">
        <f>CONCATENATE(Table1[[#This Row],[ summary]],
CHAR(13),
Table1[[#This Row],[startdayname]],
", ",
TEXT((Table1[[#This Row],[startshortdate]]),"MMM D"),
CHAR(13),
TEXT((Table1[[#This Row],[starttime]]), "h:mm am/pm"),CHAR(13),Table1[[#This Row],[description]],CHAR(13))</f>
        <v>_x000D_, Jan 0_x000D_12:00 AM_x000D__x000D_</v>
      </c>
    </row>
    <row r="191" spans="1:4" x14ac:dyDescent="0.25">
      <c r="A191" t="e">
        <f>VLOOKUP(Table1[[#This Row],[locationaddress]],VENUEID!$A$2:$B$28,1,TRUE)</f>
        <v>#N/A</v>
      </c>
      <c r="B191" t="str">
        <f>IF(Table1[[#This Row],[categories]]="","",
IF(ISNUMBER(SEARCH("*ADULTS*",Table1[categories])),"ADULTS",
IF(ISNUMBER(SEARCH("*CHILDREN*",Table1[categories])),"CHILDREN",
IF(ISNUMBER(SEARCH("*TEENS*",Table1[categories])),"TEENS"))))</f>
        <v/>
      </c>
      <c r="C191">
        <f>Table1[[#This Row],[startdatetime]]</f>
        <v>0</v>
      </c>
      <c r="D191" t="str">
        <f>CONCATENATE(Table1[[#This Row],[ summary]],
CHAR(13),
Table1[[#This Row],[startdayname]],
", ",
TEXT((Table1[[#This Row],[startshortdate]]),"MMM D"),
CHAR(13),
TEXT((Table1[[#This Row],[starttime]]), "h:mm am/pm"),CHAR(13),Table1[[#This Row],[description]],CHAR(13))</f>
        <v>_x000D_, Jan 0_x000D_12:00 AM_x000D__x000D_</v>
      </c>
    </row>
    <row r="192" spans="1:4" x14ac:dyDescent="0.25">
      <c r="A192" t="str">
        <f>VLOOKUP(Table1[[#This Row],[locationaddress]],VENUEID!$A$2:$B$28,1,TRUE)</f>
        <v>SOUTHEAST</v>
      </c>
      <c r="B192" t="str">
        <f>IF(Table1[[#This Row],[categories]]="","",
IF(ISNUMBER(SEARCH("*ADULTS*",Table1[categories])),"ADULTS",
IF(ISNUMBER(SEARCH("*CHILDREN*",Table1[categories])),"CHILDREN",
IF(ISNUMBER(SEARCH("*TEENS*",Table1[categories])),"TEENS"))))</f>
        <v>TEENS</v>
      </c>
      <c r="C192" t="str">
        <f>Table1[[#This Row],[startdatetime]]</f>
        <v>20170321T160000</v>
      </c>
      <c r="D192" t="str">
        <f>CONCATENATE(Table1[[#This Row],[ summary]],
CHAR(13),
Table1[[#This Row],[startdayname]],
", ",
TEXT((Table1[[#This Row],[startshortdate]]),"MMM D"),
CHAR(13),
TEXT((Table1[[#This Row],[starttime]]), "h:mm am/pm"),CHAR(13),Table1[[#This Row],[description]],CHAR(13))</f>
        <v xml:space="preserve"> Manga Drawing_x000D_Tuesday, Mar 21_x000D_4:00 PM_x000D_Come draw your favorite manga character! For teens in grades 7-12._x000D_</v>
      </c>
    </row>
    <row r="193" spans="1:4" x14ac:dyDescent="0.25">
      <c r="A193" t="str">
        <f>VLOOKUP(Table1[[#This Row],[locationaddress]],VENUEID!$A$2:$B$28,1,TRUE)</f>
        <v>SOUTHEAST</v>
      </c>
      <c r="B193" t="str">
        <f>IF(Table1[[#This Row],[categories]]="","",
IF(ISNUMBER(SEARCH("*ADULTS*",Table1[categories])),"ADULTS",
IF(ISNUMBER(SEARCH("*CHILDREN*",Table1[categories])),"CHILDREN",
IF(ISNUMBER(SEARCH("*TEENS*",Table1[categories])),"TEENS"))))</f>
        <v>CHILDREN</v>
      </c>
      <c r="C193" t="str">
        <f>Table1[[#This Row],[startdatetime]]</f>
        <v>20170425T163000</v>
      </c>
      <c r="D193" t="str">
        <f>CONCATENATE(Table1[[#This Row],[ summary]],
CHAR(13),
Table1[[#This Row],[startdayname]],
", ",
TEXT((Table1[[#This Row],[startshortdate]]),"MMM D"),
CHAR(13),
TEXT((Table1[[#This Row],[starttime]]), "h:mm am/pm"),CHAR(13),Table1[[#This Row],[description]],CHAR(13))</f>
        <v xml:space="preserve"> Nashville Ballet presents: Sleeping Beauty_x000D_Tuesday, Apr 25_x000D_4:30 PM_x000D_Through storytelling and movement, The Lilac Fairy brings to life the tale of a beautiful princess cursed to sleep until love's kiss breaks the spell. For children in grades K-3._x000D_</v>
      </c>
    </row>
    <row r="194" spans="1:4" x14ac:dyDescent="0.25">
      <c r="A194" t="str">
        <f>VLOOKUP(Table1[[#This Row],[locationaddress]],VENUEID!$A$2:$B$28,1,TRUE)</f>
        <v>SOUTHEAST</v>
      </c>
      <c r="B194" t="str">
        <f>IF(Table1[[#This Row],[categories]]="","",
IF(ISNUMBER(SEARCH("*ADULTS*",Table1[categories])),"ADULTS",
IF(ISNUMBER(SEARCH("*CHILDREN*",Table1[categories])),"CHILDREN",
IF(ISNUMBER(SEARCH("*TEENS*",Table1[categories])),"TEENS"))))</f>
        <v>TEENS</v>
      </c>
      <c r="C194" t="str">
        <f>Table1[[#This Row],[startdatetime]]</f>
        <v>20170314T160000</v>
      </c>
      <c r="D194" t="str">
        <f>CONCATENATE(Table1[[#This Row],[ summary]],
CHAR(13),
Table1[[#This Row],[startdayname]],
", ",
TEXT((Table1[[#This Row],[startshortdate]]),"MMM D"),
CHAR(13),
TEXT((Table1[[#This Row],[starttime]]), "h:mm am/pm"),CHAR(13),Table1[[#This Row],[description]],CHAR(13))</f>
        <v xml:space="preserve"> Origami_x000D_Tuesday, Mar 14_x000D_4:00 PM_x000D_Come and learn the Japanese art of paper folding and enjoy Japanese snacks while we watch anime! For Teens in grades 7-12._x000D_</v>
      </c>
    </row>
    <row r="195" spans="1:4" x14ac:dyDescent="0.25">
      <c r="A195" t="str">
        <f>VLOOKUP(Table1[[#This Row],[locationaddress]],VENUEID!$A$2:$B$28,1,TRUE)</f>
        <v>SOUTHEAST</v>
      </c>
      <c r="B195" t="str">
        <f>IF(Table1[[#This Row],[categories]]="","",
IF(ISNUMBER(SEARCH("*ADULTS*",Table1[categories])),"ADULTS",
IF(ISNUMBER(SEARCH("*CHILDREN*",Table1[categories])),"CHILDREN",
IF(ISNUMBER(SEARCH("*TEENS*",Table1[categories])),"TEENS"))))</f>
        <v>CHILDREN</v>
      </c>
      <c r="C195" t="str">
        <f>Table1[[#This Row],[startdatetime]]</f>
        <v>20170429T103000</v>
      </c>
      <c r="D195" t="str">
        <f>CONCATENATE(Table1[[#This Row],[ summary]],
CHAR(13),
Table1[[#This Row],[startdayname]],
", ",
TEXT((Table1[[#This Row],[startshortdate]]),"MMM D"),
CHAR(13),
TEXT((Table1[[#This Row],[starttime]]), "h:mm am/pm"),CHAR(13),Table1[[#This Row],[description]],CHAR(13))</f>
        <v xml:space="preserve"> Puppet Truck presents Ali Baba and the Forty Thieves_x000D_Saturday, Apr 29_x000D_10:30 AM_x000D_&amp;quot;Open Sesame!&amp;quot; and behold Wishing Chair Productions' colorful adaptation from the Tales of the Arabian Nights. Run time: 40 min. For all ages._x000D_</v>
      </c>
    </row>
    <row r="196" spans="1:4" x14ac:dyDescent="0.25">
      <c r="A196" t="str">
        <f>VLOOKUP(Table1[[#This Row],[locationaddress]],VENUEID!$A$2:$B$28,1,TRUE)</f>
        <v>SOUTHEAST</v>
      </c>
      <c r="B196" t="str">
        <f>IF(Table1[[#This Row],[categories]]="","",
IF(ISNUMBER(SEARCH("*ADULTS*",Table1[categories])),"ADULTS",
IF(ISNUMBER(SEARCH("*CHILDREN*",Table1[categories])),"CHILDREN",
IF(ISNUMBER(SEARCH("*TEENS*",Table1[categories])),"TEENS"))))</f>
        <v>CHILDREN</v>
      </c>
      <c r="C196" t="str">
        <f>Table1[[#This Row],[startdatetime]]</f>
        <v>20170506T103000</v>
      </c>
      <c r="D196" t="str">
        <f>CONCATENATE(Table1[[#This Row],[ summary]],
CHAR(13),
Table1[[#This Row],[startdayname]],
", ",
TEXT((Table1[[#This Row],[startshortdate]]),"MMM D"),
CHAR(13),
TEXT((Table1[[#This Row],[starttime]]), "h:mm am/pm"),CHAR(13),Table1[[#This Row],[description]],CHAR(13))</f>
        <v xml:space="preserve"> Read, Play, Grow: All Ages_x000D_Saturday, May 6_x000D_10:30 AM_x000D_Every Saturday in May. Join us for fun activities that will develop and promote literacy skills in your child. For all ages._x000D_</v>
      </c>
    </row>
    <row r="197" spans="1:4" x14ac:dyDescent="0.25">
      <c r="A197" t="e">
        <f>VLOOKUP(Table1[[#This Row],[locationaddress]],VENUEID!$A$2:$B$28,1,TRUE)</f>
        <v>#N/A</v>
      </c>
      <c r="B197" t="str">
        <f>IF(Table1[[#This Row],[categories]]="","",
IF(ISNUMBER(SEARCH("*ADULTS*",Table1[categories])),"ADULTS",
IF(ISNUMBER(SEARCH("*CHILDREN*",Table1[categories])),"CHILDREN",
IF(ISNUMBER(SEARCH("*TEENS*",Table1[categories])),"TEENS"))))</f>
        <v/>
      </c>
      <c r="C197">
        <f>Table1[[#This Row],[startdatetime]]</f>
        <v>0</v>
      </c>
      <c r="D197" t="str">
        <f>CONCATENATE(Table1[[#This Row],[ summary]],
CHAR(13),
Table1[[#This Row],[startdayname]],
", ",
TEXT((Table1[[#This Row],[startshortdate]]),"MMM D"),
CHAR(13),
TEXT((Table1[[#This Row],[starttime]]), "h:mm am/pm"),CHAR(13),Table1[[#This Row],[description]],CHAR(13))</f>
        <v>_x000D_, Jan 0_x000D_12:00 AM_x000D__x000D_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 summary]],
CHAR(13),
Table1[[#This Row],[startdayname]],
", ",
TEXT((Table1[[#This Row],[startshortdate]]),"MMM D"),
CHAR(13),
TEXT((Table1[[#This Row],[starttime]]), "h:mm am/pm"),CHAR(13),Table1[[#This Row],[description]],CHAR(13))</f>
        <v>_x000D_, Jan 0_x000D_12:00 AM_x000D__x000D_</v>
      </c>
    </row>
    <row r="199" spans="1:4" x14ac:dyDescent="0.25">
      <c r="A199" t="e">
        <f>VLOOKUP(Table1[[#This Row],[locationaddress]],VENUEID!$A$2:$B$28,1,TRUE)</f>
        <v>#N/A</v>
      </c>
      <c r="B199" t="str">
        <f>IF(Table1[[#This Row],[categories]]="","",
IF(ISNUMBER(SEARCH("*ADULTS*",Table1[categories])),"ADULTS",
IF(ISNUMBER(SEARCH("*CHILDREN*",Table1[categories])),"CHILDREN",
IF(ISNUMBER(SEARCH("*TEENS*",Table1[categories])),"TEENS"))))</f>
        <v/>
      </c>
      <c r="C199">
        <f>Table1[[#This Row],[startdatetime]]</f>
        <v>0</v>
      </c>
      <c r="D199" t="str">
        <f>CONCATENATE(Table1[[#This Row],[ summary]],
CHAR(13),
Table1[[#This Row],[startdayname]],
", ",
TEXT((Table1[[#This Row],[startshortdate]]),"MMM D"),
CHAR(13),
TEXT((Table1[[#This Row],[starttime]]), "h:mm am/pm"),CHAR(13),Table1[[#This Row],[description]],CHAR(13))</f>
        <v>_x000D_, Jan 0_x000D_12:00 AM_x000D__x000D_</v>
      </c>
    </row>
    <row r="200" spans="1:4" x14ac:dyDescent="0.25">
      <c r="A200" t="str">
        <f>VLOOKUP(Table1[[#This Row],[locationaddress]],VENUEID!$A$2:$B$28,1,TRUE)</f>
        <v>SOUTHEAST</v>
      </c>
      <c r="B200" t="str">
        <f>IF(Table1[[#This Row],[categories]]="","",
IF(ISNUMBER(SEARCH("*ADULTS*",Table1[categories])),"ADULTS",
IF(ISNUMBER(SEARCH("*CHILDREN*",Table1[categories])),"CHILDREN",
IF(ISNUMBER(SEARCH("*TEENS*",Table1[categories])),"TEENS"))))</f>
        <v>CHILDREN</v>
      </c>
      <c r="C200" t="str">
        <f>Table1[[#This Row],[startdatetime]]</f>
        <v>20170503T103000</v>
      </c>
      <c r="D200" t="str">
        <f>CONCATENATE(Table1[[#This Row],[ summary]],
CHAR(13),
Table1[[#This Row],[startdayname]],
", ",
TEXT((Table1[[#This Row],[startshortdate]]),"MMM D"),
CHAR(13),
TEXT((Table1[[#This Row],[starttime]]), "h:mm am/pm"),CHAR(13),Table1[[#This Row],[description]],CHAR(13))</f>
        <v xml:space="preserve"> Read, Play, Grow: Babies and Toddlers_x000D_Wednesday, May 3_x000D_10:30 AM_x000D_Every Wednesday in May. Join us for fun activities that will develop and promote early literacy skills in your child. For ages 0-3._x000D_</v>
      </c>
    </row>
    <row r="201" spans="1:4" x14ac:dyDescent="0.25">
      <c r="A201" t="e">
        <f>VLOOKUP(Table1[[#This Row],[locationaddress]],VENUEID!$A$2:$B$28,1,TRUE)</f>
        <v>#N/A</v>
      </c>
      <c r="B201" t="str">
        <f>IF(Table1[[#This Row],[categories]]="","",
IF(ISNUMBER(SEARCH("*ADULTS*",Table1[categories])),"ADULTS",
IF(ISNUMBER(SEARCH("*CHILDREN*",Table1[categories])),"CHILDREN",
IF(ISNUMBER(SEARCH("*TEENS*",Table1[categories])),"TEENS"))))</f>
        <v/>
      </c>
      <c r="C201">
        <f>Table1[[#This Row],[startdatetime]]</f>
        <v>0</v>
      </c>
      <c r="D201" t="str">
        <f>CONCATENATE(Table1[[#This Row],[ summary]],
CHAR(13),
Table1[[#This Row],[startdayname]],
", ",
TEXT((Table1[[#This Row],[startshortdate]]),"MMM D"),
CHAR(13),
TEXT((Table1[[#This Row],[starttime]]), "h:mm am/pm"),CHAR(13),Table1[[#This Row],[description]],CHAR(13))</f>
        <v>_x000D_, Jan 0_x000D_12:00 AM_x000D__x000D_</v>
      </c>
    </row>
    <row r="202" spans="1:4" x14ac:dyDescent="0.25">
      <c r="A202" t="e">
        <f>VLOOKUP(Table1[[#This Row],[locationaddress]],VENUEID!$A$2:$B$28,1,TRUE)</f>
        <v>#N/A</v>
      </c>
      <c r="B202" t="str">
        <f>IF(Table1[[#This Row],[categories]]="","",
IF(ISNUMBER(SEARCH("*ADULTS*",Table1[categories])),"ADULTS",
IF(ISNUMBER(SEARCH("*CHILDREN*",Table1[categories])),"CHILDREN",
IF(ISNUMBER(SEARCH("*TEENS*",Table1[categories])),"TEENS"))))</f>
        <v/>
      </c>
      <c r="C202">
        <f>Table1[[#This Row],[startdatetime]]</f>
        <v>0</v>
      </c>
      <c r="D202" t="str">
        <f>CONCATENATE(Table1[[#This Row],[ summary]],
CHAR(13),
Table1[[#This Row],[startdayname]],
", ",
TEXT((Table1[[#This Row],[startshortdate]]),"MMM D"),
CHAR(13),
TEXT((Table1[[#This Row],[starttime]]), "h:mm am/pm"),CHAR(13),Table1[[#This Row],[description]],CHAR(13))</f>
        <v>_x000D_, Jan 0_x000D_12:00 AM_x000D__x000D_</v>
      </c>
    </row>
    <row r="203" spans="1:4" x14ac:dyDescent="0.25">
      <c r="A203" t="e">
        <f>VLOOKUP(Table1[[#This Row],[locationaddress]],VENUEID!$A$2:$B$28,1,TRUE)</f>
        <v>#N/A</v>
      </c>
      <c r="B203" t="str">
        <f>IF(Table1[[#This Row],[categories]]="","",
IF(ISNUMBER(SEARCH("*ADULTS*",Table1[categories])),"ADULTS",
IF(ISNUMBER(SEARCH("*CHILDREN*",Table1[categories])),"CHILDREN",
IF(ISNUMBER(SEARCH("*TEENS*",Table1[categories])),"TEENS"))))</f>
        <v/>
      </c>
      <c r="C203">
        <f>Table1[[#This Row],[startdatetime]]</f>
        <v>0</v>
      </c>
      <c r="D203" t="str">
        <f>CONCATENATE(Table1[[#This Row],[ summary]],
CHAR(13),
Table1[[#This Row],[startdayname]],
", ",
TEXT((Table1[[#This Row],[startshortdate]]),"MMM D"),
CHAR(13),
TEXT((Table1[[#This Row],[starttime]]), "h:mm am/pm"),CHAR(13),Table1[[#This Row],[description]],CHAR(13))</f>
        <v>_x000D_, Jan 0_x000D_12:00 AM_x000D__x000D_</v>
      </c>
    </row>
    <row r="204" spans="1:4" x14ac:dyDescent="0.25">
      <c r="A204" t="str">
        <f>VLOOKUP(Table1[[#This Row],[locationaddress]],VENUEID!$A$2:$B$28,1,TRUE)</f>
        <v>SOUTHEAST</v>
      </c>
      <c r="B204" t="str">
        <f>IF(Table1[[#This Row],[categories]]="","",
IF(ISNUMBER(SEARCH("*ADULTS*",Table1[categories])),"ADULTS",
IF(ISNUMBER(SEARCH("*CHILDREN*",Table1[categories])),"CHILDREN",
IF(ISNUMBER(SEARCH("*TEENS*",Table1[categories])),"TEENS"))))</f>
        <v>CHILDREN</v>
      </c>
      <c r="C204" t="str">
        <f>Table1[[#This Row],[startdatetime]]</f>
        <v>20170502T103000</v>
      </c>
      <c r="D204" t="str">
        <f>CONCATENATE(Table1[[#This Row],[ summary]],
CHAR(13),
Table1[[#This Row],[startdayname]],
", ",
TEXT((Table1[[#This Row],[startshortdate]]),"MMM D"),
CHAR(13),
TEXT((Table1[[#This Row],[starttime]]), "h:mm am/pm"),CHAR(13),Table1[[#This Row],[description]],CHAR(13))</f>
        <v xml:space="preserve"> Read, Play, Grow: Preschool_x000D_Tuesday, May 2_x000D_10:30 AM_x000D_Every Tuesday in May. Please join us for fun activities that will develop and promote early literacy skills in your child. For ages 2-5._x000D_</v>
      </c>
    </row>
    <row r="205" spans="1:4" x14ac:dyDescent="0.25">
      <c r="A205" t="e">
        <f>VLOOKUP(Table1[[#This Row],[locationaddress]],VENUEID!$A$2:$B$28,1,TRUE)</f>
        <v>#N/A</v>
      </c>
      <c r="B205" t="str">
        <f>IF(Table1[[#This Row],[categories]]="","",
IF(ISNUMBER(SEARCH("*ADULTS*",Table1[categories])),"ADULTS",
IF(ISNUMBER(SEARCH("*CHILDREN*",Table1[categories])),"CHILDREN",
IF(ISNUMBER(SEARCH("*TEENS*",Table1[categories])),"TEENS"))))</f>
        <v/>
      </c>
      <c r="C205">
        <f>Table1[[#This Row],[startdatetime]]</f>
        <v>0</v>
      </c>
      <c r="D205" t="str">
        <f>CONCATENATE(Table1[[#This Row],[ summary]],
CHAR(13),
Table1[[#This Row],[startdayname]],
", ",
TEXT((Table1[[#This Row],[startshortdate]]),"MMM D"),
CHAR(13),
TEXT((Table1[[#This Row],[starttime]]), "h:mm am/pm"),CHAR(13),Table1[[#This Row],[description]],CHAR(13))</f>
        <v>_x000D_, Jan 0_x000D_12:00 AM_x000D__x000D_</v>
      </c>
    </row>
    <row r="206" spans="1:4" x14ac:dyDescent="0.25">
      <c r="A206" t="e">
        <f>VLOOKUP(Table1[[#This Row],[locationaddress]],VENUEID!$A$2:$B$28,1,TRUE)</f>
        <v>#N/A</v>
      </c>
      <c r="B206" t="str">
        <f>IF(Table1[[#This Row],[categories]]="","",
IF(ISNUMBER(SEARCH("*ADULTS*",Table1[categories])),"ADULTS",
IF(ISNUMBER(SEARCH("*CHILDREN*",Table1[categories])),"CHILDREN",
IF(ISNUMBER(SEARCH("*TEENS*",Table1[categories])),"TEENS"))))</f>
        <v/>
      </c>
      <c r="C206">
        <f>Table1[[#This Row],[startdatetime]]</f>
        <v>0</v>
      </c>
      <c r="D206" t="str">
        <f>CONCATENATE(Table1[[#This Row],[ summary]],
CHAR(13),
Table1[[#This Row],[startdayname]],
", ",
TEXT((Table1[[#This Row],[startshortdate]]),"MMM D"),
CHAR(13),
TEXT((Table1[[#This Row],[starttime]]), "h:mm am/pm"),CHAR(13),Table1[[#This Row],[description]],CHAR(13))</f>
        <v>_x000D_, Jan 0_x000D_12:00 AM_x000D__x000D_</v>
      </c>
    </row>
    <row r="207" spans="1:4" x14ac:dyDescent="0.25">
      <c r="A207" t="e">
        <f>VLOOKUP(Table1[[#This Row],[locationaddress]],VENUEID!$A$2:$B$28,1,TRUE)</f>
        <v>#N/A</v>
      </c>
      <c r="B207" t="str">
        <f>IF(Table1[[#This Row],[categories]]="","",
IF(ISNUMBER(SEARCH("*ADULTS*",Table1[categories])),"ADULTS",
IF(ISNUMBER(SEARCH("*CHILDREN*",Table1[categories])),"CHILDREN",
IF(ISNUMBER(SEARCH("*TEENS*",Table1[categories])),"TEENS"))))</f>
        <v/>
      </c>
      <c r="C207">
        <f>Table1[[#This Row],[startdatetime]]</f>
        <v>0</v>
      </c>
      <c r="D207" t="str">
        <f>CONCATENATE(Table1[[#This Row],[ summary]],
CHAR(13),
Table1[[#This Row],[startdayname]],
", ",
TEXT((Table1[[#This Row],[startshortdate]]),"MMM D"),
CHAR(13),
TEXT((Table1[[#This Row],[starttime]]), "h:mm am/pm"),CHAR(13),Table1[[#This Row],[description]],CHAR(13))</f>
        <v>_x000D_, Jan 0_x000D_12:00 AM_x000D__x000D_</v>
      </c>
    </row>
    <row r="208" spans="1:4" x14ac:dyDescent="0.25">
      <c r="A208" t="str">
        <f>VLOOKUP(Table1[[#This Row],[locationaddress]],VENUEID!$A$2:$B$28,1,TRUE)</f>
        <v>SOUTHEAST</v>
      </c>
      <c r="B208" t="str">
        <f>IF(Table1[[#This Row],[categories]]="","",
IF(ISNUMBER(SEARCH("*ADULTS*",Table1[categories])),"ADULTS",
IF(ISNUMBER(SEARCH("*CHILDREN*",Table1[categories])),"CHILDREN",
IF(ISNUMBER(SEARCH("*TEENS*",Table1[categories])),"TEENS"))))</f>
        <v>CHILDREN</v>
      </c>
      <c r="C208" t="str">
        <f>Table1[[#This Row],[startdatetime]]</f>
        <v>20170502T163000</v>
      </c>
      <c r="D208" t="str">
        <f>CONCATENATE(Table1[[#This Row],[ summary]],
CHAR(13),
Table1[[#This Row],[startdayname]],
", ",
TEXT((Table1[[#This Row],[startshortdate]]),"MMM D"),
CHAR(13),
TEXT((Table1[[#This Row],[starttime]]), "h:mm am/pm"),CHAR(13),Table1[[#This Row],[description]],CHAR(13))</f>
        <v xml:space="preserve"> Read, Play, Grow: School Age_x000D_Tuesday, May 2_x000D_4:30 PM_x000D_Every Tuesday in May. Join us for fun activities that will develop and promote literacy skills in your child. For children in grades K-2._x000D_</v>
      </c>
    </row>
    <row r="209" spans="1:4" x14ac:dyDescent="0.25">
      <c r="A209" t="e">
        <f>VLOOKUP(Table1[[#This Row],[locationaddress]],VENUEID!$A$2:$B$28,1,TRUE)</f>
        <v>#N/A</v>
      </c>
      <c r="B209" t="str">
        <f>IF(Table1[[#This Row],[categories]]="","",
IF(ISNUMBER(SEARCH("*ADULTS*",Table1[categories])),"ADULTS",
IF(ISNUMBER(SEARCH("*CHILDREN*",Table1[categories])),"CHILDREN",
IF(ISNUMBER(SEARCH("*TEENS*",Table1[categories])),"TEENS"))))</f>
        <v/>
      </c>
      <c r="C209">
        <f>Table1[[#This Row],[startdatetime]]</f>
        <v>0</v>
      </c>
      <c r="D209" t="str">
        <f>CONCATENATE(Table1[[#This Row],[ summary]],
CHAR(13),
Table1[[#This Row],[startdayname]],
", ",
TEXT((Table1[[#This Row],[startshortdate]]),"MMM D"),
CHAR(13),
TEXT((Table1[[#This Row],[starttime]]), "h:mm am/pm"),CHAR(13),Table1[[#This Row],[description]],CHAR(13))</f>
        <v>_x000D_, Jan 0_x000D_12:00 AM_x000D__x000D_</v>
      </c>
    </row>
    <row r="210" spans="1:4" x14ac:dyDescent="0.25">
      <c r="A210" t="e">
        <f>VLOOKUP(Table1[[#This Row],[locationaddress]],VENUEID!$A$2:$B$28,1,TRUE)</f>
        <v>#N/A</v>
      </c>
      <c r="B210" t="str">
        <f>IF(Table1[[#This Row],[categories]]="","",
IF(ISNUMBER(SEARCH("*ADULTS*",Table1[categories])),"ADULTS",
IF(ISNUMBER(SEARCH("*CHILDREN*",Table1[categories])),"CHILDREN",
IF(ISNUMBER(SEARCH("*TEENS*",Table1[categories])),"TEENS"))))</f>
        <v/>
      </c>
      <c r="C210">
        <f>Table1[[#This Row],[startdatetime]]</f>
        <v>0</v>
      </c>
      <c r="D210" t="str">
        <f>CONCATENATE(Table1[[#This Row],[ summary]],
CHAR(13),
Table1[[#This Row],[startdayname]],
", ",
TEXT((Table1[[#This Row],[startshortdate]]),"MMM D"),
CHAR(13),
TEXT((Table1[[#This Row],[starttime]]), "h:mm am/pm"),CHAR(13),Table1[[#This Row],[description]],CHAR(13))</f>
        <v>_x000D_, Jan 0_x000D_12:00 AM_x000D__x000D_</v>
      </c>
    </row>
    <row r="211" spans="1:4" x14ac:dyDescent="0.25">
      <c r="A211" t="e">
        <f>VLOOKUP(Table1[[#This Row],[locationaddress]],VENUEID!$A$2:$B$28,1,TRUE)</f>
        <v>#N/A</v>
      </c>
      <c r="B211" t="str">
        <f>IF(Table1[[#This Row],[categories]]="","",
IF(ISNUMBER(SEARCH("*ADULTS*",Table1[categories])),"ADULTS",
IF(ISNUMBER(SEARCH("*CHILDREN*",Table1[categories])),"CHILDREN",
IF(ISNUMBER(SEARCH("*TEENS*",Table1[categories])),"TEENS"))))</f>
        <v/>
      </c>
      <c r="C211">
        <f>Table1[[#This Row],[startdatetime]]</f>
        <v>0</v>
      </c>
      <c r="D211" t="str">
        <f>CONCATENATE(Table1[[#This Row],[ summary]],
CHAR(13),
Table1[[#This Row],[startdayname]],
", ",
TEXT((Table1[[#This Row],[startshortdate]]),"MMM D"),
CHAR(13),
TEXT((Table1[[#This Row],[starttime]]), "h:mm am/pm"),CHAR(13),Table1[[#This Row],[description]],CHAR(13))</f>
        <v>_x000D_, Jan 0_x000D_12:00 AM_x000D__x000D_</v>
      </c>
    </row>
    <row r="212" spans="1:4" x14ac:dyDescent="0.25">
      <c r="A212" t="str">
        <f>VLOOKUP(Table1[[#This Row],[locationaddress]],VENUEID!$A$2:$B$28,1,TRUE)</f>
        <v>SOUTHEAST</v>
      </c>
      <c r="B212" t="str">
        <f>IF(Table1[[#This Row],[categories]]="","",
IF(ISNUMBER(SEARCH("*ADULTS*",Table1[categories])),"ADULTS",
IF(ISNUMBER(SEARCH("*CHILDREN*",Table1[categories])),"CHILDREN",
IF(ISNUMBER(SEARCH("*TEENS*",Table1[categories])),"TEENS"))))</f>
        <v>CHILDREN</v>
      </c>
      <c r="C212" t="str">
        <f>Table1[[#This Row],[startdatetime]]</f>
        <v>20170302T163000</v>
      </c>
      <c r="D212" t="str">
        <f>CONCATENATE(Table1[[#This Row],[ summary]],
CHAR(13),
Table1[[#This Row],[startdayname]],
", ",
TEXT((Table1[[#This Row],[startshortdate]]),"MMM D"),
CHAR(13),
TEXT((Table1[[#This Row],[starttime]]), "h:mm am/pm"),CHAR(13),Table1[[#This Row],[description]],CHAR(13))</f>
        <v xml:space="preserve"> Rockstar Readers: Reading Tutoring at Your Library_x000D_Thursday, Mar 2_x000D_4:30 PM_x000D_Every Thursday in March. Children in grades 2 to 4 will receive free reading tutoring. Participation in this program is limited; registration is required. Please call (615) 862-5871 to register._x000D_</v>
      </c>
    </row>
    <row r="213" spans="1:4" x14ac:dyDescent="0.25">
      <c r="A213" t="e">
        <f>VLOOKUP(Table1[[#This Row],[locationaddress]],VENUEID!$A$2:$B$28,1,TRUE)</f>
        <v>#N/A</v>
      </c>
      <c r="B213" t="str">
        <f>IF(Table1[[#This Row],[categories]]="","",
IF(ISNUMBER(SEARCH("*ADULTS*",Table1[categories])),"ADULTS",
IF(ISNUMBER(SEARCH("*CHILDREN*",Table1[categories])),"CHILDREN",
IF(ISNUMBER(SEARCH("*TEENS*",Table1[categories])),"TEENS"))))</f>
        <v/>
      </c>
      <c r="C213">
        <f>Table1[[#This Row],[startdatetime]]</f>
        <v>0</v>
      </c>
      <c r="D213" t="str">
        <f>CONCATENATE(Table1[[#This Row],[ summary]],
CHAR(13),
Table1[[#This Row],[startdayname]],
", ",
TEXT((Table1[[#This Row],[startshortdate]]),"MMM D"),
CHAR(13),
TEXT((Table1[[#This Row],[starttime]]), "h:mm am/pm"),CHAR(13),Table1[[#This Row],[description]],CHAR(13))</f>
        <v>_x000D_, Jan 0_x000D_12:00 AM_x000D__x000D_</v>
      </c>
    </row>
    <row r="214" spans="1:4" x14ac:dyDescent="0.25">
      <c r="A214" t="e">
        <f>VLOOKUP(Table1[[#This Row],[locationaddress]],VENUEID!$A$2:$B$28,1,TRUE)</f>
        <v>#N/A</v>
      </c>
      <c r="B214" t="str">
        <f>IF(Table1[[#This Row],[categories]]="","",
IF(ISNUMBER(SEARCH("*ADULTS*",Table1[categories])),"ADULTS",
IF(ISNUMBER(SEARCH("*CHILDREN*",Table1[categories])),"CHILDREN",
IF(ISNUMBER(SEARCH("*TEENS*",Table1[categories])),"TEENS"))))</f>
        <v/>
      </c>
      <c r="C214">
        <f>Table1[[#This Row],[startdatetime]]</f>
        <v>0</v>
      </c>
      <c r="D214" t="str">
        <f>CONCATENATE(Table1[[#This Row],[ summary]],
CHAR(13),
Table1[[#This Row],[startdayname]],
", ",
TEXT((Table1[[#This Row],[startshortdate]]),"MMM D"),
CHAR(13),
TEXT((Table1[[#This Row],[starttime]]), "h:mm am/pm"),CHAR(13),Table1[[#This Row],[description]],CHAR(13))</f>
        <v>_x000D_, Jan 0_x000D_12:00 AM_x000D__x000D_</v>
      </c>
    </row>
    <row r="215" spans="1:4" x14ac:dyDescent="0.25">
      <c r="A215" t="e">
        <f>VLOOKUP(Table1[[#This Row],[locationaddress]],VENUEID!$A$2:$B$28,1,TRUE)</f>
        <v>#N/A</v>
      </c>
      <c r="B215" t="str">
        <f>IF(Table1[[#This Row],[categories]]="","",
IF(ISNUMBER(SEARCH("*ADULTS*",Table1[categories])),"ADULTS",
IF(ISNUMBER(SEARCH("*CHILDREN*",Table1[categories])),"CHILDREN",
IF(ISNUMBER(SEARCH("*TEENS*",Table1[categories])),"TEENS"))))</f>
        <v/>
      </c>
      <c r="C215">
        <f>Table1[[#This Row],[startdatetime]]</f>
        <v>0</v>
      </c>
      <c r="D215" t="str">
        <f>CONCATENATE(Table1[[#This Row],[ summary]],
CHAR(13),
Table1[[#This Row],[startdayname]],
", ",
TEXT((Table1[[#This Row],[startshortdate]]),"MMM D"),
CHAR(13),
TEXT((Table1[[#This Row],[starttime]]), "h:mm am/pm"),CHAR(13),Table1[[#This Row],[description]],CHAR(13))</f>
        <v>_x000D_, Jan 0_x000D_12:00 AM_x000D__x000D_</v>
      </c>
    </row>
    <row r="216" spans="1:4" x14ac:dyDescent="0.25">
      <c r="A216" t="e">
        <f>VLOOKUP(Table1[[#This Row],[locationaddress]],VENUEID!$A$2:$B$28,1,TRUE)</f>
        <v>#N/A</v>
      </c>
      <c r="B216" t="str">
        <f>IF(Table1[[#This Row],[categories]]="","",
IF(ISNUMBER(SEARCH("*ADULTS*",Table1[categories])),"ADULTS",
IF(ISNUMBER(SEARCH("*CHILDREN*",Table1[categories])),"CHILDREN",
IF(ISNUMBER(SEARCH("*TEENS*",Table1[categories])),"TEENS"))))</f>
        <v/>
      </c>
      <c r="C216">
        <f>Table1[[#This Row],[startdatetime]]</f>
        <v>0</v>
      </c>
      <c r="D216" t="str">
        <f>CONCATENATE(Table1[[#This Row],[ summary]],
CHAR(13),
Table1[[#This Row],[startdayname]],
", ",
TEXT((Table1[[#This Row],[startshortdate]]),"MMM D"),
CHAR(13),
TEXT((Table1[[#This Row],[starttime]]), "h:mm am/pm"),CHAR(13),Table1[[#This Row],[description]],CHAR(13))</f>
        <v>_x000D_, Jan 0_x000D_12:00 AM_x000D__x000D_</v>
      </c>
    </row>
    <row r="217" spans="1:4" x14ac:dyDescent="0.25">
      <c r="A217" t="str">
        <f>VLOOKUP(Table1[[#This Row],[locationaddress]],VENUEID!$A$2:$B$28,1,TRUE)</f>
        <v>SOUTHEAST</v>
      </c>
      <c r="B217" t="str">
        <f>IF(Table1[[#This Row],[categories]]="","",
IF(ISNUMBER(SEARCH("*ADULTS*",Table1[categories])),"ADULTS",
IF(ISNUMBER(SEARCH("*CHILDREN*",Table1[categories])),"CHILDREN",
IF(ISNUMBER(SEARCH("*TEENS*",Table1[categories])),"TEENS"))))</f>
        <v>CHILDREN</v>
      </c>
      <c r="C217" t="str">
        <f>Table1[[#This Row],[startdatetime]]</f>
        <v>20170304T103000</v>
      </c>
      <c r="D217" t="str">
        <f>CONCATENATE(Table1[[#This Row],[ summary]],
CHAR(13),
Table1[[#This Row],[startdayname]],
", ",
TEXT((Table1[[#This Row],[startshortdate]]),"MMM D"),
CHAR(13),
TEXT((Table1[[#This Row],[starttime]]), "h:mm am/pm"),CHAR(13),Table1[[#This Row],[description]],CHAR(13))</f>
        <v xml:space="preserve"> Saturday Story Time_x000D_Saturday, Mar 4_x000D_10:30 AM_x000D_Every Saturday in March and April. Come and join us for a fun time with stories, eBooks, songs, and rhymes. Children of all ages are welcome._x000D_</v>
      </c>
    </row>
    <row r="218" spans="1:4" x14ac:dyDescent="0.25">
      <c r="A218" t="e">
        <f>VLOOKUP(Table1[[#This Row],[locationaddress]],VENUEID!$A$2:$B$28,1,TRUE)</f>
        <v>#N/A</v>
      </c>
      <c r="B218" t="str">
        <f>IF(Table1[[#This Row],[categories]]="","",
IF(ISNUMBER(SEARCH("*ADULTS*",Table1[categories])),"ADULTS",
IF(ISNUMBER(SEARCH("*CHILDREN*",Table1[categories])),"CHILDREN",
IF(ISNUMBER(SEARCH("*TEENS*",Table1[categories])),"TEENS"))))</f>
        <v/>
      </c>
      <c r="C218">
        <f>Table1[[#This Row],[startdatetime]]</f>
        <v>0</v>
      </c>
      <c r="D218" t="str">
        <f>CONCATENATE(Table1[[#This Row],[ summary]],
CHAR(13),
Table1[[#This Row],[startdayname]],
", ",
TEXT((Table1[[#This Row],[startshortdate]]),"MMM D"),
CHAR(13),
TEXT((Table1[[#This Row],[starttime]]), "h:mm am/pm"),CHAR(13),Table1[[#This Row],[description]],CHAR(13))</f>
        <v>_x000D_, Jan 0_x000D_12:00 AM_x000D__x000D_</v>
      </c>
    </row>
    <row r="219" spans="1:4" x14ac:dyDescent="0.25">
      <c r="A219" t="e">
        <f>VLOOKUP(Table1[[#This Row],[locationaddress]],VENUEID!$A$2:$B$28,1,TRUE)</f>
        <v>#N/A</v>
      </c>
      <c r="B219" t="str">
        <f>IF(Table1[[#This Row],[categories]]="","",
IF(ISNUMBER(SEARCH("*ADULTS*",Table1[categories])),"ADULTS",
IF(ISNUMBER(SEARCH("*CHILDREN*",Table1[categories])),"CHILDREN",
IF(ISNUMBER(SEARCH("*TEENS*",Table1[categories])),"TEENS"))))</f>
        <v/>
      </c>
      <c r="C219">
        <f>Table1[[#This Row],[startdatetime]]</f>
        <v>0</v>
      </c>
      <c r="D219" t="str">
        <f>CONCATENATE(Table1[[#This Row],[ summary]],
CHAR(13),
Table1[[#This Row],[startdayname]],
", ",
TEXT((Table1[[#This Row],[startshortdate]]),"MMM D"),
CHAR(13),
TEXT((Table1[[#This Row],[starttime]]), "h:mm am/pm"),CHAR(13),Table1[[#This Row],[description]],CHAR(13))</f>
        <v>_x000D_, Jan 0_x000D_12:00 AM_x000D__x000D_</v>
      </c>
    </row>
    <row r="220" spans="1:4" x14ac:dyDescent="0.25">
      <c r="A220" t="e">
        <f>VLOOKUP(Table1[[#This Row],[locationaddress]],VENUEID!$A$2:$B$28,1,TRUE)</f>
        <v>#N/A</v>
      </c>
      <c r="B220" t="str">
        <f>IF(Table1[[#This Row],[categories]]="","",
IF(ISNUMBER(SEARCH("*ADULTS*",Table1[categories])),"ADULTS",
IF(ISNUMBER(SEARCH("*CHILDREN*",Table1[categories])),"CHILDREN",
IF(ISNUMBER(SEARCH("*TEENS*",Table1[categories])),"TEENS"))))</f>
        <v/>
      </c>
      <c r="C220">
        <f>Table1[[#This Row],[startdatetime]]</f>
        <v>0</v>
      </c>
      <c r="D220" t="str">
        <f>CONCATENATE(Table1[[#This Row],[ summary]],
CHAR(13),
Table1[[#This Row],[startdayname]],
", ",
TEXT((Table1[[#This Row],[startshortdate]]),"MMM D"),
CHAR(13),
TEXT((Table1[[#This Row],[starttime]]), "h:mm am/pm"),CHAR(13),Table1[[#This Row],[description]],CHAR(13))</f>
        <v>_x000D_, Jan 0_x000D_12:00 AM_x000D__x000D_</v>
      </c>
    </row>
    <row r="221" spans="1:4" x14ac:dyDescent="0.25">
      <c r="A221" t="e">
        <f>VLOOKUP(Table1[[#This Row],[locationaddress]],VENUEID!$A$2:$B$28,1,TRUE)</f>
        <v>#N/A</v>
      </c>
      <c r="B221" t="str">
        <f>IF(Table1[[#This Row],[categories]]="","",
IF(ISNUMBER(SEARCH("*ADULTS*",Table1[categories])),"ADULTS",
IF(ISNUMBER(SEARCH("*CHILDREN*",Table1[categories])),"CHILDREN",
IF(ISNUMBER(SEARCH("*TEENS*",Table1[categories])),"TEENS"))))</f>
        <v/>
      </c>
      <c r="C221">
        <f>Table1[[#This Row],[startdatetime]]</f>
        <v>0</v>
      </c>
      <c r="D221" t="str">
        <f>CONCATENATE(Table1[[#This Row],[ summary]],
CHAR(13),
Table1[[#This Row],[startdayname]],
", ",
TEXT((Table1[[#This Row],[startshortdate]]),"MMM D"),
CHAR(13),
TEXT((Table1[[#This Row],[starttime]]), "h:mm am/pm"),CHAR(13),Table1[[#This Row],[description]],CHAR(13))</f>
        <v>_x000D_, Jan 0_x000D_12:00 AM_x000D__x000D_</v>
      </c>
    </row>
    <row r="222" spans="1:4" x14ac:dyDescent="0.25">
      <c r="A222" t="e">
        <f>VLOOKUP(Table1[[#This Row],[locationaddress]],VENUEID!$A$2:$B$28,1,TRUE)</f>
        <v>#N/A</v>
      </c>
      <c r="B222" t="str">
        <f>IF(Table1[[#This Row],[categories]]="","",
IF(ISNUMBER(SEARCH("*ADULTS*",Table1[categories])),"ADULTS",
IF(ISNUMBER(SEARCH("*CHILDREN*",Table1[categories])),"CHILDREN",
IF(ISNUMBER(SEARCH("*TEENS*",Table1[categories])),"TEENS"))))</f>
        <v/>
      </c>
      <c r="C222">
        <f>Table1[[#This Row],[startdatetime]]</f>
        <v>0</v>
      </c>
      <c r="D222" t="str">
        <f>CONCATENATE(Table1[[#This Row],[ summary]],
CHAR(13),
Table1[[#This Row],[startdayname]],
", ",
TEXT((Table1[[#This Row],[startshortdate]]),"MMM D"),
CHAR(13),
TEXT((Table1[[#This Row],[starttime]]), "h:mm am/pm"),CHAR(13),Table1[[#This Row],[description]],CHAR(13))</f>
        <v>_x000D_, Jan 0_x000D_12:00 AM_x000D__x000D_</v>
      </c>
    </row>
    <row r="223" spans="1:4" x14ac:dyDescent="0.25">
      <c r="A223" t="e">
        <f>VLOOKUP(Table1[[#This Row],[locationaddress]],VENUEID!$A$2:$B$28,1,TRUE)</f>
        <v>#N/A</v>
      </c>
      <c r="B223" t="str">
        <f>IF(Table1[[#This Row],[categories]]="","",
IF(ISNUMBER(SEARCH("*ADULTS*",Table1[categories])),"ADULTS",
IF(ISNUMBER(SEARCH("*CHILDREN*",Table1[categories])),"CHILDREN",
IF(ISNUMBER(SEARCH("*TEENS*",Table1[categories])),"TEENS"))))</f>
        <v/>
      </c>
      <c r="C223">
        <f>Table1[[#This Row],[startdatetime]]</f>
        <v>0</v>
      </c>
      <c r="D223" t="str">
        <f>CONCATENATE(Table1[[#This Row],[ summary]],
CHAR(13),
Table1[[#This Row],[startdayname]],
", ",
TEXT((Table1[[#This Row],[startshortdate]]),"MMM D"),
CHAR(13),
TEXT((Table1[[#This Row],[starttime]]), "h:mm am/pm"),CHAR(13),Table1[[#This Row],[description]],CHAR(13))</f>
        <v>_x000D_, Jan 0_x000D_12:00 AM_x000D__x000D_</v>
      </c>
    </row>
    <row r="224" spans="1:4" x14ac:dyDescent="0.25">
      <c r="A224" t="e">
        <f>VLOOKUP(Table1[[#This Row],[locationaddress]],VENUEID!$A$2:$B$28,1,TRUE)</f>
        <v>#N/A</v>
      </c>
      <c r="B224" t="str">
        <f>IF(Table1[[#This Row],[categories]]="","",
IF(ISNUMBER(SEARCH("*ADULTS*",Table1[categories])),"ADULTS",
IF(ISNUMBER(SEARCH("*CHILDREN*",Table1[categories])),"CHILDREN",
IF(ISNUMBER(SEARCH("*TEENS*",Table1[categories])),"TEENS"))))</f>
        <v/>
      </c>
      <c r="C224">
        <f>Table1[[#This Row],[startdatetime]]</f>
        <v>0</v>
      </c>
      <c r="D224" t="str">
        <f>CONCATENATE(Table1[[#This Row],[ summary]],
CHAR(13),
Table1[[#This Row],[startdayname]],
", ",
TEXT((Table1[[#This Row],[startshortdate]]),"MMM D"),
CHAR(13),
TEXT((Table1[[#This Row],[starttime]]), "h:mm am/pm"),CHAR(13),Table1[[#This Row],[description]],CHAR(13))</f>
        <v>_x000D_, Jan 0_x000D_12:00 AM_x000D__x000D_</v>
      </c>
    </row>
    <row r="225" spans="1:4" x14ac:dyDescent="0.25">
      <c r="A225" t="str">
        <f>VLOOKUP(Table1[[#This Row],[locationaddress]],VENUEID!$A$2:$B$28,1,TRUE)</f>
        <v>SOUTHEAST</v>
      </c>
      <c r="B225" t="str">
        <f>IF(Table1[[#This Row],[categories]]="","",
IF(ISNUMBER(SEARCH("*ADULTS*",Table1[categories])),"ADULTS",
IF(ISNUMBER(SEARCH("*CHILDREN*",Table1[categories])),"CHILDREN",
IF(ISNUMBER(SEARCH("*TEENS*",Table1[categories])),"TEENS"))))</f>
        <v>CHILDREN</v>
      </c>
      <c r="C225" t="str">
        <f>Table1[[#This Row],[startdatetime]]</f>
        <v>20170301T140000</v>
      </c>
      <c r="D225" t="str">
        <f>CONCATENATE(Table1[[#This Row],[ summary]],
CHAR(13),
Table1[[#This Row],[startdayname]],
", ",
TEXT((Table1[[#This Row],[startshortdate]]),"MMM D"),
CHAR(13),
TEXT((Table1[[#This Row],[starttime]]), "h:mm am/pm"),CHAR(13),Table1[[#This Row],[description]],CHAR(13))</f>
        <v xml:space="preserve"> Southeast Explorers at the Library (Homeschool)_x000D_Wednesday, Mar 1_x000D_2:00 PM_x000D_Every First Wednesday. The Southeast Explorers at the Library (SEAL) Homeschool Program meets for an adventure in learning with fun hands-on activities. For children of all ages._x000D_</v>
      </c>
    </row>
    <row r="226" spans="1:4" x14ac:dyDescent="0.25">
      <c r="A226" t="e">
        <f>VLOOKUP(Table1[[#This Row],[locationaddress]],VENUEID!$A$2:$B$28,1,TRUE)</f>
        <v>#N/A</v>
      </c>
      <c r="B226" t="str">
        <f>IF(Table1[[#This Row],[categories]]="","",
IF(ISNUMBER(SEARCH("*ADULTS*",Table1[categories])),"ADULTS",
IF(ISNUMBER(SEARCH("*CHILDREN*",Table1[categories])),"CHILDREN",
IF(ISNUMBER(SEARCH("*TEENS*",Table1[categories])),"TEENS"))))</f>
        <v/>
      </c>
      <c r="C226">
        <f>Table1[[#This Row],[startdatetime]]</f>
        <v>0</v>
      </c>
      <c r="D226" t="str">
        <f>CONCATENATE(Table1[[#This Row],[ summary]],
CHAR(13),
Table1[[#This Row],[startdayname]],
", ",
TEXT((Table1[[#This Row],[startshortdate]]),"MMM D"),
CHAR(13),
TEXT((Table1[[#This Row],[starttime]]), "h:mm am/pm"),CHAR(13),Table1[[#This Row],[description]],CHAR(13))</f>
        <v>_x000D_, Jan 0_x000D_12:00 AM_x000D__x000D_</v>
      </c>
    </row>
    <row r="227" spans="1:4" x14ac:dyDescent="0.25">
      <c r="A227" t="e">
        <f>VLOOKUP(Table1[[#This Row],[locationaddress]],VENUEID!$A$2:$B$28,1,TRUE)</f>
        <v>#N/A</v>
      </c>
      <c r="B227" t="str">
        <f>IF(Table1[[#This Row],[categories]]="","",
IF(ISNUMBER(SEARCH("*ADULTS*",Table1[categories])),"ADULTS",
IF(ISNUMBER(SEARCH("*CHILDREN*",Table1[categories])),"CHILDREN",
IF(ISNUMBER(SEARCH("*TEENS*",Table1[categories])),"TEENS"))))</f>
        <v/>
      </c>
      <c r="C227">
        <f>Table1[[#This Row],[startdatetime]]</f>
        <v>0</v>
      </c>
      <c r="D227" t="str">
        <f>CONCATENATE(Table1[[#This Row],[ summary]],
CHAR(13),
Table1[[#This Row],[startdayname]],
", ",
TEXT((Table1[[#This Row],[startshortdate]]),"MMM D"),
CHAR(13),
TEXT((Table1[[#This Row],[starttime]]), "h:mm am/pm"),CHAR(13),Table1[[#This Row],[description]],CHAR(13))</f>
        <v>_x000D_, Jan 0_x000D_12:00 AM_x000D__x000D_</v>
      </c>
    </row>
    <row r="228" spans="1:4" x14ac:dyDescent="0.25">
      <c r="A228" t="str">
        <f>VLOOKUP(Table1[[#This Row],[locationaddress]],VENUEID!$A$2:$B$28,1,TRUE)</f>
        <v>SOUTHEAST</v>
      </c>
      <c r="B228" t="str">
        <f>IF(Table1[[#This Row],[categories]]="","",
IF(ISNUMBER(SEARCH("*ADULTS*",Table1[categories])),"ADULTS",
IF(ISNUMBER(SEARCH("*CHILDREN*",Table1[categories])),"CHILDREN",
IF(ISNUMBER(SEARCH("*TEENS*",Table1[categories])),"TEENS"))))</f>
        <v>TEENS</v>
      </c>
      <c r="C228" t="str">
        <f>Table1[[#This Row],[startdatetime]]</f>
        <v>20170307T140000</v>
      </c>
      <c r="D228" t="str">
        <f>CONCATENATE(Table1[[#This Row],[ summary]],
CHAR(13),
Table1[[#This Row],[startdayname]],
", ",
TEXT((Table1[[#This Row],[startshortdate]]),"MMM D"),
CHAR(13),
TEXT((Table1[[#This Row],[starttime]]), "h:mm am/pm"),CHAR(13),Table1[[#This Row],[description]],CHAR(13))</f>
        <v xml:space="preserve"> Studio NPL_x000D_Tuesday, Mar 7_x000D_2:00 PM_x000D_Every Tuesday. Join Teen staff and a Studio NPL mentor for a day of Making, technology, robotics, video, photography, and more. For teens in grades 8-12._x000D_</v>
      </c>
    </row>
    <row r="229" spans="1:4" x14ac:dyDescent="0.25">
      <c r="A229" t="e">
        <f>VLOOKUP(Table1[[#This Row],[locationaddress]],VENUEID!$A$2:$B$28,1,TRUE)</f>
        <v>#N/A</v>
      </c>
      <c r="B229" t="str">
        <f>IF(Table1[[#This Row],[categories]]="","",
IF(ISNUMBER(SEARCH("*ADULTS*",Table1[categories])),"ADULTS",
IF(ISNUMBER(SEARCH("*CHILDREN*",Table1[categories])),"CHILDREN",
IF(ISNUMBER(SEARCH("*TEENS*",Table1[categories])),"TEENS"))))</f>
        <v/>
      </c>
      <c r="C229">
        <f>Table1[[#This Row],[startdatetime]]</f>
        <v>0</v>
      </c>
      <c r="D229" t="str">
        <f>CONCATENATE(Table1[[#This Row],[ summary]],
CHAR(13),
Table1[[#This Row],[startdayname]],
", ",
TEXT((Table1[[#This Row],[startshortdate]]),"MMM D"),
CHAR(13),
TEXT((Table1[[#This Row],[starttime]]), "h:mm am/pm"),CHAR(13),Table1[[#This Row],[description]],CHAR(13))</f>
        <v>_x000D_, Jan 0_x000D_12:00 AM_x000D__x000D_</v>
      </c>
    </row>
    <row r="230" spans="1:4" x14ac:dyDescent="0.25">
      <c r="A230" t="e">
        <f>VLOOKUP(Table1[[#This Row],[locationaddress]],VENUEID!$A$2:$B$28,1,TRUE)</f>
        <v>#N/A</v>
      </c>
      <c r="B230" t="str">
        <f>IF(Table1[[#This Row],[categories]]="","",
IF(ISNUMBER(SEARCH("*ADULTS*",Table1[categories])),"ADULTS",
IF(ISNUMBER(SEARCH("*CHILDREN*",Table1[categories])),"CHILDREN",
IF(ISNUMBER(SEARCH("*TEENS*",Table1[categories])),"TEENS"))))</f>
        <v/>
      </c>
      <c r="C230">
        <f>Table1[[#This Row],[startdatetime]]</f>
        <v>0</v>
      </c>
      <c r="D230" t="str">
        <f>CONCATENATE(Table1[[#This Row],[ summary]],
CHAR(13),
Table1[[#This Row],[startdayname]],
", ",
TEXT((Table1[[#This Row],[startshortdate]]),"MMM D"),
CHAR(13),
TEXT((Table1[[#This Row],[starttime]]), "h:mm am/pm"),CHAR(13),Table1[[#This Row],[description]],CHAR(13))</f>
        <v>_x000D_, Jan 0_x000D_12:00 AM_x000D__x000D_</v>
      </c>
    </row>
    <row r="231" spans="1:4" x14ac:dyDescent="0.25">
      <c r="A231" t="e">
        <f>VLOOKUP(Table1[[#This Row],[locationaddress]],VENUEID!$A$2:$B$28,1,TRUE)</f>
        <v>#N/A</v>
      </c>
      <c r="B231" t="str">
        <f>IF(Table1[[#This Row],[categories]]="","",
IF(ISNUMBER(SEARCH("*ADULTS*",Table1[categories])),"ADULTS",
IF(ISNUMBER(SEARCH("*CHILDREN*",Table1[categories])),"CHILDREN",
IF(ISNUMBER(SEARCH("*TEENS*",Table1[categories])),"TEENS"))))</f>
        <v/>
      </c>
      <c r="C231">
        <f>Table1[[#This Row],[startdatetime]]</f>
        <v>0</v>
      </c>
      <c r="D231" t="str">
        <f>CONCATENATE(Table1[[#This Row],[ summary]],
CHAR(13),
Table1[[#This Row],[startdayname]],
", ",
TEXT((Table1[[#This Row],[startshortdate]]),"MMM D"),
CHAR(13),
TEXT((Table1[[#This Row],[starttime]]), "h:mm am/pm"),CHAR(13),Table1[[#This Row],[description]],CHAR(13))</f>
        <v>_x000D_, Jan 0_x000D_12:00 AM_x000D__x000D_</v>
      </c>
    </row>
    <row r="232" spans="1:4" x14ac:dyDescent="0.25">
      <c r="A232" t="e">
        <f>VLOOKUP(Table1[[#This Row],[locationaddress]],VENUEID!$A$2:$B$28,1,TRUE)</f>
        <v>#N/A</v>
      </c>
      <c r="B232" t="str">
        <f>IF(Table1[[#This Row],[categories]]="","",
IF(ISNUMBER(SEARCH("*ADULTS*",Table1[categories])),"ADULTS",
IF(ISNUMBER(SEARCH("*CHILDREN*",Table1[categories])),"CHILDREN",
IF(ISNUMBER(SEARCH("*TEENS*",Table1[categories])),"TEENS"))))</f>
        <v/>
      </c>
      <c r="C232">
        <f>Table1[[#This Row],[startdatetime]]</f>
        <v>0</v>
      </c>
      <c r="D232" t="str">
        <f>CONCATENATE(Table1[[#This Row],[ summary]],
CHAR(13),
Table1[[#This Row],[startdayname]],
", ",
TEXT((Table1[[#This Row],[startshortdate]]),"MMM D"),
CHAR(13),
TEXT((Table1[[#This Row],[starttime]]), "h:mm am/pm"),CHAR(13),Table1[[#This Row],[description]],CHAR(13))</f>
        <v>_x000D_, Jan 0_x000D_12:00 AM_x000D__x000D_</v>
      </c>
    </row>
    <row r="233" spans="1:4" x14ac:dyDescent="0.25">
      <c r="A233" t="e">
        <f>VLOOKUP(Table1[[#This Row],[locationaddress]],VENUEID!$A$2:$B$28,1,TRUE)</f>
        <v>#N/A</v>
      </c>
      <c r="B233" t="str">
        <f>IF(Table1[[#This Row],[categories]]="","",
IF(ISNUMBER(SEARCH("*ADULTS*",Table1[categories])),"ADULTS",
IF(ISNUMBER(SEARCH("*CHILDREN*",Table1[categories])),"CHILDREN",
IF(ISNUMBER(SEARCH("*TEENS*",Table1[categories])),"TEENS"))))</f>
        <v/>
      </c>
      <c r="C233">
        <f>Table1[[#This Row],[startdatetime]]</f>
        <v>0</v>
      </c>
      <c r="D233" t="str">
        <f>CONCATENATE(Table1[[#This Row],[ summary]],
CHAR(13),
Table1[[#This Row],[startdayname]],
", ",
TEXT((Table1[[#This Row],[startshortdate]]),"MMM D"),
CHAR(13),
TEXT((Table1[[#This Row],[starttime]]), "h:mm am/pm"),CHAR(13),Table1[[#This Row],[description]],CHAR(13))</f>
        <v>_x000D_, Jan 0_x000D_12:00 AM_x000D__x000D_</v>
      </c>
    </row>
    <row r="234" spans="1:4" x14ac:dyDescent="0.25">
      <c r="A234" t="e">
        <f>VLOOKUP(Table1[[#This Row],[locationaddress]],VENUEID!$A$2:$B$28,1,TRUE)</f>
        <v>#N/A</v>
      </c>
      <c r="B234" t="str">
        <f>IF(Table1[[#This Row],[categories]]="","",
IF(ISNUMBER(SEARCH("*ADULTS*",Table1[categories])),"ADULTS",
IF(ISNUMBER(SEARCH("*CHILDREN*",Table1[categories])),"CHILDREN",
IF(ISNUMBER(SEARCH("*TEENS*",Table1[categories])),"TEENS"))))</f>
        <v/>
      </c>
      <c r="C234">
        <f>Table1[[#This Row],[startdatetime]]</f>
        <v>0</v>
      </c>
      <c r="D234" t="str">
        <f>CONCATENATE(Table1[[#This Row],[ summary]],
CHAR(13),
Table1[[#This Row],[startdayname]],
", ",
TEXT((Table1[[#This Row],[startshortdate]]),"MMM D"),
CHAR(13),
TEXT((Table1[[#This Row],[starttime]]), "h:mm am/pm"),CHAR(13),Table1[[#This Row],[description]],CHAR(13))</f>
        <v>_x000D_, Jan 0_x000D_12:00 AM_x000D__x000D_</v>
      </c>
    </row>
    <row r="235" spans="1:4" x14ac:dyDescent="0.25">
      <c r="A235" t="e">
        <f>VLOOKUP(Table1[[#This Row],[locationaddress]],VENUEID!$A$2:$B$28,1,TRUE)</f>
        <v>#N/A</v>
      </c>
      <c r="B235" t="str">
        <f>IF(Table1[[#This Row],[categories]]="","",
IF(ISNUMBER(SEARCH("*ADULTS*",Table1[categories])),"ADULTS",
IF(ISNUMBER(SEARCH("*CHILDREN*",Table1[categories])),"CHILDREN",
IF(ISNUMBER(SEARCH("*TEENS*",Table1[categories])),"TEENS"))))</f>
        <v/>
      </c>
      <c r="C235">
        <f>Table1[[#This Row],[startdatetime]]</f>
        <v>0</v>
      </c>
      <c r="D235" t="str">
        <f>CONCATENATE(Table1[[#This Row],[ summary]],
CHAR(13),
Table1[[#This Row],[startdayname]],
", ",
TEXT((Table1[[#This Row],[startshortdate]]),"MMM D"),
CHAR(13),
TEXT((Table1[[#This Row],[starttime]]), "h:mm am/pm"),CHAR(13),Table1[[#This Row],[description]],CHAR(13))</f>
        <v>_x000D_, Jan 0_x000D_12:00 AM_x000D__x000D_</v>
      </c>
    </row>
    <row r="236" spans="1:4" x14ac:dyDescent="0.25">
      <c r="A236" t="e">
        <f>VLOOKUP(Table1[[#This Row],[locationaddress]],VENUEID!$A$2:$B$28,1,TRUE)</f>
        <v>#N/A</v>
      </c>
      <c r="B236" t="str">
        <f>IF(Table1[[#This Row],[categories]]="","",
IF(ISNUMBER(SEARCH("*ADULTS*",Table1[categories])),"ADULTS",
IF(ISNUMBER(SEARCH("*CHILDREN*",Table1[categories])),"CHILDREN",
IF(ISNUMBER(SEARCH("*TEENS*",Table1[categories])),"TEENS"))))</f>
        <v/>
      </c>
      <c r="C236">
        <f>Table1[[#This Row],[startdatetime]]</f>
        <v>0</v>
      </c>
      <c r="D236" t="str">
        <f>CONCATENATE(Table1[[#This Row],[ summary]],
CHAR(13),
Table1[[#This Row],[startdayname]],
", ",
TEXT((Table1[[#This Row],[startshortdate]]),"MMM D"),
CHAR(13),
TEXT((Table1[[#This Row],[starttime]]), "h:mm am/pm"),CHAR(13),Table1[[#This Row],[description]],CHAR(13))</f>
        <v>_x000D_, Jan 0_x000D_12:00 AM_x000D__x000D_</v>
      </c>
    </row>
    <row r="237" spans="1:4" x14ac:dyDescent="0.25">
      <c r="A237" t="e">
        <f>VLOOKUP(Table1[[#This Row],[locationaddress]],VENUEID!$A$2:$B$28,1,TRUE)</f>
        <v>#N/A</v>
      </c>
      <c r="B237" t="str">
        <f>IF(Table1[[#This Row],[categories]]="","",
IF(ISNUMBER(SEARCH("*ADULTS*",Table1[categories])),"ADULTS",
IF(ISNUMBER(SEARCH("*CHILDREN*",Table1[categories])),"CHILDREN",
IF(ISNUMBER(SEARCH("*TEENS*",Table1[categories])),"TEENS"))))</f>
        <v/>
      </c>
      <c r="C237">
        <f>Table1[[#This Row],[startdatetime]]</f>
        <v>0</v>
      </c>
      <c r="D237" t="str">
        <f>CONCATENATE(Table1[[#This Row],[ summary]],
CHAR(13),
Table1[[#This Row],[startdayname]],
", ",
TEXT((Table1[[#This Row],[startshortdate]]),"MMM D"),
CHAR(13),
TEXT((Table1[[#This Row],[starttime]]), "h:mm am/pm"),CHAR(13),Table1[[#This Row],[description]],CHAR(13))</f>
        <v>_x000D_, Jan 0_x000D_12:00 AM_x000D__x000D_</v>
      </c>
    </row>
    <row r="238" spans="1:4" x14ac:dyDescent="0.25">
      <c r="A238" t="e">
        <f>VLOOKUP(Table1[[#This Row],[locationaddress]],VENUEID!$A$2:$B$28,1,TRUE)</f>
        <v>#N/A</v>
      </c>
      <c r="B238" t="str">
        <f>IF(Table1[[#This Row],[categories]]="","",
IF(ISNUMBER(SEARCH("*ADULTS*",Table1[categories])),"ADULTS",
IF(ISNUMBER(SEARCH("*CHILDREN*",Table1[categories])),"CHILDREN",
IF(ISNUMBER(SEARCH("*TEENS*",Table1[categories])),"TEENS"))))</f>
        <v/>
      </c>
      <c r="C238">
        <f>Table1[[#This Row],[startdatetime]]</f>
        <v>0</v>
      </c>
      <c r="D238" t="str">
        <f>CONCATENATE(Table1[[#This Row],[ summary]],
CHAR(13),
Table1[[#This Row],[startdayname]],
", ",
TEXT((Table1[[#This Row],[startshortdate]]),"MMM D"),
CHAR(13),
TEXT((Table1[[#This Row],[starttime]]), "h:mm am/pm"),CHAR(13),Table1[[#This Row],[description]],CHAR(13))</f>
        <v>_x000D_, Jan 0_x000D_12:00 AM_x000D__x000D_</v>
      </c>
    </row>
    <row r="239" spans="1:4" x14ac:dyDescent="0.25">
      <c r="A239" t="e">
        <f>VLOOKUP(Table1[[#This Row],[locationaddress]],VENUEID!$A$2:$B$28,1,TRUE)</f>
        <v>#N/A</v>
      </c>
      <c r="B239" t="str">
        <f>IF(Table1[[#This Row],[categories]]="","",
IF(ISNUMBER(SEARCH("*ADULTS*",Table1[categories])),"ADULTS",
IF(ISNUMBER(SEARCH("*CHILDREN*",Table1[categories])),"CHILDREN",
IF(ISNUMBER(SEARCH("*TEENS*",Table1[categories])),"TEENS"))))</f>
        <v/>
      </c>
      <c r="C239">
        <f>Table1[[#This Row],[startdatetime]]</f>
        <v>0</v>
      </c>
      <c r="D239" t="str">
        <f>CONCATENATE(Table1[[#This Row],[ summary]],
CHAR(13),
Table1[[#This Row],[startdayname]],
", ",
TEXT((Table1[[#This Row],[startshortdate]]),"MMM D"),
CHAR(13),
TEXT((Table1[[#This Row],[starttime]]), "h:mm am/pm"),CHAR(13),Table1[[#This Row],[description]],CHAR(13))</f>
        <v>_x000D_, Jan 0_x000D_12:00 AM_x000D__x000D_</v>
      </c>
    </row>
    <row r="240" spans="1:4" x14ac:dyDescent="0.25">
      <c r="A240" t="e">
        <f>VLOOKUP(Table1[[#This Row],[locationaddress]],VENUEID!$A$2:$B$28,1,TRUE)</f>
        <v>#N/A</v>
      </c>
      <c r="B240" t="str">
        <f>IF(Table1[[#This Row],[categories]]="","",
IF(ISNUMBER(SEARCH("*ADULTS*",Table1[categories])),"ADULTS",
IF(ISNUMBER(SEARCH("*CHILDREN*",Table1[categories])),"CHILDREN",
IF(ISNUMBER(SEARCH("*TEENS*",Table1[categories])),"TEENS"))))</f>
        <v/>
      </c>
      <c r="C240">
        <f>Table1[[#This Row],[startdatetime]]</f>
        <v>0</v>
      </c>
      <c r="D240" t="str">
        <f>CONCATENATE(Table1[[#This Row],[ summary]],
CHAR(13),
Table1[[#This Row],[startdayname]],
", ",
TEXT((Table1[[#This Row],[startshortdate]]),"MMM D"),
CHAR(13),
TEXT((Table1[[#This Row],[starttime]]), "h:mm am/pm"),CHAR(13),Table1[[#This Row],[description]],CHAR(13))</f>
        <v>_x000D_, Jan 0_x000D_12:00 AM_x000D__x000D_</v>
      </c>
    </row>
    <row r="241" spans="1:4" x14ac:dyDescent="0.25">
      <c r="A241" t="str">
        <f>VLOOKUP(Table1[[#This Row],[locationaddress]],VENUEID!$A$2:$B$28,1,TRUE)</f>
        <v>SOUTHEAST</v>
      </c>
      <c r="B241" t="str">
        <f>IF(Table1[[#This Row],[categories]]="","",
IF(ISNUMBER(SEARCH("*ADULTS*",Table1[categories])),"ADULTS",
IF(ISNUMBER(SEARCH("*CHILDREN*",Table1[categories])),"CHILDREN",
IF(ISNUMBER(SEARCH("*TEENS*",Table1[categories])),"TEENS"))))</f>
        <v>TEENS</v>
      </c>
      <c r="C241" t="str">
        <f>Table1[[#This Row],[startdatetime]]</f>
        <v>20170307T160000</v>
      </c>
      <c r="D241" t="str">
        <f>CONCATENATE(Table1[[#This Row],[ summary]],
CHAR(13),
Table1[[#This Row],[startdayname]],
", ",
TEXT((Table1[[#This Row],[startshortdate]]),"MMM D"),
CHAR(13),
TEXT((Table1[[#This Row],[starttime]]), "h:mm am/pm"),CHAR(13),Table1[[#This Row],[description]],CHAR(13))</f>
        <v xml:space="preserve"> Sumi-E: Japanese Brush and Ink Painting_x000D_Tuesday, Mar 7_x000D_4:00 PM_x000D_Try your hand at traditional Japanese brush and ink painting. Plus calligraphy. For teens in grades 7-12._x000D_</v>
      </c>
    </row>
    <row r="242" spans="1:4" x14ac:dyDescent="0.25">
      <c r="A242" t="str">
        <f>VLOOKUP(Table1[[#This Row],[locationaddress]],VENUEID!$A$2:$B$28,1,TRUE)</f>
        <v>SOUTHEAST</v>
      </c>
      <c r="B242" t="str">
        <f>IF(Table1[[#This Row],[categories]]="","",
IF(ISNUMBER(SEARCH("*ADULTS*",Table1[categories])),"ADULTS",
IF(ISNUMBER(SEARCH("*CHILDREN*",Table1[categories])),"CHILDREN",
IF(ISNUMBER(SEARCH("*TEENS*",Table1[categories])),"TEENS"))))</f>
        <v>CHILDREN</v>
      </c>
      <c r="C242" t="str">
        <f>Table1[[#This Row],[startdatetime]]</f>
        <v>20170307T163000</v>
      </c>
      <c r="D242" t="str">
        <f>CONCATENATE(Table1[[#This Row],[ summary]],
CHAR(13),
Table1[[#This Row],[startdayname]],
", ",
TEXT((Table1[[#This Row],[startshortdate]]),"MMM D"),
CHAR(13),
TEXT((Table1[[#This Row],[starttime]]), "h:mm am/pm"),CHAR(13),Table1[[#This Row],[description]],CHAR(13))</f>
        <v xml:space="preserve"> The AweSTEAM Club_x000D_Tuesday, Mar 7_x000D_4:30 PM_x000D_Every Tuesday in March and April. Go on an after-school adventure to explore science, technology, engineering, art, and math. A snack will be provided. Children in grades K-2 are welcome._x000D_</v>
      </c>
    </row>
    <row r="243" spans="1:4" x14ac:dyDescent="0.25">
      <c r="A243" t="e">
        <f>VLOOKUP(Table1[[#This Row],[locationaddress]],VENUEID!$A$2:$B$28,1,TRUE)</f>
        <v>#N/A</v>
      </c>
      <c r="B243" t="str">
        <f>IF(Table1[[#This Row],[categories]]="","",
IF(ISNUMBER(SEARCH("*ADULTS*",Table1[categories])),"ADULTS",
IF(ISNUMBER(SEARCH("*CHILDREN*",Table1[categories])),"CHILDREN",
IF(ISNUMBER(SEARCH("*TEENS*",Table1[categories])),"TEENS"))))</f>
        <v/>
      </c>
      <c r="C243">
        <f>Table1[[#This Row],[startdatetime]]</f>
        <v>0</v>
      </c>
      <c r="D243" t="str">
        <f>CONCATENATE(Table1[[#This Row],[ summary]],
CHAR(13),
Table1[[#This Row],[startdayname]],
", ",
TEXT((Table1[[#This Row],[startshortdate]]),"MMM D"),
CHAR(13),
TEXT((Table1[[#This Row],[starttime]]), "h:mm am/pm"),CHAR(13),Table1[[#This Row],[description]],CHAR(13))</f>
        <v>_x000D_, Jan 0_x000D_12:00 AM_x000D__x000D_</v>
      </c>
    </row>
    <row r="244" spans="1:4" x14ac:dyDescent="0.25">
      <c r="A244" t="e">
        <f>VLOOKUP(Table1[[#This Row],[locationaddress]],VENUEID!$A$2:$B$28,1,TRUE)</f>
        <v>#N/A</v>
      </c>
      <c r="B244" t="str">
        <f>IF(Table1[[#This Row],[categories]]="","",
IF(ISNUMBER(SEARCH("*ADULTS*",Table1[categories])),"ADULTS",
IF(ISNUMBER(SEARCH("*CHILDREN*",Table1[categories])),"CHILDREN",
IF(ISNUMBER(SEARCH("*TEENS*",Table1[categories])),"TEENS"))))</f>
        <v/>
      </c>
      <c r="C244">
        <f>Table1[[#This Row],[startdatetime]]</f>
        <v>0</v>
      </c>
      <c r="D244" t="str">
        <f>CONCATENATE(Table1[[#This Row],[ summary]],
CHAR(13),
Table1[[#This Row],[startdayname]],
", ",
TEXT((Table1[[#This Row],[startshortdate]]),"MMM D"),
CHAR(13),
TEXT((Table1[[#This Row],[starttime]]), "h:mm am/pm"),CHAR(13),Table1[[#This Row],[description]],CHAR(13))</f>
        <v>_x000D_, Jan 0_x000D_12:00 AM_x000D__x000D_</v>
      </c>
    </row>
    <row r="245" spans="1:4" x14ac:dyDescent="0.25">
      <c r="A245" t="e">
        <f>VLOOKUP(Table1[[#This Row],[locationaddress]],VENUEID!$A$2:$B$28,1,TRUE)</f>
        <v>#N/A</v>
      </c>
      <c r="B245" t="str">
        <f>IF(Table1[[#This Row],[categories]]="","",
IF(ISNUMBER(SEARCH("*ADULTS*",Table1[categories])),"ADULTS",
IF(ISNUMBER(SEARCH("*CHILDREN*",Table1[categories])),"CHILDREN",
IF(ISNUMBER(SEARCH("*TEENS*",Table1[categories])),"TEENS"))))</f>
        <v/>
      </c>
      <c r="C245">
        <f>Table1[[#This Row],[startdatetime]]</f>
        <v>0</v>
      </c>
      <c r="D245" t="str">
        <f>CONCATENATE(Table1[[#This Row],[ summary]],
CHAR(13),
Table1[[#This Row],[startdayname]],
", ",
TEXT((Table1[[#This Row],[startshortdate]]),"MMM D"),
CHAR(13),
TEXT((Table1[[#This Row],[starttime]]), "h:mm am/pm"),CHAR(13),Table1[[#This Row],[description]],CHAR(13))</f>
        <v>_x000D_, Jan 0_x000D_12:00 AM_x000D__x000D_</v>
      </c>
    </row>
    <row r="246" spans="1:4" x14ac:dyDescent="0.25">
      <c r="A246" t="e">
        <f>VLOOKUP(Table1[[#This Row],[locationaddress]],VENUEID!$A$2:$B$28,1,TRUE)</f>
        <v>#N/A</v>
      </c>
      <c r="B246" t="str">
        <f>IF(Table1[[#This Row],[categories]]="","",
IF(ISNUMBER(SEARCH("*ADULTS*",Table1[categories])),"ADULTS",
IF(ISNUMBER(SEARCH("*CHILDREN*",Table1[categories])),"CHILDREN",
IF(ISNUMBER(SEARCH("*TEENS*",Table1[categories])),"TEENS"))))</f>
        <v/>
      </c>
      <c r="C246">
        <f>Table1[[#This Row],[startdatetime]]</f>
        <v>0</v>
      </c>
      <c r="D246" t="str">
        <f>CONCATENATE(Table1[[#This Row],[ summary]],
CHAR(13),
Table1[[#This Row],[startdayname]],
", ",
TEXT((Table1[[#This Row],[startshortdate]]),"MMM D"),
CHAR(13),
TEXT((Table1[[#This Row],[starttime]]), "h:mm am/pm"),CHAR(13),Table1[[#This Row],[description]],CHAR(13))</f>
        <v>_x000D_, Jan 0_x000D_12:00 AM_x000D__x000D_</v>
      </c>
    </row>
    <row r="247" spans="1:4" x14ac:dyDescent="0.25">
      <c r="A247" t="e">
        <f>VLOOKUP(Table1[[#This Row],[locationaddress]],VENUEID!$A$2:$B$28,1,TRUE)</f>
        <v>#N/A</v>
      </c>
      <c r="B247" t="str">
        <f>IF(Table1[[#This Row],[categories]]="","",
IF(ISNUMBER(SEARCH("*ADULTS*",Table1[categories])),"ADULTS",
IF(ISNUMBER(SEARCH("*CHILDREN*",Table1[categories])),"CHILDREN",
IF(ISNUMBER(SEARCH("*TEENS*",Table1[categories])),"TEENS"))))</f>
        <v/>
      </c>
      <c r="C247">
        <f>Table1[[#This Row],[startdatetime]]</f>
        <v>0</v>
      </c>
      <c r="D247" t="str">
        <f>CONCATENATE(Table1[[#This Row],[ summary]],
CHAR(13),
Table1[[#This Row],[startdayname]],
", ",
TEXT((Table1[[#This Row],[startshortdate]]),"MMM D"),
CHAR(13),
TEXT((Table1[[#This Row],[starttime]]), "h:mm am/pm"),CHAR(13),Table1[[#This Row],[description]],CHAR(13))</f>
        <v>_x000D_, Jan 0_x000D_12:00 AM_x000D__x000D_</v>
      </c>
    </row>
    <row r="248" spans="1:4" x14ac:dyDescent="0.25">
      <c r="A248" t="e">
        <f>VLOOKUP(Table1[[#This Row],[locationaddress]],VENUEID!$A$2:$B$28,1,TRUE)</f>
        <v>#N/A</v>
      </c>
      <c r="B248" t="str">
        <f>IF(Table1[[#This Row],[categories]]="","",
IF(ISNUMBER(SEARCH("*ADULTS*",Table1[categories])),"ADULTS",
IF(ISNUMBER(SEARCH("*CHILDREN*",Table1[categories])),"CHILDREN",
IF(ISNUMBER(SEARCH("*TEENS*",Table1[categories])),"TEENS"))))</f>
        <v/>
      </c>
      <c r="C248">
        <f>Table1[[#This Row],[startdatetime]]</f>
        <v>0</v>
      </c>
      <c r="D248" t="str">
        <f>CONCATENATE(Table1[[#This Row],[ summary]],
CHAR(13),
Table1[[#This Row],[startdayname]],
", ",
TEXT((Table1[[#This Row],[startshortdate]]),"MMM D"),
CHAR(13),
TEXT((Table1[[#This Row],[starttime]]), "h:mm am/pm"),CHAR(13),Table1[[#This Row],[description]],CHAR(13))</f>
        <v>_x000D_, Jan 0_x000D_12:00 AM_x000D__x000D_</v>
      </c>
    </row>
    <row r="249" spans="1:4" x14ac:dyDescent="0.25">
      <c r="A249" t="str">
        <f>VLOOKUP(Table1[[#This Row],[locationaddress]],VENUEID!$A$2:$B$28,1,TRUE)</f>
        <v>SOUTHEAST</v>
      </c>
      <c r="B249" t="str">
        <f>IF(Table1[[#This Row],[categories]]="","",
IF(ISNUMBER(SEARCH("*ADULTS*",Table1[categories])),"ADULTS",
IF(ISNUMBER(SEARCH("*CHILDREN*",Table1[categories])),"CHILDREN",
IF(ISNUMBER(SEARCH("*TEENS*",Table1[categories])),"TEENS"))))</f>
        <v>ADULTS</v>
      </c>
      <c r="C249" t="str">
        <f>Table1[[#This Row],[startdatetime]]</f>
        <v>20170301T120000</v>
      </c>
      <c r="D249" t="str">
        <f>CONCATENATE(Table1[[#This Row],[ summary]],
CHAR(13),
Table1[[#This Row],[startdayname]],
", ",
TEXT((Table1[[#This Row],[startshortdate]]),"MMM D"),
CHAR(13),
TEXT((Table1[[#This Row],[starttime]]), "h:mm am/pm"),CHAR(13),Table1[[#This Row],[description]],CHAR(13))</f>
        <v xml:space="preserve"> VITA Tax Preparation Help_x000D_Wednesday, Mar 1_x000D_12:00 PM_x000D_Wednesdays, Mar 1, 8, 15. Every Saturday, Mar 4 - Apr 15. United Way IRS certified volunteers prepare tax returns for FREE for individuals and families earning less than $62,000. Appointment required. Call 2-1-1 to schedule an appointment._x000D_</v>
      </c>
    </row>
    <row r="250" spans="1:4" x14ac:dyDescent="0.25">
      <c r="A250" t="e">
        <f>VLOOKUP(Table1[[#This Row],[locationaddress]],VENUEID!$A$2:$B$28,1,TRUE)</f>
        <v>#N/A</v>
      </c>
      <c r="B250" t="str">
        <f>IF(Table1[[#This Row],[categories]]="","",
IF(ISNUMBER(SEARCH("*ADULTS*",Table1[categories])),"ADULTS",
IF(ISNUMBER(SEARCH("*CHILDREN*",Table1[categories])),"CHILDREN",
IF(ISNUMBER(SEARCH("*TEENS*",Table1[categories])),"TEENS"))))</f>
        <v/>
      </c>
      <c r="C250">
        <f>Table1[[#This Row],[startdatetime]]</f>
        <v>0</v>
      </c>
      <c r="D250" t="str">
        <f>CONCATENATE(Table1[[#This Row],[ summary]],
CHAR(13),
Table1[[#This Row],[startdayname]],
", ",
TEXT((Table1[[#This Row],[startshortdate]]),"MMM D"),
CHAR(13),
TEXT((Table1[[#This Row],[starttime]]), "h:mm am/pm"),CHAR(13),Table1[[#This Row],[description]],CHAR(13))</f>
        <v>_x000D_, Jan 0_x000D_12:00 AM_x000D__x000D_</v>
      </c>
    </row>
    <row r="251" spans="1:4" x14ac:dyDescent="0.25">
      <c r="A251" t="e">
        <f>VLOOKUP(Table1[[#This Row],[locationaddress]],VENUEID!$A$2:$B$28,1,TRUE)</f>
        <v>#N/A</v>
      </c>
      <c r="B251" t="str">
        <f>IF(Table1[[#This Row],[categories]]="","",
IF(ISNUMBER(SEARCH("*ADULTS*",Table1[categories])),"ADULTS",
IF(ISNUMBER(SEARCH("*CHILDREN*",Table1[categories])),"CHILDREN",
IF(ISNUMBER(SEARCH("*TEENS*",Table1[categories])),"TEENS"))))</f>
        <v/>
      </c>
      <c r="C251">
        <f>Table1[[#This Row],[startdatetime]]</f>
        <v>0</v>
      </c>
      <c r="D251" t="str">
        <f>CONCATENATE(Table1[[#This Row],[ summary]],
CHAR(13),
Table1[[#This Row],[startdayname]],
", ",
TEXT((Table1[[#This Row],[startshortdate]]),"MMM D"),
CHAR(13),
TEXT((Table1[[#This Row],[starttime]]), "h:mm am/pm"),CHAR(13),Table1[[#This Row],[description]],CHAR(13))</f>
        <v>_x000D_, Jan 0_x000D_12:00 AM_x000D__x000D_</v>
      </c>
    </row>
    <row r="252" spans="1:4" x14ac:dyDescent="0.25">
      <c r="A252" t="e">
        <f>VLOOKUP(Table1[[#This Row],[locationaddress]],VENUEID!$A$2:$B$28,1,TRUE)</f>
        <v>#N/A</v>
      </c>
      <c r="B252" t="str">
        <f>IF(Table1[[#This Row],[categories]]="","",
IF(ISNUMBER(SEARCH("*ADULTS*",Table1[categories])),"ADULTS",
IF(ISNUMBER(SEARCH("*CHILDREN*",Table1[categories])),"CHILDREN",
IF(ISNUMBER(SEARCH("*TEENS*",Table1[categories])),"TEENS"))))</f>
        <v/>
      </c>
      <c r="C252">
        <f>Table1[[#This Row],[startdatetime]]</f>
        <v>0</v>
      </c>
      <c r="D252" t="str">
        <f>CONCATENATE(Table1[[#This Row],[ summary]],
CHAR(13),
Table1[[#This Row],[startdayname]],
", ",
TEXT((Table1[[#This Row],[startshortdate]]),"MMM D"),
CHAR(13),
TEXT((Table1[[#This Row],[starttime]]), "h:mm am/pm"),CHAR(13),Table1[[#This Row],[description]],CHAR(13))</f>
        <v>_x000D_, Jan 0_x000D_12:00 AM_x000D__x000D_</v>
      </c>
    </row>
    <row r="253" spans="1:4" x14ac:dyDescent="0.25">
      <c r="A253" t="e">
        <f>VLOOKUP(Table1[[#This Row],[locationaddress]],VENUEID!$A$2:$B$28,1,TRUE)</f>
        <v>#N/A</v>
      </c>
      <c r="B253" t="str">
        <f>IF(Table1[[#This Row],[categories]]="","",
IF(ISNUMBER(SEARCH("*ADULTS*",Table1[categories])),"ADULTS",
IF(ISNUMBER(SEARCH("*CHILDREN*",Table1[categories])),"CHILDREN",
IF(ISNUMBER(SEARCH("*TEENS*",Table1[categories])),"TEENS"))))</f>
        <v/>
      </c>
      <c r="C253">
        <f>Table1[[#This Row],[startdatetime]]</f>
        <v>0</v>
      </c>
      <c r="D253" t="str">
        <f>CONCATENATE(Table1[[#This Row],[ summary]],
CHAR(13),
Table1[[#This Row],[startdayname]],
", ",
TEXT((Table1[[#This Row],[startshortdate]]),"MMM D"),
CHAR(13),
TEXT((Table1[[#This Row],[starttime]]), "h:mm am/pm"),CHAR(13),Table1[[#This Row],[description]],CHAR(13))</f>
        <v>_x000D_, Jan 0_x000D_12:00 AM_x000D__x000D_</v>
      </c>
    </row>
    <row r="254" spans="1:4" x14ac:dyDescent="0.25">
      <c r="A254" t="e">
        <f>VLOOKUP(Table1[[#This Row],[locationaddress]],VENUEID!$A$2:$B$28,1,TRUE)</f>
        <v>#N/A</v>
      </c>
      <c r="B254" t="str">
        <f>IF(Table1[[#This Row],[categories]]="","",
IF(ISNUMBER(SEARCH("*ADULTS*",Table1[categories])),"ADULTS",
IF(ISNUMBER(SEARCH("*CHILDREN*",Table1[categories])),"CHILDREN",
IF(ISNUMBER(SEARCH("*TEENS*",Table1[categories])),"TEENS"))))</f>
        <v/>
      </c>
      <c r="C254">
        <f>Table1[[#This Row],[startdatetime]]</f>
        <v>0</v>
      </c>
      <c r="D254" t="str">
        <f>CONCATENATE(Table1[[#This Row],[ summary]],
CHAR(13),
Table1[[#This Row],[startdayname]],
", ",
TEXT((Table1[[#This Row],[startshortdate]]),"MMM D"),
CHAR(13),
TEXT((Table1[[#This Row],[starttime]]), "h:mm am/pm"),CHAR(13),Table1[[#This Row],[description]],CHAR(13))</f>
        <v>_x000D_, Jan 0_x000D_12:00 AM_x000D__x000D_</v>
      </c>
    </row>
    <row r="255" spans="1:4" x14ac:dyDescent="0.25">
      <c r="A255" t="e">
        <f>VLOOKUP(Table1[[#This Row],[locationaddress]],VENUEID!$A$2:$B$28,1,TRUE)</f>
        <v>#N/A</v>
      </c>
      <c r="B255" t="str">
        <f>IF(Table1[[#This Row],[categories]]="","",
IF(ISNUMBER(SEARCH("*ADULTS*",Table1[categories])),"ADULTS",
IF(ISNUMBER(SEARCH("*CHILDREN*",Table1[categories])),"CHILDREN",
IF(ISNUMBER(SEARCH("*TEENS*",Table1[categories])),"TEENS"))))</f>
        <v/>
      </c>
      <c r="C255">
        <f>Table1[[#This Row],[startdatetime]]</f>
        <v>0</v>
      </c>
      <c r="D255" t="str">
        <f>CONCATENATE(Table1[[#This Row],[ summary]],
CHAR(13),
Table1[[#This Row],[startdayname]],
", ",
TEXT((Table1[[#This Row],[startshortdate]]),"MMM D"),
CHAR(13),
TEXT((Table1[[#This Row],[starttime]]), "h:mm am/pm"),CHAR(13),Table1[[#This Row],[description]],CHAR(13))</f>
        <v>_x000D_, Jan 0_x000D_12:00 AM_x000D__x000D_</v>
      </c>
    </row>
    <row r="256" spans="1:4" x14ac:dyDescent="0.25">
      <c r="A256" t="e">
        <f>VLOOKUP(Table1[[#This Row],[locationaddress]],VENUEID!$A$2:$B$28,1,TRUE)</f>
        <v>#N/A</v>
      </c>
      <c r="B256" t="str">
        <f>IF(Table1[[#This Row],[categories]]="","",
IF(ISNUMBER(SEARCH("*ADULTS*",Table1[categories])),"ADULTS",
IF(ISNUMBER(SEARCH("*CHILDREN*",Table1[categories])),"CHILDREN",
IF(ISNUMBER(SEARCH("*TEENS*",Table1[categories])),"TEENS"))))</f>
        <v/>
      </c>
      <c r="C256">
        <f>Table1[[#This Row],[startdatetime]]</f>
        <v>0</v>
      </c>
      <c r="D256" t="str">
        <f>CONCATENATE(Table1[[#This Row],[ summary]],
CHAR(13),
Table1[[#This Row],[startdayname]],
", ",
TEXT((Table1[[#This Row],[startshortdate]]),"MMM D"),
CHAR(13),
TEXT((Table1[[#This Row],[starttime]]), "h:mm am/pm"),CHAR(13),Table1[[#This Row],[description]],CHAR(13))</f>
        <v>_x000D_, Jan 0_x000D_12:00 AM_x000D__x000D_</v>
      </c>
    </row>
    <row r="257" spans="1:4" x14ac:dyDescent="0.25">
      <c r="A257" t="e">
        <f>VLOOKUP(Table1[[#This Row],[locationaddress]],VENUEID!$A$2:$B$28,1,TRUE)</f>
        <v>#N/A</v>
      </c>
      <c r="B257" t="str">
        <f>IF(Table1[[#This Row],[categories]]="","",
IF(ISNUMBER(SEARCH("*ADULTS*",Table1[categories])),"ADULTS",
IF(ISNUMBER(SEARCH("*CHILDREN*",Table1[categories])),"CHILDREN",
IF(ISNUMBER(SEARCH("*TEENS*",Table1[categories])),"TEENS"))))</f>
        <v/>
      </c>
      <c r="C257">
        <f>Table1[[#This Row],[startdatetime]]</f>
        <v>0</v>
      </c>
      <c r="D257" t="str">
        <f>CONCATENATE(Table1[[#This Row],[ summary]],
CHAR(13),
Table1[[#This Row],[startdayname]],
", ",
TEXT((Table1[[#This Row],[startshortdate]]),"MMM D"),
CHAR(13),
TEXT((Table1[[#This Row],[starttime]]), "h:mm am/pm"),CHAR(13),Table1[[#This Row],[description]],CHAR(13))</f>
        <v>_x000D_, Jan 0_x000D_12:00 AM_x000D__x000D_</v>
      </c>
    </row>
    <row r="258" spans="1:4" x14ac:dyDescent="0.25">
      <c r="A258" t="e">
        <f>VLOOKUP(Table1[[#This Row],[locationaddress]],VENUEID!$A$2:$B$28,1,TRUE)</f>
        <v>#N/A</v>
      </c>
      <c r="B258" t="str">
        <f>IF(Table1[[#This Row],[categories]]="","",
IF(ISNUMBER(SEARCH("*ADULTS*",Table1[categories])),"ADULTS",
IF(ISNUMBER(SEARCH("*CHILDREN*",Table1[categories])),"CHILDREN",
IF(ISNUMBER(SEARCH("*TEENS*",Table1[categories])),"TEENS"))))</f>
        <v/>
      </c>
      <c r="C258">
        <f>Table1[[#This Row],[startdatetime]]</f>
        <v>0</v>
      </c>
      <c r="D258" t="str">
        <f>CONCATENATE(Table1[[#This Row],[ summary]],
CHAR(13),
Table1[[#This Row],[startdayname]],
", ",
TEXT((Table1[[#This Row],[startshortdate]]),"MMM D"),
CHAR(13),
TEXT((Table1[[#This Row],[starttime]]), "h:mm am/pm"),CHAR(13),Table1[[#This Row],[description]],CHAR(13))</f>
        <v>_x000D_, Jan 0_x000D_12:00 AM_x000D__x000D_</v>
      </c>
    </row>
    <row r="259" spans="1:4" x14ac:dyDescent="0.25">
      <c r="A259" t="str">
        <f>VLOOKUP(Table1[[#This Row],[locationaddress]],VENUEID!$A$2:$B$28,1,TRUE)</f>
        <v>SOUTHEAST</v>
      </c>
      <c r="B259" t="str">
        <f>IF(Table1[[#This Row],[categories]]="","",
IF(ISNUMBER(SEARCH("*ADULTS*",Table1[categories])),"ADULTS",
IF(ISNUMBER(SEARCH("*CHILDREN*",Table1[categories])),"CHILDREN",
IF(ISNUMBER(SEARCH("*TEENS*",Table1[categories])),"TEENS"))))</f>
        <v>ADULTS</v>
      </c>
      <c r="C259" t="str">
        <f>Table1[[#This Row],[startdatetime]]</f>
        <v>20170306T100000</v>
      </c>
      <c r="D259" t="str">
        <f>CONCATENATE(Table1[[#This Row],[ summary]],
CHAR(13),
Table1[[#This Row],[startdayname]],
", ",
TEXT((Table1[[#This Row],[startshortdate]]),"MMM D"),
CHAR(13),
TEXT((Table1[[#This Row],[starttime]]), "h:mm am/pm"),CHAR(13),Table1[[#This Row],[description]],CHAR(13))</f>
        <v xml:space="preserve"> WIC Mobile Lab_x000D_Monday, Mar 6_x000D_10:00 AM_x000D_Every 1st Monday. Every 3rd Tuesday. Now families receiving these benefits may attend the new WIC Mobile Clinic to pick up vouchers instead of going to their WIC clinic location. WIC Mobile pick-up sites are designed to be closer and more convenient for families, often within walking distance of participants&amp;rsquo; homes._x000D_</v>
      </c>
    </row>
    <row r="260" spans="1:4" x14ac:dyDescent="0.25">
      <c r="A260" t="e">
        <f>VLOOKUP(Table1[[#This Row],[locationaddress]],VENUEID!$A$2:$B$28,1,TRUE)</f>
        <v>#N/A</v>
      </c>
      <c r="B260" t="str">
        <f>IF(Table1[[#This Row],[categories]]="","",
IF(ISNUMBER(SEARCH("*ADULTS*",Table1[categories])),"ADULTS",
IF(ISNUMBER(SEARCH("*CHILDREN*",Table1[categories])),"CHILDREN",
IF(ISNUMBER(SEARCH("*TEENS*",Table1[categories])),"TEENS"))))</f>
        <v/>
      </c>
      <c r="C260">
        <f>Table1[[#This Row],[startdatetime]]</f>
        <v>0</v>
      </c>
      <c r="D260" t="str">
        <f>CONCATENATE(Table1[[#This Row],[ summary]],
CHAR(13),
Table1[[#This Row],[startdayname]],
", ",
TEXT((Table1[[#This Row],[startshortdate]]),"MMM D"),
CHAR(13),
TEXT((Table1[[#This Row],[starttime]]), "h:mm am/pm"),CHAR(13),Table1[[#This Row],[description]],CHAR(13))</f>
        <v>_x000D_, Jan 0_x000D_12:00 AM_x000D__x000D_</v>
      </c>
    </row>
    <row r="261" spans="1:4" x14ac:dyDescent="0.25">
      <c r="A261" t="e">
        <f>VLOOKUP(Table1[[#This Row],[locationaddress]],VENUEID!$A$2:$B$28,1,TRUE)</f>
        <v>#N/A</v>
      </c>
      <c r="B261" t="str">
        <f>IF(Table1[[#This Row],[categories]]="","",
IF(ISNUMBER(SEARCH("*ADULTS*",Table1[categories])),"ADULTS",
IF(ISNUMBER(SEARCH("*CHILDREN*",Table1[categories])),"CHILDREN",
IF(ISNUMBER(SEARCH("*TEENS*",Table1[categories])),"TEENS"))))</f>
        <v/>
      </c>
      <c r="C261">
        <f>Table1[[#This Row],[startdatetime]]</f>
        <v>0</v>
      </c>
      <c r="D261" t="str">
        <f>CONCATENATE(Table1[[#This Row],[ summary]],
CHAR(13),
Table1[[#This Row],[startdayname]],
", ",
TEXT((Table1[[#This Row],[startshortdate]]),"MMM D"),
CHAR(13),
TEXT((Table1[[#This Row],[starttime]]), "h:mm am/pm"),CHAR(13),Table1[[#This Row],[description]],CHAR(13))</f>
        <v>_x000D_, Jan 0_x000D_12:00 AM_x000D__x000D_</v>
      </c>
    </row>
    <row r="262" spans="1:4" x14ac:dyDescent="0.25">
      <c r="A262" t="e">
        <f>VLOOKUP(Table1[[#This Row],[locationaddress]],VENUEID!$A$2:$B$28,1,TRUE)</f>
        <v>#N/A</v>
      </c>
      <c r="B262" t="str">
        <f>IF(Table1[[#This Row],[categories]]="","",
IF(ISNUMBER(SEARCH("*ADULTS*",Table1[categories])),"ADULTS",
IF(ISNUMBER(SEARCH("*CHILDREN*",Table1[categories])),"CHILDREN",
IF(ISNUMBER(SEARCH("*TEENS*",Table1[categories])),"TEENS"))))</f>
        <v/>
      </c>
      <c r="C262">
        <f>Table1[[#This Row],[startdatetime]]</f>
        <v>0</v>
      </c>
      <c r="D262" t="str">
        <f>CONCATENATE(Table1[[#This Row],[ summary]],
CHAR(13),
Table1[[#This Row],[startdayname]],
", ",
TEXT((Table1[[#This Row],[startshortdate]]),"MMM D"),
CHAR(13),
TEXT((Table1[[#This Row],[starttime]]), "h:mm am/pm"),CHAR(13),Table1[[#This Row],[description]],CHAR(13))</f>
        <v>_x000D_, Jan 0_x000D_12:00 AM_x000D__x000D_</v>
      </c>
    </row>
    <row r="263" spans="1:4" x14ac:dyDescent="0.25">
      <c r="A263" t="e">
        <f>VLOOKUP(Table1[[#This Row],[locationaddress]],VENUEID!$A$2:$B$28,1,TRUE)</f>
        <v>#N/A</v>
      </c>
      <c r="B263" t="str">
        <f>IF(Table1[[#This Row],[categories]]="","",
IF(ISNUMBER(SEARCH("*ADULTS*",Table1[categories])),"ADULTS",
IF(ISNUMBER(SEARCH("*CHILDREN*",Table1[categories])),"CHILDREN",
IF(ISNUMBER(SEARCH("*TEENS*",Table1[categories])),"TEENS"))))</f>
        <v/>
      </c>
      <c r="C263">
        <f>Table1[[#This Row],[startdatetime]]</f>
        <v>0</v>
      </c>
      <c r="D263" t="str">
        <f>CONCATENATE(Table1[[#This Row],[ summary]],
CHAR(13),
Table1[[#This Row],[startdayname]],
", ",
TEXT((Table1[[#This Row],[startshortdate]]),"MMM D"),
CHAR(13),
TEXT((Table1[[#This Row],[starttime]]), "h:mm am/pm"),CHAR(13),Table1[[#This Row],[description]],CHAR(13))</f>
        <v>_x000D_, Jan 0_x000D_12:00 AM_x000D__x000D_</v>
      </c>
    </row>
    <row r="264" spans="1:4" x14ac:dyDescent="0.25">
      <c r="A264" t="e">
        <f>VLOOKUP(Table1[[#This Row],[locationaddress]],VENUEID!$A$2:$B$28,1,TRUE)</f>
        <v>#N/A</v>
      </c>
      <c r="B264" t="str">
        <f>IF(Table1[[#This Row],[categories]]="","",
IF(ISNUMBER(SEARCH("*ADULTS*",Table1[categories])),"ADULTS",
IF(ISNUMBER(SEARCH("*CHILDREN*",Table1[categories])),"CHILDREN",
IF(ISNUMBER(SEARCH("*TEENS*",Table1[categories])),"TEENS"))))</f>
        <v/>
      </c>
      <c r="C264">
        <f>Table1[[#This Row],[startdatetime]]</f>
        <v>0</v>
      </c>
      <c r="D264" t="str">
        <f>CONCATENATE(Table1[[#This Row],[ summary]],
CHAR(13),
Table1[[#This Row],[startdayname]],
", ",
TEXT((Table1[[#This Row],[startshortdate]]),"MMM D"),
CHAR(13),
TEXT((Table1[[#This Row],[starttime]]), "h:mm am/pm"),CHAR(13),Table1[[#This Row],[description]],CHAR(13))</f>
        <v>_x000D_, Jan 0_x000D_12:00 AM_x000D__x000D_</v>
      </c>
    </row>
    <row r="265" spans="1:4" x14ac:dyDescent="0.25">
      <c r="A265" t="str">
        <f>VLOOKUP(Table1[[#This Row],[locationaddress]],VENUEID!$A$2:$B$28,1,TRUE)</f>
        <v>SOUTHEAST</v>
      </c>
      <c r="B265" t="str">
        <f>IF(Table1[[#This Row],[categories]]="","",
IF(ISNUMBER(SEARCH("*ADULTS*",Table1[categories])),"ADULTS",
IF(ISNUMBER(SEARCH("*CHILDREN*",Table1[categories])),"CHILDREN",
IF(ISNUMBER(SEARCH("*TEENS*",Table1[categories])),"TEENS"))))</f>
        <v>ADULTS</v>
      </c>
      <c r="C265" t="str">
        <f>Table1[[#This Row],[startdatetime]]</f>
        <v>20170306T183000</v>
      </c>
      <c r="D265" t="str">
        <f>CONCATENATE(Table1[[#This Row],[ summary]],
CHAR(13),
Table1[[#This Row],[startdayname]],
", ",
TEXT((Table1[[#This Row],[startshortdate]]),"MMM D"),
CHAR(13),
TEXT((Table1[[#This Row],[starttime]]), "h:mm am/pm"),CHAR(13),Table1[[#This Row],[description]],CHAR(13))</f>
        <v xml:space="preserve"> Yoga_x000D_Monday, Mar 6_x000D_6:30 PM_x000D_Every Monday. Come practice yoga for free! All you need are comfy clothes and a yoga mat. Beginners to intermediates welcome. Start your week off right with free yoga.  Ages eighteen and up only._x000D_</v>
      </c>
    </row>
    <row r="266" spans="1:4" x14ac:dyDescent="0.25">
      <c r="A266" t="e">
        <f>VLOOKUP(Table1[[#This Row],[locationaddress]],VENUEID!$A$2:$B$28,1,TRUE)</f>
        <v>#N/A</v>
      </c>
      <c r="B266" t="str">
        <f>IF(Table1[[#This Row],[categories]]="","",
IF(ISNUMBER(SEARCH("*ADULTS*",Table1[categories])),"ADULTS",
IF(ISNUMBER(SEARCH("*CHILDREN*",Table1[categories])),"CHILDREN",
IF(ISNUMBER(SEARCH("*TEENS*",Table1[categories])),"TEENS"))))</f>
        <v/>
      </c>
      <c r="C266">
        <f>Table1[[#This Row],[startdatetime]]</f>
        <v>0</v>
      </c>
      <c r="D266" t="str">
        <f>CONCATENATE(Table1[[#This Row],[ summary]],
CHAR(13),
Table1[[#This Row],[startdayname]],
", ",
TEXT((Table1[[#This Row],[startshortdate]]),"MMM D"),
CHAR(13),
TEXT((Table1[[#This Row],[starttime]]), "h:mm am/pm"),CHAR(13),Table1[[#This Row],[description]],CHAR(13))</f>
        <v>_x000D_, Jan 0_x000D_12:00 AM_x000D__x000D_</v>
      </c>
    </row>
    <row r="267" spans="1:4" x14ac:dyDescent="0.25">
      <c r="A267" t="e">
        <f>VLOOKUP(Table1[[#This Row],[locationaddress]],VENUEID!$A$2:$B$28,1,TRUE)</f>
        <v>#N/A</v>
      </c>
      <c r="B267" t="str">
        <f>IF(Table1[[#This Row],[categories]]="","",
IF(ISNUMBER(SEARCH("*ADULTS*",Table1[categories])),"ADULTS",
IF(ISNUMBER(SEARCH("*CHILDREN*",Table1[categories])),"CHILDREN",
IF(ISNUMBER(SEARCH("*TEENS*",Table1[categories])),"TEENS"))))</f>
        <v/>
      </c>
      <c r="C267">
        <f>Table1[[#This Row],[startdatetime]]</f>
        <v>0</v>
      </c>
      <c r="D267" t="str">
        <f>CONCATENATE(Table1[[#This Row],[ summary]],
CHAR(13),
Table1[[#This Row],[startdayname]],
", ",
TEXT((Table1[[#This Row],[startshortdate]]),"MMM D"),
CHAR(13),
TEXT((Table1[[#This Row],[starttime]]), "h:mm am/pm"),CHAR(13),Table1[[#This Row],[description]],CHAR(13))</f>
        <v>_x000D_, Jan 0_x000D_12:00 AM_x000D__x000D_</v>
      </c>
    </row>
    <row r="268" spans="1:4" x14ac:dyDescent="0.25">
      <c r="A268" t="e">
        <f>VLOOKUP(Table1[[#This Row],[locationaddress]],VENUEID!$A$2:$B$28,1,TRUE)</f>
        <v>#N/A</v>
      </c>
      <c r="B268" t="str">
        <f>IF(Table1[[#This Row],[categories]]="","",
IF(ISNUMBER(SEARCH("*ADULTS*",Table1[categories])),"ADULTS",
IF(ISNUMBER(SEARCH("*CHILDREN*",Table1[categories])),"CHILDREN",
IF(ISNUMBER(SEARCH("*TEENS*",Table1[categories])),"TEENS"))))</f>
        <v/>
      </c>
      <c r="C268">
        <f>Table1[[#This Row],[startdatetime]]</f>
        <v>0</v>
      </c>
      <c r="D268" t="str">
        <f>CONCATENATE(Table1[[#This Row],[ summary]],
CHAR(13),
Table1[[#This Row],[startdayname]],
", ",
TEXT((Table1[[#This Row],[startshortdate]]),"MMM D"),
CHAR(13),
TEXT((Table1[[#This Row],[starttime]]), "h:mm am/pm"),CHAR(13),Table1[[#This Row],[description]],CHAR(13))</f>
        <v>_x000D_, Jan 0_x000D_12:00 AM_x000D__x000D_</v>
      </c>
    </row>
    <row r="269" spans="1:4" x14ac:dyDescent="0.25">
      <c r="A269" t="e">
        <f>VLOOKUP(Table1[[#This Row],[locationaddress]],VENUEID!$A$2:$B$28,1,TRUE)</f>
        <v>#N/A</v>
      </c>
      <c r="B269" t="str">
        <f>IF(Table1[[#This Row],[categories]]="","",
IF(ISNUMBER(SEARCH("*ADULTS*",Table1[categories])),"ADULTS",
IF(ISNUMBER(SEARCH("*CHILDREN*",Table1[categories])),"CHILDREN",
IF(ISNUMBER(SEARCH("*TEENS*",Table1[categories])),"TEENS"))))</f>
        <v/>
      </c>
      <c r="C269">
        <f>Table1[[#This Row],[startdatetime]]</f>
        <v>0</v>
      </c>
      <c r="D269" t="str">
        <f>CONCATENATE(Table1[[#This Row],[ summary]],
CHAR(13),
Table1[[#This Row],[startdayname]],
", ",
TEXT((Table1[[#This Row],[startshortdate]]),"MMM D"),
CHAR(13),
TEXT((Table1[[#This Row],[starttime]]), "h:mm am/pm"),CHAR(13),Table1[[#This Row],[description]],CHAR(13))</f>
        <v>_x000D_, Jan 0_x000D_12:00 AM_x000D__x000D_</v>
      </c>
    </row>
    <row r="270" spans="1:4" x14ac:dyDescent="0.25">
      <c r="A270" t="e">
        <f>VLOOKUP(Table1[[#This Row],[locationaddress]],VENUEID!$A$2:$B$28,1,TRUE)</f>
        <v>#N/A</v>
      </c>
      <c r="B270" t="str">
        <f>IF(Table1[[#This Row],[categories]]="","",
IF(ISNUMBER(SEARCH("*ADULTS*",Table1[categories])),"ADULTS",
IF(ISNUMBER(SEARCH("*CHILDREN*",Table1[categories])),"CHILDREN",
IF(ISNUMBER(SEARCH("*TEENS*",Table1[categories])),"TEENS"))))</f>
        <v/>
      </c>
      <c r="C270">
        <f>Table1[[#This Row],[startdatetime]]</f>
        <v>0</v>
      </c>
      <c r="D270" t="str">
        <f>CONCATENATE(Table1[[#This Row],[ summary]],
CHAR(13),
Table1[[#This Row],[startdayname]],
", ",
TEXT((Table1[[#This Row],[startshortdate]]),"MMM D"),
CHAR(13),
TEXT((Table1[[#This Row],[starttime]]), "h:mm am/pm"),CHAR(13),Table1[[#This Row],[description]],CHAR(13))</f>
        <v>_x000D_, Jan 0_x000D_12:00 AM_x000D__x000D_</v>
      </c>
    </row>
    <row r="271" spans="1:4" x14ac:dyDescent="0.25">
      <c r="A271" t="e">
        <f>VLOOKUP(Table1[[#This Row],[locationaddress]],VENUEID!$A$2:$B$28,1,TRUE)</f>
        <v>#N/A</v>
      </c>
      <c r="B271" t="str">
        <f>IF(Table1[[#This Row],[categories]]="","",
IF(ISNUMBER(SEARCH("*ADULTS*",Table1[categories])),"ADULTS",
IF(ISNUMBER(SEARCH("*CHILDREN*",Table1[categories])),"CHILDREN",
IF(ISNUMBER(SEARCH("*TEENS*",Table1[categories])),"TEENS"))))</f>
        <v/>
      </c>
      <c r="C271">
        <f>Table1[[#This Row],[startdatetime]]</f>
        <v>0</v>
      </c>
      <c r="D271" t="str">
        <f>CONCATENATE(Table1[[#This Row],[ summary]],
CHAR(13),
Table1[[#This Row],[startdayname]],
", ",
TEXT((Table1[[#This Row],[startshortdate]]),"MMM D"),
CHAR(13),
TEXT((Table1[[#This Row],[starttime]]), "h:mm am/pm"),CHAR(13),Table1[[#This Row],[description]],CHAR(13))</f>
        <v>_x000D_, Jan 0_x000D_12:00 AM_x000D__x000D_</v>
      </c>
    </row>
    <row r="272" spans="1:4" x14ac:dyDescent="0.25">
      <c r="A272" t="e">
        <f>VLOOKUP(Table1[[#This Row],[locationaddress]],VENUEID!$A$2:$B$28,1,TRUE)</f>
        <v>#N/A</v>
      </c>
      <c r="B272" t="str">
        <f>IF(Table1[[#This Row],[categories]]="","",
IF(ISNUMBER(SEARCH("*ADULTS*",Table1[categories])),"ADULTS",
IF(ISNUMBER(SEARCH("*CHILDREN*",Table1[categories])),"CHILDREN",
IF(ISNUMBER(SEARCH("*TEENS*",Table1[categories])),"TEENS"))))</f>
        <v/>
      </c>
      <c r="C272">
        <f>Table1[[#This Row],[startdatetime]]</f>
        <v>0</v>
      </c>
      <c r="D272" t="str">
        <f>CONCATENATE(Table1[[#This Row],[ summary]],
CHAR(13),
Table1[[#This Row],[startdayname]],
", ",
TEXT((Table1[[#This Row],[startshortdate]]),"MMM D"),
CHAR(13),
TEXT((Table1[[#This Row],[starttime]]), "h:mm am/pm"),CHAR(13),Table1[[#This Row],[description]],CHAR(13))</f>
        <v>_x000D_, Jan 0_x000D_12:00 AM_x000D__x000D_</v>
      </c>
    </row>
    <row r="273" spans="1:4" x14ac:dyDescent="0.25">
      <c r="A273" t="e">
        <f>VLOOKUP(Table1[[#This Row],[locationaddress]],VENUEID!$A$2:$B$28,1,TRUE)</f>
        <v>#N/A</v>
      </c>
      <c r="B273" t="str">
        <f>IF(Table1[[#This Row],[categories]]="","",
IF(ISNUMBER(SEARCH("*ADULTS*",Table1[categories])),"ADULTS",
IF(ISNUMBER(SEARCH("*CHILDREN*",Table1[categories])),"CHILDREN",
IF(ISNUMBER(SEARCH("*TEENS*",Table1[categories])),"TEENS"))))</f>
        <v/>
      </c>
      <c r="C273">
        <f>Table1[[#This Row],[startdatetime]]</f>
        <v>0</v>
      </c>
      <c r="D273" t="str">
        <f>CONCATENATE(Table1[[#This Row],[ summary]],
CHAR(13),
Table1[[#This Row],[startdayname]],
", ",
TEXT((Table1[[#This Row],[startshortdate]]),"MMM D"),
CHAR(13),
TEXT((Table1[[#This Row],[starttime]]), "h:mm am/pm"),CHAR(13),Table1[[#This Row],[description]],CHAR(13))</f>
        <v>_x000D_, Jan 0_x000D_12:00 AM_x000D__x000D_</v>
      </c>
    </row>
    <row r="274" spans="1:4" x14ac:dyDescent="0.25">
      <c r="A274" t="e">
        <f>VLOOKUP(Table1[[#This Row],[locationaddress]],VENUEID!$A$2:$B$28,1,TRUE)</f>
        <v>#N/A</v>
      </c>
      <c r="B274" t="str">
        <f>IF(Table1[[#This Row],[categories]]="","",
IF(ISNUMBER(SEARCH("*ADULTS*",Table1[categories])),"ADULTS",
IF(ISNUMBER(SEARCH("*CHILDREN*",Table1[categories])),"CHILDREN",
IF(ISNUMBER(SEARCH("*TEENS*",Table1[categories])),"TEENS"))))</f>
        <v/>
      </c>
      <c r="C274">
        <f>Table1[[#This Row],[startdatetime]]</f>
        <v>0</v>
      </c>
      <c r="D274" t="str">
        <f>CONCATENATE(Table1[[#This Row],[ summary]],
CHAR(13),
Table1[[#This Row],[startdayname]],
", ",
TEXT((Table1[[#This Row],[startshortdate]]),"MMM D"),
CHAR(13),
TEXT((Table1[[#This Row],[starttime]]), "h:mm am/pm"),CHAR(13),Table1[[#This Row],[description]],CHAR(13))</f>
        <v>_x000D_, Jan 0_x000D_12:00 AM_x000D__x000D_</v>
      </c>
    </row>
    <row r="275" spans="1:4" x14ac:dyDescent="0.25">
      <c r="A275" t="e">
        <f>VLOOKUP(Table1[[#This Row],[locationaddress]],VENUEID!$A$2:$B$28,1,TRUE)</f>
        <v>#N/A</v>
      </c>
      <c r="B275" t="str">
        <f>IF(Table1[[#This Row],[categories]]="","",
IF(ISNUMBER(SEARCH("*ADULTS*",Table1[categories])),"ADULTS",
IF(ISNUMBER(SEARCH("*CHILDREN*",Table1[categories])),"CHILDREN",
IF(ISNUMBER(SEARCH("*TEENS*",Table1[categories])),"TEENS"))))</f>
        <v/>
      </c>
      <c r="C275">
        <f>Table1[[#This Row],[startdatetime]]</f>
        <v>0</v>
      </c>
      <c r="D275" t="str">
        <f>CONCATENATE(Table1[[#This Row],[ summary]],
CHAR(13),
Table1[[#This Row],[startdayname]],
", ",
TEXT((Table1[[#This Row],[startshortdate]]),"MMM D"),
CHAR(13),
TEXT((Table1[[#This Row],[starttime]]), "h:mm am/pm"),CHAR(13),Table1[[#This Row],[description]],CHAR(13))</f>
        <v>_x000D_, Jan 0_x000D_12:00 AM_x000D__x000D_</v>
      </c>
    </row>
    <row r="276" spans="1:4" x14ac:dyDescent="0.25">
      <c r="A276" t="e">
        <f>VLOOKUP(Table1[[#This Row],[locationaddress]],VENUEID!$A$2:$B$28,1,TRUE)</f>
        <v>#N/A</v>
      </c>
      <c r="B276" t="str">
        <f>IF(Table1[[#This Row],[categories]]="","",
IF(ISNUMBER(SEARCH("*ADULTS*",Table1[categories])),"ADULTS",
IF(ISNUMBER(SEARCH("*CHILDREN*",Table1[categories])),"CHILDREN",
IF(ISNUMBER(SEARCH("*TEENS*",Table1[categories])),"TEENS"))))</f>
        <v/>
      </c>
      <c r="C276">
        <f>Table1[[#This Row],[startdatetime]]</f>
        <v>0</v>
      </c>
      <c r="D276" t="str">
        <f>CONCATENATE(Table1[[#This Row],[ summary]],
CHAR(13),
Table1[[#This Row],[startdayname]],
", ",
TEXT((Table1[[#This Row],[startshortdate]]),"MMM D"),
CHAR(13),
TEXT((Table1[[#This Row],[starttime]]), "h:mm am/pm"),CHAR(13),Table1[[#This Row],[description]],CHAR(13))</f>
        <v>_x000D_, Jan 0_x000D_12:00 AM_x000D__x000D_</v>
      </c>
    </row>
    <row r="277" spans="1:4" x14ac:dyDescent="0.25">
      <c r="A277" t="e">
        <f>VLOOKUP(Table1[[#This Row],[locationaddress]],VENUEID!$A$2:$B$28,1,TRUE)</f>
        <v>#N/A</v>
      </c>
      <c r="B277" t="str">
        <f>IF(Table1[[#This Row],[categories]]="","",
IF(ISNUMBER(SEARCH("*ADULTS*",Table1[categories])),"ADULTS",
IF(ISNUMBER(SEARCH("*CHILDREN*",Table1[categories])),"CHILDREN",
IF(ISNUMBER(SEARCH("*TEENS*",Table1[categories])),"TEENS"))))</f>
        <v/>
      </c>
      <c r="C277">
        <f>Table1[[#This Row],[startdatetime]]</f>
        <v>0</v>
      </c>
      <c r="D277" t="str">
        <f>CONCATENATE(Table1[[#This Row],[ summary]],
CHAR(13),
Table1[[#This Row],[startdayname]],
", ",
TEXT((Table1[[#This Row],[startshortdate]]),"MMM D"),
CHAR(13),
TEXT((Table1[[#This Row],[starttime]]), "h:mm am/pm"),CHAR(13),Table1[[#This Row],[description]],CHAR(13))</f>
        <v>_x000D_, Jan 0_x000D_12:00 AM_x000D__x000D_</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 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 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 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 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 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 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 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 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 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 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 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 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 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 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 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 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 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 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 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 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 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 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 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 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 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 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 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 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 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 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 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 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 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 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 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 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 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 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 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 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 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 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 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 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 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 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 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 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 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 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 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 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 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 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 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 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 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 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 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 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 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 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 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 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 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 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 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 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 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 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 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 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 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 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 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 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 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 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 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 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 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 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 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 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 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 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 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 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 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 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 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 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 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 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 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 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 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 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 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 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 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 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 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 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 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 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 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 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 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 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 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 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 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 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 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 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 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 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 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 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 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 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 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 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 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 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 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 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 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 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 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 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 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 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 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 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 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 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 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 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 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 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 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 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 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 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 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 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 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 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 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 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 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 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 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 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 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 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 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 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 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 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 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 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 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 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 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 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 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 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 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 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 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 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 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 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 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 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 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 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 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 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 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 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 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 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 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 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 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 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 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 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 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 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 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 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 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 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 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 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 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 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 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 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 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 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 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 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 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 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 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 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 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 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 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 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 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 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 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 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 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 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 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 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 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 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 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 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 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 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 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 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 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 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 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 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 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 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 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 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 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 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 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 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 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 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 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 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 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 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 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 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 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 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 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 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 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 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 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 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 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 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 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 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 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 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 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 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 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 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 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 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 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 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 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 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 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 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 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 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 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 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 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 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 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 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 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 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 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 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 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 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 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 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 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 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 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 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 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 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 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 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 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 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 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 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 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 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 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 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 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 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 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 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 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 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 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 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 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 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 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 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 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 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 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 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 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 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 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 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 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 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 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 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 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 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 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 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 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 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 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 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 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 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 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 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 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 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 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 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 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 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 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 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 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 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 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 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 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 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 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 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 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 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 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 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 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 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 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 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 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 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 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 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 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 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 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 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 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 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 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 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 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 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 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 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 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 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 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 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 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 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 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 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 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 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 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 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 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 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 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 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 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 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 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 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 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 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 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 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 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 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 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 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 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 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 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 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 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 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 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 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 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 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 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 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 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 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 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 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 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 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 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 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 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 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 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 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 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 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 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 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 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 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 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 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 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 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 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 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 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 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 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 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 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 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 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 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 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 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 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 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 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 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 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 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 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 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 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 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 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 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 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 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 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 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 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 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 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 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 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 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 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 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 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 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 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 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 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 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 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 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 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 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 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 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 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 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 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 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 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 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 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 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 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 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 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 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 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 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 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 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 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 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 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 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 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 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 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 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 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 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 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 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 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 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 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 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 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 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 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 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 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 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 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 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 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 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 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 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 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 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 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 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 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 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 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 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 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 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 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 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 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 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 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 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 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 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 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 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 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 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 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 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 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 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 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 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 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 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 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 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 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 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 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 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 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 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 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 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 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 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 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 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 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 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 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 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 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 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 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 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 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 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 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 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 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 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 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 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 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 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 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 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 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 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 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 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 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 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 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 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 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 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 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 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 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 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 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 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 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 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 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 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 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 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 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 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 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 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 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 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 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 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 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 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 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 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 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 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 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 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 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 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 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 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 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 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 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 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 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 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 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 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 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 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 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 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 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 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 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 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 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 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 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 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 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 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 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 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 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 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 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 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 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 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 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 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 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 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 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 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 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 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 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 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 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 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 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 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 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 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 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 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 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 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 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 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 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 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 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 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 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 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 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 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 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 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 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 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 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 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 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 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 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 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 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 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 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 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 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 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 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 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 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 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 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 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 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 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 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 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 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 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 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 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 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 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 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 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 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 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 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 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 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 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 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 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 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 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 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 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 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 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 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 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 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 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 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 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 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 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 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 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 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 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 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 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 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 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 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 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 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 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 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 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 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 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 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 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 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 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 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 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 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 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 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 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 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 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 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 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 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 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 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 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 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 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 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 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 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 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 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 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 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 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 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 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 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 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 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 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 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 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 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 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 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 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 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 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 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 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 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 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 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 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 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 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 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 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 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 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 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 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 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 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 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 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 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 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 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 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 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 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 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 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 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 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 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 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 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 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 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 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 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 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 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 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 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 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 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 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 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 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 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 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 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 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 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 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 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 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 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 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 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 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 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 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 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 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 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 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 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 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 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 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 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 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 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 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 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 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 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 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 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 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 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 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 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 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 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 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 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 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 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 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 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 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 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 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 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 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 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 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 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 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 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 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 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 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 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 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 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 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 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 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 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 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 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 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 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 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 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 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 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 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 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 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 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 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 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 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 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 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 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 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 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 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 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 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 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 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 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 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 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 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 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 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 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 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 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 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 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 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 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 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 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 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 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 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 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 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 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 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 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 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 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 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 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 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 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 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 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 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 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 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 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 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 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 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 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 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 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 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 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 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 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 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 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 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 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 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 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 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 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 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 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 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 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 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 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 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 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 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 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 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 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 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 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 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 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 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 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 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 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 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 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 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 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 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 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 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 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 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 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 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 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 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 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 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 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 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 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 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 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 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 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 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 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 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 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 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 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 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 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 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 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 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 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 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 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 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 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 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 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 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 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 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 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 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 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 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 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 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 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 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 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 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 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 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 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 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 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 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 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 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 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 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 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 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 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 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 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 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 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 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 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 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 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 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 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 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 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 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 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 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 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 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 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 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 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 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 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 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 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 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 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 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 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 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 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 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 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 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 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 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 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 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 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 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 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 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 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 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 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 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 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 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 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 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 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 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 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 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 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 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 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 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 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 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 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 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 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 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 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 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 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 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 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 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 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 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 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 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 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 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 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 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 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 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 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 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 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 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 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 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 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 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 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 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 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 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 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 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 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 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 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 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 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 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 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 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 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 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 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 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 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 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 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 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 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 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 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 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 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 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 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 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 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 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 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 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 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 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 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 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 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 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 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 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 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 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 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 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 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 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 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 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 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 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 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 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 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 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 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 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 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 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 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 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 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 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 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 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 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 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 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 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 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 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 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 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 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 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 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 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 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 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 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 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 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 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 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 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 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 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 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 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 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 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 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 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 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 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 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 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 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 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 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 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 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 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 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 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 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 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 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 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 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 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 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 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 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 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 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 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 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 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 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 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 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 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 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 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 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 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 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 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 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 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 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 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 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 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 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 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 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 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 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 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 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 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 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 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 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 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 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 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 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 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 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 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 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 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 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 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 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 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 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 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 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 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 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 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 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 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 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 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 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 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 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 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 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 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 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 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 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 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 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 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 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 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 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 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 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 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 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 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 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 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 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 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 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 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 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 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 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 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 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 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 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 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 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 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 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 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 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 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 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 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 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 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 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 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 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 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 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 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 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 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 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 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 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 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 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 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 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 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 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 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 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 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 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 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 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 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 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 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 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 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 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 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 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 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 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 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 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 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 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 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 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 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 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 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 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 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 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 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 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 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 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 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 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 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 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 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 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 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 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 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 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 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 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 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 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 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 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 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 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 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 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 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 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 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 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 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 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 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 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 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 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 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 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 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 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 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 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 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 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 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 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 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 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 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 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 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 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 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 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 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 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 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 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 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 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 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 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 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 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 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 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 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 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 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 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 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 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 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 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 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 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 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 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 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 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 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 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 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 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 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 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 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 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 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 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 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 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 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 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 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 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 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 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 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 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 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 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 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 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 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 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 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 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 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 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 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 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 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 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 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 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 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 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 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 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 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 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 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 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 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 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 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 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 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 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 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 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 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 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 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 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 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 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 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 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 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 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 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 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 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 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 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 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 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 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 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 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 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 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 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 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 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 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 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 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 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 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 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 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 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 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 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 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 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 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 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 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 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 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 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 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 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 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 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 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 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 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 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 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 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 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 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 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 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 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 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 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 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 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 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 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 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 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 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 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 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 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 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 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 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 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 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 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 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 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 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 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 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 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 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 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 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 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 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 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 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 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 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 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 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 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 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 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 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 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 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 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 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 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 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 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 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 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 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 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 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 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 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 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 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 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 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 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 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 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 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 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 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 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 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 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 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 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 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 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 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 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 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 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 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 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 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 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 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 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 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 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 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 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 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 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 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 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 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 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 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 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 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 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 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 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 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 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 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 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 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 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 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 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 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 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 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 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 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 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 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 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 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 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 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 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 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 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 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 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 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 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 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 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 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 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 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 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 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 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 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 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 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 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 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 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 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 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 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 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 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 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 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 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 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 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 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 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 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 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 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 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 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 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 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 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 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 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 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 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 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 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 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 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 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 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 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 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 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 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 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 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 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 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 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 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 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 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 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 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 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 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 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 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 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 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 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 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 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 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 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 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 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 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 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 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 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 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 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 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 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 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 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 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 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 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 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 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 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 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 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 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 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 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 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 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 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 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 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 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 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 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 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 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 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 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 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 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 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 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 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 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 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 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 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 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 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 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 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 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 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 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 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 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 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 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 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 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 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 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 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 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 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 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 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 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 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 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 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 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 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 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 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 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 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 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 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 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 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 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 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 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 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 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 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 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 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 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 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 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 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 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 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 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 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 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 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 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 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 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 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 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 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 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 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 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 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 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 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 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 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 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 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 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 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 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 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 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 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 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 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 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 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 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 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 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 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 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 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 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 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 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 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 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 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 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 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 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 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 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 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 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 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 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 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 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 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 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 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 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 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 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 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 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 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 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 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 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 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 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 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 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 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 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 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 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 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 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 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 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 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 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 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 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 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 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 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 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 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 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 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 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 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 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 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 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 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 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 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 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 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 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 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 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 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 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 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 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 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 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 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 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 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 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 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 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 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 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 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 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 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 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 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 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 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 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 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 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 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 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 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 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 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 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 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 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 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 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 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 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 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 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 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 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 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 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 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 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 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 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 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 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 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 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 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 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 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 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 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 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 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 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 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 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 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 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 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 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 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 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 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 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 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 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 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 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 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 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 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 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 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 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 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 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 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 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 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 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 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 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 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 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 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 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 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 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 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 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 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 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 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 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 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 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 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 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 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 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 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 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 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 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 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 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 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 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 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 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 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 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 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 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 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 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 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 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 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 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 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 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 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 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 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 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2"/>
  <sheetViews>
    <sheetView workbookViewId="0">
      <selection activeCell="A6" sqref="A6"/>
    </sheetView>
  </sheetViews>
  <sheetFormatPr defaultRowHeight="15" x14ac:dyDescent="0.25"/>
  <cols>
    <col min="1" max="1" width="13.140625" customWidth="1"/>
    <col min="2" max="2" width="19" customWidth="1"/>
    <col min="3" max="3" width="255.7109375" hidden="1" customWidth="1"/>
    <col min="4" max="4" width="14.42578125" bestFit="1"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15" t="s">
        <v>185</v>
      </c>
      <c r="B5" s="15" t="s">
        <v>154</v>
      </c>
      <c r="C5" s="15" t="s">
        <v>184</v>
      </c>
      <c r="D5" s="15" t="s">
        <v>159</v>
      </c>
    </row>
    <row r="6" spans="1:4" x14ac:dyDescent="0.25">
      <c r="A6" t="s">
        <v>187</v>
      </c>
    </row>
    <row r="7" spans="1:4" x14ac:dyDescent="0.25">
      <c r="B7" t="s">
        <v>230</v>
      </c>
    </row>
    <row r="8" spans="1:4" x14ac:dyDescent="0.25">
      <c r="C8">
        <v>0</v>
      </c>
    </row>
    <row r="9" spans="1:4" x14ac:dyDescent="0.25">
      <c r="D9" t="s">
        <v>231</v>
      </c>
    </row>
    <row r="10" spans="1:4" x14ac:dyDescent="0.25">
      <c r="A10" t="s">
        <v>232</v>
      </c>
    </row>
    <row r="11" spans="1:4" x14ac:dyDescent="0.25">
      <c r="B11" t="s">
        <v>232</v>
      </c>
    </row>
    <row r="12" spans="1:4" x14ac:dyDescent="0.25">
      <c r="A1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1"/>
  <sheetViews>
    <sheetView topLeftCell="H1" workbookViewId="0">
      <pane ySplit="1" topLeftCell="A194" activePane="bottomLeft" state="frozen"/>
      <selection pane="bottomLeft" activeCell="S65" sqref="S65"/>
    </sheetView>
  </sheetViews>
  <sheetFormatPr defaultColWidth="8.85546875" defaultRowHeight="15" x14ac:dyDescent="0.25"/>
  <cols>
    <col min="1" max="1" width="27" bestFit="1" customWidth="1"/>
    <col min="2" max="2" width="34.7109375" bestFit="1" customWidth="1"/>
    <col min="4" max="4" width="74.5703125" customWidth="1"/>
    <col min="5" max="5" width="17.28515625" customWidth="1"/>
    <col min="6" max="6" width="24.85546875" customWidth="1"/>
    <col min="7" max="7" width="74.5703125" customWidth="1"/>
    <col min="8" max="8" width="13.7109375" bestFit="1" customWidth="1"/>
    <col min="9" max="11" width="13.7109375" customWidth="1"/>
    <col min="12" max="13" width="10.7109375" bestFit="1" customWidth="1"/>
  </cols>
  <sheetData>
    <row r="1" spans="1:24" ht="30" x14ac:dyDescent="0.25">
      <c r="A1" s="5" t="s">
        <v>208</v>
      </c>
      <c r="B1" s="5" t="s">
        <v>209</v>
      </c>
      <c r="C1" s="14" t="s">
        <v>210</v>
      </c>
      <c r="D1" s="5" t="s">
        <v>211</v>
      </c>
      <c r="E1" s="5" t="s">
        <v>212</v>
      </c>
      <c r="F1" s="5" t="s">
        <v>213</v>
      </c>
      <c r="G1" s="5" t="s">
        <v>214</v>
      </c>
      <c r="H1" t="s">
        <v>215</v>
      </c>
      <c r="I1" s="5" t="s">
        <v>216</v>
      </c>
      <c r="J1" t="s">
        <v>217</v>
      </c>
      <c r="K1" t="s">
        <v>218</v>
      </c>
      <c r="L1" s="12" t="s">
        <v>219</v>
      </c>
      <c r="M1" s="5" t="s">
        <v>220</v>
      </c>
      <c r="N1" t="s">
        <v>34</v>
      </c>
      <c r="O1" t="s">
        <v>35</v>
      </c>
      <c r="P1" t="s">
        <v>36</v>
      </c>
      <c r="Q1" t="s">
        <v>37</v>
      </c>
      <c r="R1" t="s">
        <v>38</v>
      </c>
      <c r="S1" t="s">
        <v>32</v>
      </c>
      <c r="T1" t="s">
        <v>33</v>
      </c>
      <c r="U1" t="s">
        <v>221</v>
      </c>
      <c r="V1" t="s">
        <v>222</v>
      </c>
      <c r="W1" t="s">
        <v>223</v>
      </c>
      <c r="X1" t="s">
        <v>224</v>
      </c>
    </row>
    <row r="2" spans="1:24" x14ac:dyDescent="0.25">
      <c r="A2" t="str">
        <f>Table1[[#This Row],[ summary]]</f>
        <v xml:space="preserve"> Adult Education for Non-English Background</v>
      </c>
      <c r="B2">
        <v>31158</v>
      </c>
      <c r="C2">
        <f>_xlfn.IFNA(VLOOKUP(Table1[[#This Row],[locationaddress]],VENUEID!$A$2:$B$28,2,TRUE),"")</f>
        <v>31252</v>
      </c>
      <c r="D2" t="str">
        <f>Table1[[#This Row],[description]]</f>
        <v>Every Monday - Thursday. Study for your high school equivalency diploma while increasing your English language skills. This class is offered in partnership with WorkForce Essentials. Classes are free, but registration is required. Please call 1-800-826-3177 to register.</v>
      </c>
      <c r="E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
        <v>23</v>
      </c>
      <c r="G2" t="str">
        <f>IF((ISTEXT(Table1[[#This Row],[link]])),(Table1[[#This Row],[link]]),"")</f>
        <v/>
      </c>
      <c r="H2" t="str">
        <f>VLOOKUP(Table1[[#This Row],[locationaddress]],VENUEID!$A$2:$C25,3,TRUE)</f>
        <v>(615) 862-5871</v>
      </c>
      <c r="L2" s="1">
        <f>Table1[[#This Row],[startshortdate]]</f>
        <v>42795</v>
      </c>
      <c r="M2" s="1">
        <f>Table1[[#This Row],[endshortdate]]</f>
        <v>42795</v>
      </c>
      <c r="N2" s="20" t="str">
        <f>IF(Table1[[#This Row],[startdayname]]="Monday",Table1[[#This Row],[starttime]],"")</f>
        <v/>
      </c>
      <c r="O2" s="20" t="str">
        <f>IF(Table1[[#This Row],[startdayname]]="Tuesday",Table1[[#This Row],[starttime]],"")</f>
        <v/>
      </c>
      <c r="P2" s="20">
        <f>IF(Table1[[#This Row],[startdayname]]="Wednesday",Table1[[#This Row],[starttime]],"")</f>
        <v>0.41666666666666669</v>
      </c>
      <c r="Q2" s="20" t="str">
        <f>IF(Table1[[#This Row],[startdayname]]="Thursday",Table1[[#This Row],[starttime]],"")</f>
        <v/>
      </c>
      <c r="R2" s="20" t="str">
        <f>IF(Table1[[#This Row],[startdayname]]="Friday",Table1[[#This Row],[starttime]],"")</f>
        <v/>
      </c>
      <c r="S2" s="20" t="str">
        <f>IF(Table1[[#This Row],[startdayname]]="Saturday",Table1[[#This Row],[starttime]],"")</f>
        <v/>
      </c>
      <c r="T2" s="20" t="str">
        <f>IF(Table1[[#This Row],[startdayname]]="Sunday",Table1[[#This Row],[starttime]],"")</f>
        <v/>
      </c>
      <c r="V2" t="s">
        <v>225</v>
      </c>
      <c r="W2" t="s">
        <v>226</v>
      </c>
      <c r="X2" t="s">
        <v>227</v>
      </c>
    </row>
    <row r="3" spans="1:24" x14ac:dyDescent="0.25">
      <c r="A3">
        <f>Table1[[#This Row],[ summary]]</f>
        <v>0</v>
      </c>
      <c r="B3">
        <v>31158</v>
      </c>
      <c r="C3" t="str">
        <f>_xlfn.IFNA(VLOOKUP(Table1[[#This Row],[locationaddress]],VENUEID!$A$2:$B$28,2,TRUE),"")</f>
        <v/>
      </c>
      <c r="D3">
        <f>Table1[[#This Row],[description]]</f>
        <v>0</v>
      </c>
      <c r="E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
        <v>23</v>
      </c>
      <c r="G3" t="str">
        <f>IF((ISTEXT(Table1[[#This Row],[link]])),(Table1[[#This Row],[link]]),"")</f>
        <v/>
      </c>
      <c r="H3" t="e">
        <f>VLOOKUP(Table1[[#This Row],[locationaddress]],VENUEID!$A$2:$C25,3,TRUE)</f>
        <v>#N/A</v>
      </c>
      <c r="L3" s="1">
        <f>Table1[[#This Row],[startshortdate]]</f>
        <v>0</v>
      </c>
      <c r="M3" s="1">
        <f>Table1[[#This Row],[endshortdate]]</f>
        <v>0</v>
      </c>
      <c r="N3" s="20" t="str">
        <f>IF(Table1[[#This Row],[startdayname]]="Monday",Table1[[#This Row],[starttime]],"")</f>
        <v/>
      </c>
      <c r="O3" s="20" t="str">
        <f>IF(Table1[[#This Row],[startdayname]]="Tuesday",Table1[[#This Row],[starttime]],"")</f>
        <v/>
      </c>
      <c r="P3" s="20" t="str">
        <f>IF(Table1[[#This Row],[startdayname]]="Wednesday",Table1[[#This Row],[starttime]],"")</f>
        <v/>
      </c>
      <c r="Q3" s="20" t="str">
        <f>IF(Table1[[#This Row],[startdayname]]="Thursday",Table1[[#This Row],[starttime]],"")</f>
        <v/>
      </c>
      <c r="R3" s="20" t="str">
        <f>IF(Table1[[#This Row],[startdayname]]="Friday",Table1[[#This Row],[starttime]],"")</f>
        <v/>
      </c>
      <c r="S3" s="20" t="str">
        <f>IF(Table1[[#This Row],[startdayname]]="Saturday",Table1[[#This Row],[starttime]],"")</f>
        <v/>
      </c>
      <c r="T3" s="20" t="str">
        <f>IF(Table1[[#This Row],[startdayname]]="Sunday",Table1[[#This Row],[starttime]],"")</f>
        <v/>
      </c>
      <c r="V3" t="str">
        <f>V2</f>
        <v>Kyle Cook</v>
      </c>
      <c r="W3" t="str">
        <f t="shared" ref="W3:X18" si="0">W2</f>
        <v>615-880-2367</v>
      </c>
      <c r="X3" t="str">
        <f t="shared" si="0"/>
        <v>kyle.cook@nashville.gov</v>
      </c>
    </row>
    <row r="4" spans="1:24" x14ac:dyDescent="0.25">
      <c r="A4">
        <f>Table1[[#This Row],[ summary]]</f>
        <v>0</v>
      </c>
      <c r="B4">
        <v>31158</v>
      </c>
      <c r="C4" t="str">
        <f>_xlfn.IFNA(VLOOKUP(Table1[[#This Row],[locationaddress]],VENUEID!$A$2:$B$28,2,TRUE),"")</f>
        <v/>
      </c>
      <c r="D4">
        <f>Table1[[#This Row],[description]]</f>
        <v>0</v>
      </c>
      <c r="E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
        <v>23</v>
      </c>
      <c r="G4" t="str">
        <f>IF((ISTEXT(Table1[[#This Row],[link]])),(Table1[[#This Row],[link]]),"")</f>
        <v/>
      </c>
      <c r="H4" t="e">
        <f>VLOOKUP(Table1[[#This Row],[locationaddress]],VENUEID!$A$2:$C27,3,TRUE)</f>
        <v>#N/A</v>
      </c>
      <c r="L4" s="1">
        <f>Table1[[#This Row],[startshortdate]]</f>
        <v>0</v>
      </c>
      <c r="M4" s="1">
        <f>Table1[[#This Row],[endshortdate]]</f>
        <v>0</v>
      </c>
      <c r="N4" s="20" t="str">
        <f>IF(Table1[[#This Row],[startdayname]]="Monday",Table1[[#This Row],[starttime]],"")</f>
        <v/>
      </c>
      <c r="O4" s="20" t="str">
        <f>IF(Table1[[#This Row],[startdayname]]="Tuesday",Table1[[#This Row],[starttime]],"")</f>
        <v/>
      </c>
      <c r="P4" s="20" t="str">
        <f>IF(Table1[[#This Row],[startdayname]]="Wednesday",Table1[[#This Row],[starttime]],"")</f>
        <v/>
      </c>
      <c r="Q4" s="20" t="str">
        <f>IF(Table1[[#This Row],[startdayname]]="Thursday",Table1[[#This Row],[starttime]],"")</f>
        <v/>
      </c>
      <c r="R4" s="20" t="str">
        <f>IF(Table1[[#This Row],[startdayname]]="Friday",Table1[[#This Row],[starttime]],"")</f>
        <v/>
      </c>
      <c r="S4" s="20" t="str">
        <f>IF(Table1[[#This Row],[startdayname]]="Saturday",Table1[[#This Row],[starttime]],"")</f>
        <v/>
      </c>
      <c r="T4" s="20" t="str">
        <f>IF(Table1[[#This Row],[startdayname]]="Sunday",Table1[[#This Row],[starttime]],"")</f>
        <v/>
      </c>
      <c r="V4" t="str">
        <f t="shared" ref="V4:X19" si="1">V3</f>
        <v>Kyle Cook</v>
      </c>
      <c r="W4" t="str">
        <f t="shared" si="0"/>
        <v>615-880-2367</v>
      </c>
      <c r="X4" t="str">
        <f t="shared" si="0"/>
        <v>kyle.cook@nashville.gov</v>
      </c>
    </row>
    <row r="5" spans="1:24" ht="15.75" customHeight="1" x14ac:dyDescent="0.25">
      <c r="A5">
        <f>Table1[[#This Row],[ summary]]</f>
        <v>0</v>
      </c>
      <c r="B5">
        <v>31158</v>
      </c>
      <c r="C5" t="str">
        <f>_xlfn.IFNA(VLOOKUP(Table1[[#This Row],[locationaddress]],VENUEID!$A$2:$B$28,2,TRUE),"")</f>
        <v/>
      </c>
      <c r="D5">
        <f>Table1[[#This Row],[description]]</f>
        <v>0</v>
      </c>
      <c r="E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
        <v>23</v>
      </c>
      <c r="G5" t="str">
        <f>IF((ISTEXT(Table1[[#This Row],[link]])),(Table1[[#This Row],[link]]),"")</f>
        <v/>
      </c>
      <c r="H5" t="e">
        <f>VLOOKUP(Table1[[#This Row],[locationaddress]],VENUEID!$A$2:$C27,3,TRUE)</f>
        <v>#N/A</v>
      </c>
      <c r="L5" s="1">
        <f>Table1[[#This Row],[startshortdate]]</f>
        <v>0</v>
      </c>
      <c r="M5" s="1">
        <f>Table1[[#This Row],[endshortdate]]</f>
        <v>0</v>
      </c>
      <c r="N5" s="20" t="str">
        <f>IF(Table1[[#This Row],[startdayname]]="Monday",Table1[[#This Row],[starttime]],"")</f>
        <v/>
      </c>
      <c r="O5" s="20" t="str">
        <f>IF(Table1[[#This Row],[startdayname]]="Tuesday",Table1[[#This Row],[starttime]],"")</f>
        <v/>
      </c>
      <c r="P5" s="20" t="str">
        <f>IF(Table1[[#This Row],[startdayname]]="Wednesday",Table1[[#This Row],[starttime]],"")</f>
        <v/>
      </c>
      <c r="Q5" s="20" t="str">
        <f>IF(Table1[[#This Row],[startdayname]]="Thursday",Table1[[#This Row],[starttime]],"")</f>
        <v/>
      </c>
      <c r="R5" s="20" t="str">
        <f>IF(Table1[[#This Row],[startdayname]]="Friday",Table1[[#This Row],[starttime]],"")</f>
        <v/>
      </c>
      <c r="S5" s="20" t="str">
        <f>IF(Table1[[#This Row],[startdayname]]="Saturday",Table1[[#This Row],[starttime]],"")</f>
        <v/>
      </c>
      <c r="T5" s="20" t="str">
        <f>IF(Table1[[#This Row],[startdayname]]="Sunday",Table1[[#This Row],[starttime]],"")</f>
        <v/>
      </c>
      <c r="V5" t="str">
        <f t="shared" si="1"/>
        <v>Kyle Cook</v>
      </c>
      <c r="W5" t="str">
        <f t="shared" si="0"/>
        <v>615-880-2367</v>
      </c>
      <c r="X5" t="str">
        <f t="shared" si="0"/>
        <v>kyle.cook@nashville.gov</v>
      </c>
    </row>
    <row r="6" spans="1:24" x14ac:dyDescent="0.25">
      <c r="A6">
        <f>Table1[[#This Row],[ summary]]</f>
        <v>0</v>
      </c>
      <c r="B6">
        <v>31158</v>
      </c>
      <c r="C6" t="str">
        <f>_xlfn.IFNA(VLOOKUP(Table1[[#This Row],[locationaddress]],VENUEID!$A$2:$B$28,2,TRUE),"")</f>
        <v/>
      </c>
      <c r="D6">
        <f>Table1[[#This Row],[description]]</f>
        <v>0</v>
      </c>
      <c r="E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
        <v>23</v>
      </c>
      <c r="G6" t="str">
        <f>IF((ISTEXT(Table1[[#This Row],[link]])),(Table1[[#This Row],[link]]),"")</f>
        <v/>
      </c>
      <c r="H6" t="e">
        <f>VLOOKUP(Table1[[#This Row],[locationaddress]],VENUEID!$A$2:$C29,3,TRUE)</f>
        <v>#N/A</v>
      </c>
      <c r="L6" s="1">
        <f>Table1[[#This Row],[startshortdate]]</f>
        <v>0</v>
      </c>
      <c r="M6" s="1">
        <f>Table1[[#This Row],[endshortdate]]</f>
        <v>0</v>
      </c>
      <c r="N6" s="20" t="str">
        <f>IF(Table1[[#This Row],[startdayname]]="Monday",Table1[[#This Row],[starttime]],"")</f>
        <v/>
      </c>
      <c r="O6" s="20" t="str">
        <f>IF(Table1[[#This Row],[startdayname]]="Tuesday",Table1[[#This Row],[starttime]],"")</f>
        <v/>
      </c>
      <c r="P6" s="20" t="str">
        <f>IF(Table1[[#This Row],[startdayname]]="Wednesday",Table1[[#This Row],[starttime]],"")</f>
        <v/>
      </c>
      <c r="Q6" s="20" t="str">
        <f>IF(Table1[[#This Row],[startdayname]]="Thursday",Table1[[#This Row],[starttime]],"")</f>
        <v/>
      </c>
      <c r="R6" s="20" t="str">
        <f>IF(Table1[[#This Row],[startdayname]]="Friday",Table1[[#This Row],[starttime]],"")</f>
        <v/>
      </c>
      <c r="S6" s="20" t="str">
        <f>IF(Table1[[#This Row],[startdayname]]="Saturday",Table1[[#This Row],[starttime]],"")</f>
        <v/>
      </c>
      <c r="T6" s="20" t="str">
        <f>IF(Table1[[#This Row],[startdayname]]="Sunday",Table1[[#This Row],[starttime]],"")</f>
        <v/>
      </c>
      <c r="V6" t="str">
        <f t="shared" si="1"/>
        <v>Kyle Cook</v>
      </c>
      <c r="W6" t="str">
        <f t="shared" si="0"/>
        <v>615-880-2367</v>
      </c>
      <c r="X6" t="str">
        <f t="shared" si="0"/>
        <v>kyle.cook@nashville.gov</v>
      </c>
    </row>
    <row r="7" spans="1:24" x14ac:dyDescent="0.25">
      <c r="A7">
        <f>Table1[[#This Row],[ summary]]</f>
        <v>0</v>
      </c>
      <c r="B7">
        <v>31158</v>
      </c>
      <c r="C7" t="str">
        <f>_xlfn.IFNA(VLOOKUP(Table1[[#This Row],[locationaddress]],VENUEID!$A$2:$B$28,2,TRUE),"")</f>
        <v/>
      </c>
      <c r="D7">
        <f>Table1[[#This Row],[description]]</f>
        <v>0</v>
      </c>
      <c r="E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
        <v>23</v>
      </c>
      <c r="G7" t="str">
        <f>IF((ISTEXT(Table1[[#This Row],[link]])),(Table1[[#This Row],[link]]),"")</f>
        <v/>
      </c>
      <c r="H7" t="e">
        <f>VLOOKUP(Table1[[#This Row],[locationaddress]],VENUEID!$A$2:$C29,3,TRUE)</f>
        <v>#N/A</v>
      </c>
      <c r="L7" s="1">
        <f>Table1[[#This Row],[startshortdate]]</f>
        <v>0</v>
      </c>
      <c r="M7" s="1">
        <f>Table1[[#This Row],[endshortdate]]</f>
        <v>0</v>
      </c>
      <c r="N7" s="20" t="str">
        <f>IF(Table1[[#This Row],[startdayname]]="Monday",Table1[[#This Row],[starttime]],"")</f>
        <v/>
      </c>
      <c r="O7" s="20" t="str">
        <f>IF(Table1[[#This Row],[startdayname]]="Tuesday",Table1[[#This Row],[starttime]],"")</f>
        <v/>
      </c>
      <c r="P7" s="20" t="str">
        <f>IF(Table1[[#This Row],[startdayname]]="Wednesday",Table1[[#This Row],[starttime]],"")</f>
        <v/>
      </c>
      <c r="Q7" s="20" t="str">
        <f>IF(Table1[[#This Row],[startdayname]]="Thursday",Table1[[#This Row],[starttime]],"")</f>
        <v/>
      </c>
      <c r="R7" s="20" t="str">
        <f>IF(Table1[[#This Row],[startdayname]]="Friday",Table1[[#This Row],[starttime]],"")</f>
        <v/>
      </c>
      <c r="S7" s="20" t="str">
        <f>IF(Table1[[#This Row],[startdayname]]="Saturday",Table1[[#This Row],[starttime]],"")</f>
        <v/>
      </c>
      <c r="T7" s="20" t="str">
        <f>IF(Table1[[#This Row],[startdayname]]="Sunday",Table1[[#This Row],[starttime]],"")</f>
        <v/>
      </c>
      <c r="V7" t="str">
        <f t="shared" si="1"/>
        <v>Kyle Cook</v>
      </c>
      <c r="W7" t="str">
        <f t="shared" si="0"/>
        <v>615-880-2367</v>
      </c>
      <c r="X7" t="str">
        <f t="shared" si="0"/>
        <v>kyle.cook@nashville.gov</v>
      </c>
    </row>
    <row r="8" spans="1:24" x14ac:dyDescent="0.25">
      <c r="A8">
        <f>Table1[[#This Row],[ summary]]</f>
        <v>0</v>
      </c>
      <c r="B8">
        <v>31158</v>
      </c>
      <c r="C8" t="str">
        <f>_xlfn.IFNA(VLOOKUP(Table1[[#This Row],[locationaddress]],VENUEID!$A$2:$B$28,2,TRUE),"")</f>
        <v/>
      </c>
      <c r="D8">
        <f>Table1[[#This Row],[description]]</f>
        <v>0</v>
      </c>
      <c r="E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
        <v>23</v>
      </c>
      <c r="G8" t="str">
        <f>IF((ISTEXT(Table1[[#This Row],[link]])),(Table1[[#This Row],[link]]),"")</f>
        <v/>
      </c>
      <c r="H8" t="e">
        <f>VLOOKUP(Table1[[#This Row],[locationaddress]],VENUEID!$A$2:$C31,3,TRUE)</f>
        <v>#N/A</v>
      </c>
      <c r="L8" s="1">
        <f>Table1[[#This Row],[startshortdate]]</f>
        <v>0</v>
      </c>
      <c r="M8" s="1">
        <f>Table1[[#This Row],[endshortdate]]</f>
        <v>0</v>
      </c>
      <c r="N8" s="20" t="str">
        <f>IF(Table1[[#This Row],[startdayname]]="Monday",Table1[[#This Row],[starttime]],"")</f>
        <v/>
      </c>
      <c r="O8" s="20" t="str">
        <f>IF(Table1[[#This Row],[startdayname]]="Tuesday",Table1[[#This Row],[starttime]],"")</f>
        <v/>
      </c>
      <c r="P8" s="20" t="str">
        <f>IF(Table1[[#This Row],[startdayname]]="Wednesday",Table1[[#This Row],[starttime]],"")</f>
        <v/>
      </c>
      <c r="Q8" s="20" t="str">
        <f>IF(Table1[[#This Row],[startdayname]]="Thursday",Table1[[#This Row],[starttime]],"")</f>
        <v/>
      </c>
      <c r="R8" s="20" t="str">
        <f>IF(Table1[[#This Row],[startdayname]]="Friday",Table1[[#This Row],[starttime]],"")</f>
        <v/>
      </c>
      <c r="S8" s="20" t="str">
        <f>IF(Table1[[#This Row],[startdayname]]="Saturday",Table1[[#This Row],[starttime]],"")</f>
        <v/>
      </c>
      <c r="T8" s="20" t="str">
        <f>IF(Table1[[#This Row],[startdayname]]="Sunday",Table1[[#This Row],[starttime]],"")</f>
        <v/>
      </c>
      <c r="V8" t="str">
        <f t="shared" si="1"/>
        <v>Kyle Cook</v>
      </c>
      <c r="W8" t="str">
        <f t="shared" si="0"/>
        <v>615-880-2367</v>
      </c>
      <c r="X8" t="str">
        <f t="shared" si="0"/>
        <v>kyle.cook@nashville.gov</v>
      </c>
    </row>
    <row r="9" spans="1:24" x14ac:dyDescent="0.25">
      <c r="A9">
        <f>Table1[[#This Row],[ summary]]</f>
        <v>0</v>
      </c>
      <c r="B9">
        <v>31158</v>
      </c>
      <c r="C9" t="str">
        <f>_xlfn.IFNA(VLOOKUP(Table1[[#This Row],[locationaddress]],VENUEID!$A$2:$B$28,2,TRUE),"")</f>
        <v/>
      </c>
      <c r="D9">
        <f>Table1[[#This Row],[description]]</f>
        <v>0</v>
      </c>
      <c r="E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
        <v>23</v>
      </c>
      <c r="G9" t="str">
        <f>IF((ISTEXT(Table1[[#This Row],[link]])),(Table1[[#This Row],[link]]),"")</f>
        <v/>
      </c>
      <c r="H9" t="e">
        <f>VLOOKUP(Table1[[#This Row],[locationaddress]],VENUEID!$A$2:$C31,3,TRUE)</f>
        <v>#N/A</v>
      </c>
      <c r="L9" s="1">
        <f>Table1[[#This Row],[startshortdate]]</f>
        <v>0</v>
      </c>
      <c r="M9" s="1">
        <f>Table1[[#This Row],[endshortdate]]</f>
        <v>0</v>
      </c>
      <c r="N9" s="20" t="str">
        <f>IF(Table1[[#This Row],[startdayname]]="Monday",Table1[[#This Row],[starttime]],"")</f>
        <v/>
      </c>
      <c r="O9" s="20" t="str">
        <f>IF(Table1[[#This Row],[startdayname]]="Tuesday",Table1[[#This Row],[starttime]],"")</f>
        <v/>
      </c>
      <c r="P9" s="20" t="str">
        <f>IF(Table1[[#This Row],[startdayname]]="Wednesday",Table1[[#This Row],[starttime]],"")</f>
        <v/>
      </c>
      <c r="Q9" s="20" t="str">
        <f>IF(Table1[[#This Row],[startdayname]]="Thursday",Table1[[#This Row],[starttime]],"")</f>
        <v/>
      </c>
      <c r="R9" s="20" t="str">
        <f>IF(Table1[[#This Row],[startdayname]]="Friday",Table1[[#This Row],[starttime]],"")</f>
        <v/>
      </c>
      <c r="S9" s="20" t="str">
        <f>IF(Table1[[#This Row],[startdayname]]="Saturday",Table1[[#This Row],[starttime]],"")</f>
        <v/>
      </c>
      <c r="T9" s="20" t="str">
        <f>IF(Table1[[#This Row],[startdayname]]="Sunday",Table1[[#This Row],[starttime]],"")</f>
        <v/>
      </c>
      <c r="V9" t="str">
        <f t="shared" si="1"/>
        <v>Kyle Cook</v>
      </c>
      <c r="W9" t="str">
        <f t="shared" si="0"/>
        <v>615-880-2367</v>
      </c>
      <c r="X9" t="str">
        <f t="shared" si="0"/>
        <v>kyle.cook@nashville.gov</v>
      </c>
    </row>
    <row r="10" spans="1:24" x14ac:dyDescent="0.25">
      <c r="A10">
        <f>Table1[[#This Row],[ summary]]</f>
        <v>0</v>
      </c>
      <c r="B10">
        <v>31158</v>
      </c>
      <c r="C10" t="str">
        <f>_xlfn.IFNA(VLOOKUP(Table1[[#This Row],[locationaddress]],VENUEID!$A$2:$B$28,2,TRUE),"")</f>
        <v/>
      </c>
      <c r="D10">
        <f>Table1[[#This Row],[description]]</f>
        <v>0</v>
      </c>
      <c r="E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
        <v>23</v>
      </c>
      <c r="G10" t="str">
        <f>IF((ISTEXT(Table1[[#This Row],[link]])),(Table1[[#This Row],[link]]),"")</f>
        <v/>
      </c>
      <c r="H10" t="e">
        <f>VLOOKUP(Table1[[#This Row],[locationaddress]],VENUEID!$A$2:$C33,3,TRUE)</f>
        <v>#N/A</v>
      </c>
      <c r="L10" s="1">
        <f>Table1[[#This Row],[startshortdate]]</f>
        <v>0</v>
      </c>
      <c r="M10" s="1">
        <f>Table1[[#This Row],[endshortdate]]</f>
        <v>0</v>
      </c>
      <c r="N10" s="20" t="str">
        <f>IF(Table1[[#This Row],[startdayname]]="Monday",Table1[[#This Row],[starttime]],"")</f>
        <v/>
      </c>
      <c r="O10" s="20" t="str">
        <f>IF(Table1[[#This Row],[startdayname]]="Tuesday",Table1[[#This Row],[starttime]],"")</f>
        <v/>
      </c>
      <c r="P10" s="20" t="str">
        <f>IF(Table1[[#This Row],[startdayname]]="Wednesday",Table1[[#This Row],[starttime]],"")</f>
        <v/>
      </c>
      <c r="Q10" s="20" t="str">
        <f>IF(Table1[[#This Row],[startdayname]]="Thursday",Table1[[#This Row],[starttime]],"")</f>
        <v/>
      </c>
      <c r="R10" s="20" t="str">
        <f>IF(Table1[[#This Row],[startdayname]]="Friday",Table1[[#This Row],[starttime]],"")</f>
        <v/>
      </c>
      <c r="S10" s="20" t="str">
        <f>IF(Table1[[#This Row],[startdayname]]="Saturday",Table1[[#This Row],[starttime]],"")</f>
        <v/>
      </c>
      <c r="T10" s="20" t="str">
        <f>IF(Table1[[#This Row],[startdayname]]="Sunday",Table1[[#This Row],[starttime]],"")</f>
        <v/>
      </c>
      <c r="V10" t="str">
        <f t="shared" si="1"/>
        <v>Kyle Cook</v>
      </c>
      <c r="W10" t="str">
        <f t="shared" si="0"/>
        <v>615-880-2367</v>
      </c>
      <c r="X10" t="str">
        <f t="shared" si="0"/>
        <v>kyle.cook@nashville.gov</v>
      </c>
    </row>
    <row r="11" spans="1:24" x14ac:dyDescent="0.25">
      <c r="A11">
        <f>Table1[[#This Row],[ summary]]</f>
        <v>0</v>
      </c>
      <c r="B11">
        <v>31158</v>
      </c>
      <c r="C11" t="str">
        <f>_xlfn.IFNA(VLOOKUP(Table1[[#This Row],[locationaddress]],VENUEID!$A$2:$B$28,2,TRUE),"")</f>
        <v/>
      </c>
      <c r="D11">
        <f>Table1[[#This Row],[description]]</f>
        <v>0</v>
      </c>
      <c r="E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
        <v>23</v>
      </c>
      <c r="G11" t="str">
        <f>IF((ISTEXT(Table1[[#This Row],[link]])),(Table1[[#This Row],[link]]),"")</f>
        <v/>
      </c>
      <c r="H11" t="e">
        <f>VLOOKUP(Table1[[#This Row],[locationaddress]],VENUEID!$A$2:$C33,3,TRUE)</f>
        <v>#N/A</v>
      </c>
      <c r="L11" s="1">
        <f>Table1[[#This Row],[startshortdate]]</f>
        <v>0</v>
      </c>
      <c r="M11" s="1">
        <f>Table1[[#This Row],[endshortdate]]</f>
        <v>0</v>
      </c>
      <c r="N11" s="20" t="str">
        <f>IF(Table1[[#This Row],[startdayname]]="Monday",Table1[[#This Row],[starttime]],"")</f>
        <v/>
      </c>
      <c r="O11" s="20" t="str">
        <f>IF(Table1[[#This Row],[startdayname]]="Tuesday",Table1[[#This Row],[starttime]],"")</f>
        <v/>
      </c>
      <c r="P11" s="20" t="str">
        <f>IF(Table1[[#This Row],[startdayname]]="Wednesday",Table1[[#This Row],[starttime]],"")</f>
        <v/>
      </c>
      <c r="Q11" s="20" t="str">
        <f>IF(Table1[[#This Row],[startdayname]]="Thursday",Table1[[#This Row],[starttime]],"")</f>
        <v/>
      </c>
      <c r="R11" s="20" t="str">
        <f>IF(Table1[[#This Row],[startdayname]]="Friday",Table1[[#This Row],[starttime]],"")</f>
        <v/>
      </c>
      <c r="S11" s="20" t="str">
        <f>IF(Table1[[#This Row],[startdayname]]="Saturday",Table1[[#This Row],[starttime]],"")</f>
        <v/>
      </c>
      <c r="T11" s="20" t="str">
        <f>IF(Table1[[#This Row],[startdayname]]="Sunday",Table1[[#This Row],[starttime]],"")</f>
        <v/>
      </c>
      <c r="V11" t="str">
        <f t="shared" si="1"/>
        <v>Kyle Cook</v>
      </c>
      <c r="W11" t="str">
        <f t="shared" si="0"/>
        <v>615-880-2367</v>
      </c>
      <c r="X11" t="str">
        <f t="shared" si="0"/>
        <v>kyle.cook@nashville.gov</v>
      </c>
    </row>
    <row r="12" spans="1:24" x14ac:dyDescent="0.25">
      <c r="A12">
        <f>Table1[[#This Row],[ summary]]</f>
        <v>0</v>
      </c>
      <c r="B12">
        <v>31158</v>
      </c>
      <c r="C12" t="str">
        <f>_xlfn.IFNA(VLOOKUP(Table1[[#This Row],[locationaddress]],VENUEID!$A$2:$B$28,2,TRUE),"")</f>
        <v/>
      </c>
      <c r="D12">
        <f>Table1[[#This Row],[description]]</f>
        <v>0</v>
      </c>
      <c r="E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
        <v>23</v>
      </c>
      <c r="G12" t="str">
        <f>IF((ISTEXT(Table1[[#This Row],[link]])),(Table1[[#This Row],[link]]),"")</f>
        <v/>
      </c>
      <c r="H12" t="e">
        <f>VLOOKUP(Table1[[#This Row],[locationaddress]],VENUEID!$A$2:$C35,3,TRUE)</f>
        <v>#N/A</v>
      </c>
      <c r="L12" s="1">
        <f>Table1[[#This Row],[startshortdate]]</f>
        <v>0</v>
      </c>
      <c r="M12" s="1">
        <f>Table1[[#This Row],[endshortdate]]</f>
        <v>0</v>
      </c>
      <c r="N12" s="20" t="str">
        <f>IF(Table1[[#This Row],[startdayname]]="Monday",Table1[[#This Row],[starttime]],"")</f>
        <v/>
      </c>
      <c r="O12" s="20" t="str">
        <f>IF(Table1[[#This Row],[startdayname]]="Tuesday",Table1[[#This Row],[starttime]],"")</f>
        <v/>
      </c>
      <c r="P12" s="20" t="str">
        <f>IF(Table1[[#This Row],[startdayname]]="Wednesday",Table1[[#This Row],[starttime]],"")</f>
        <v/>
      </c>
      <c r="Q12" s="20" t="str">
        <f>IF(Table1[[#This Row],[startdayname]]="Thursday",Table1[[#This Row],[starttime]],"")</f>
        <v/>
      </c>
      <c r="R12" s="20" t="str">
        <f>IF(Table1[[#This Row],[startdayname]]="Friday",Table1[[#This Row],[starttime]],"")</f>
        <v/>
      </c>
      <c r="S12" s="20" t="str">
        <f>IF(Table1[[#This Row],[startdayname]]="Saturday",Table1[[#This Row],[starttime]],"")</f>
        <v/>
      </c>
      <c r="T12" s="20" t="str">
        <f>IF(Table1[[#This Row],[startdayname]]="Sunday",Table1[[#This Row],[starttime]],"")</f>
        <v/>
      </c>
      <c r="V12" t="str">
        <f t="shared" si="1"/>
        <v>Kyle Cook</v>
      </c>
      <c r="W12" t="str">
        <f t="shared" si="0"/>
        <v>615-880-2367</v>
      </c>
      <c r="X12" t="str">
        <f t="shared" si="0"/>
        <v>kyle.cook@nashville.gov</v>
      </c>
    </row>
    <row r="13" spans="1:24" x14ac:dyDescent="0.25">
      <c r="A13">
        <f>Table1[[#This Row],[ summary]]</f>
        <v>0</v>
      </c>
      <c r="B13">
        <v>31158</v>
      </c>
      <c r="C13" t="str">
        <f>_xlfn.IFNA(VLOOKUP(Table1[[#This Row],[locationaddress]],VENUEID!$A$2:$B$28,2,TRUE),"")</f>
        <v/>
      </c>
      <c r="D13">
        <f>Table1[[#This Row],[description]]</f>
        <v>0</v>
      </c>
      <c r="E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
        <v>23</v>
      </c>
      <c r="G13" t="str">
        <f>IF((ISTEXT(Table1[[#This Row],[link]])),(Table1[[#This Row],[link]]),"")</f>
        <v/>
      </c>
      <c r="H13" t="e">
        <f>VLOOKUP(Table1[[#This Row],[locationaddress]],VENUEID!$A$2:$C35,3,TRUE)</f>
        <v>#N/A</v>
      </c>
      <c r="L13" s="1">
        <f>Table1[[#This Row],[startshortdate]]</f>
        <v>0</v>
      </c>
      <c r="M13" s="1">
        <f>Table1[[#This Row],[endshortdate]]</f>
        <v>0</v>
      </c>
      <c r="N13" s="20" t="str">
        <f>IF(Table1[[#This Row],[startdayname]]="Monday",Table1[[#This Row],[starttime]],"")</f>
        <v/>
      </c>
      <c r="O13" s="20" t="str">
        <f>IF(Table1[[#This Row],[startdayname]]="Tuesday",Table1[[#This Row],[starttime]],"")</f>
        <v/>
      </c>
      <c r="P13" s="20" t="str">
        <f>IF(Table1[[#This Row],[startdayname]]="Wednesday",Table1[[#This Row],[starttime]],"")</f>
        <v/>
      </c>
      <c r="Q13" s="20" t="str">
        <f>IF(Table1[[#This Row],[startdayname]]="Thursday",Table1[[#This Row],[starttime]],"")</f>
        <v/>
      </c>
      <c r="R13" s="20" t="str">
        <f>IF(Table1[[#This Row],[startdayname]]="Friday",Table1[[#This Row],[starttime]],"")</f>
        <v/>
      </c>
      <c r="S13" s="20" t="str">
        <f>IF(Table1[[#This Row],[startdayname]]="Saturday",Table1[[#This Row],[starttime]],"")</f>
        <v/>
      </c>
      <c r="T13" s="20" t="str">
        <f>IF(Table1[[#This Row],[startdayname]]="Sunday",Table1[[#This Row],[starttime]],"")</f>
        <v/>
      </c>
      <c r="V13" t="str">
        <f t="shared" si="1"/>
        <v>Kyle Cook</v>
      </c>
      <c r="W13" t="str">
        <f t="shared" si="0"/>
        <v>615-880-2367</v>
      </c>
      <c r="X13" t="str">
        <f t="shared" si="0"/>
        <v>kyle.cook@nashville.gov</v>
      </c>
    </row>
    <row r="14" spans="1:24" x14ac:dyDescent="0.25">
      <c r="A14">
        <f>Table1[[#This Row],[ summary]]</f>
        <v>0</v>
      </c>
      <c r="B14">
        <v>31158</v>
      </c>
      <c r="C14" t="str">
        <f>_xlfn.IFNA(VLOOKUP(Table1[[#This Row],[locationaddress]],VENUEID!$A$2:$B$28,2,TRUE),"")</f>
        <v/>
      </c>
      <c r="D14">
        <f>Table1[[#This Row],[description]]</f>
        <v>0</v>
      </c>
      <c r="E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
        <v>23</v>
      </c>
      <c r="G14" t="str">
        <f>IF((ISTEXT(Table1[[#This Row],[link]])),(Table1[[#This Row],[link]]),"")</f>
        <v/>
      </c>
      <c r="H14" t="e">
        <f>VLOOKUP(Table1[[#This Row],[locationaddress]],VENUEID!$A$2:$C37,3,TRUE)</f>
        <v>#N/A</v>
      </c>
      <c r="L14" s="1">
        <f>Table1[[#This Row],[startshortdate]]</f>
        <v>0</v>
      </c>
      <c r="M14" s="1">
        <f>Table1[[#This Row],[endshortdate]]</f>
        <v>0</v>
      </c>
      <c r="N14" s="20" t="str">
        <f>IF(Table1[[#This Row],[startdayname]]="Monday",Table1[[#This Row],[starttime]],"")</f>
        <v/>
      </c>
      <c r="O14" s="20" t="str">
        <f>IF(Table1[[#This Row],[startdayname]]="Tuesday",Table1[[#This Row],[starttime]],"")</f>
        <v/>
      </c>
      <c r="P14" s="20" t="str">
        <f>IF(Table1[[#This Row],[startdayname]]="Wednesday",Table1[[#This Row],[starttime]],"")</f>
        <v/>
      </c>
      <c r="Q14" s="20" t="str">
        <f>IF(Table1[[#This Row],[startdayname]]="Thursday",Table1[[#This Row],[starttime]],"")</f>
        <v/>
      </c>
      <c r="R14" s="20" t="str">
        <f>IF(Table1[[#This Row],[startdayname]]="Friday",Table1[[#This Row],[starttime]],"")</f>
        <v/>
      </c>
      <c r="S14" s="20" t="str">
        <f>IF(Table1[[#This Row],[startdayname]]="Saturday",Table1[[#This Row],[starttime]],"")</f>
        <v/>
      </c>
      <c r="T14" s="20" t="str">
        <f>IF(Table1[[#This Row],[startdayname]]="Sunday",Table1[[#This Row],[starttime]],"")</f>
        <v/>
      </c>
      <c r="V14" t="str">
        <f t="shared" si="1"/>
        <v>Kyle Cook</v>
      </c>
      <c r="W14" t="str">
        <f t="shared" si="0"/>
        <v>615-880-2367</v>
      </c>
      <c r="X14" t="str">
        <f t="shared" si="0"/>
        <v>kyle.cook@nashville.gov</v>
      </c>
    </row>
    <row r="15" spans="1:24" x14ac:dyDescent="0.25">
      <c r="A15">
        <f>Table1[[#This Row],[ summary]]</f>
        <v>0</v>
      </c>
      <c r="B15">
        <v>31158</v>
      </c>
      <c r="C15" t="str">
        <f>_xlfn.IFNA(VLOOKUP(Table1[[#This Row],[locationaddress]],VENUEID!$A$2:$B$28,2,TRUE),"")</f>
        <v/>
      </c>
      <c r="D15">
        <f>Table1[[#This Row],[description]]</f>
        <v>0</v>
      </c>
      <c r="E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
        <v>23</v>
      </c>
      <c r="G15" t="str">
        <f>IF((ISTEXT(Table1[[#This Row],[link]])),(Table1[[#This Row],[link]]),"")</f>
        <v/>
      </c>
      <c r="H15" t="e">
        <f>VLOOKUP(Table1[[#This Row],[locationaddress]],VENUEID!$A$2:$C37,3,TRUE)</f>
        <v>#N/A</v>
      </c>
      <c r="L15" s="1">
        <f>Table1[[#This Row],[startshortdate]]</f>
        <v>0</v>
      </c>
      <c r="M15" s="1">
        <f>Table1[[#This Row],[endshortdate]]</f>
        <v>0</v>
      </c>
      <c r="N15" s="20" t="str">
        <f>IF(Table1[[#This Row],[startdayname]]="Monday",Table1[[#This Row],[starttime]],"")</f>
        <v/>
      </c>
      <c r="O15" s="20" t="str">
        <f>IF(Table1[[#This Row],[startdayname]]="Tuesday",Table1[[#This Row],[starttime]],"")</f>
        <v/>
      </c>
      <c r="P15" s="20" t="str">
        <f>IF(Table1[[#This Row],[startdayname]]="Wednesday",Table1[[#This Row],[starttime]],"")</f>
        <v/>
      </c>
      <c r="Q15" s="20" t="str">
        <f>IF(Table1[[#This Row],[startdayname]]="Thursday",Table1[[#This Row],[starttime]],"")</f>
        <v/>
      </c>
      <c r="R15" s="20" t="str">
        <f>IF(Table1[[#This Row],[startdayname]]="Friday",Table1[[#This Row],[starttime]],"")</f>
        <v/>
      </c>
      <c r="S15" s="20" t="str">
        <f>IF(Table1[[#This Row],[startdayname]]="Saturday",Table1[[#This Row],[starttime]],"")</f>
        <v/>
      </c>
      <c r="T15" s="20" t="str">
        <f>IF(Table1[[#This Row],[startdayname]]="Sunday",Table1[[#This Row],[starttime]],"")</f>
        <v/>
      </c>
      <c r="V15" t="str">
        <f t="shared" si="1"/>
        <v>Kyle Cook</v>
      </c>
      <c r="W15" t="str">
        <f t="shared" si="0"/>
        <v>615-880-2367</v>
      </c>
      <c r="X15" t="str">
        <f t="shared" si="0"/>
        <v>kyle.cook@nashville.gov</v>
      </c>
    </row>
    <row r="16" spans="1:24" x14ac:dyDescent="0.25">
      <c r="A16">
        <f>Table1[[#This Row],[ summary]]</f>
        <v>0</v>
      </c>
      <c r="B16">
        <v>31158</v>
      </c>
      <c r="C16" t="str">
        <f>_xlfn.IFNA(VLOOKUP(Table1[[#This Row],[locationaddress]],VENUEID!$A$2:$B$28,2,TRUE),"")</f>
        <v/>
      </c>
      <c r="D16">
        <f>Table1[[#This Row],[description]]</f>
        <v>0</v>
      </c>
      <c r="E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
        <v>23</v>
      </c>
      <c r="G16" t="str">
        <f>IF((ISTEXT(Table1[[#This Row],[link]])),(Table1[[#This Row],[link]]),"")</f>
        <v/>
      </c>
      <c r="H16" t="e">
        <f>VLOOKUP(Table1[[#This Row],[locationaddress]],VENUEID!$A$2:$C39,3,TRUE)</f>
        <v>#N/A</v>
      </c>
      <c r="L16" s="1">
        <f>Table1[[#This Row],[startshortdate]]</f>
        <v>0</v>
      </c>
      <c r="M16" s="1">
        <f>Table1[[#This Row],[endshortdate]]</f>
        <v>0</v>
      </c>
      <c r="N16" s="20" t="str">
        <f>IF(Table1[[#This Row],[startdayname]]="Monday",Table1[[#This Row],[starttime]],"")</f>
        <v/>
      </c>
      <c r="O16" s="20" t="str">
        <f>IF(Table1[[#This Row],[startdayname]]="Tuesday",Table1[[#This Row],[starttime]],"")</f>
        <v/>
      </c>
      <c r="P16" s="20" t="str">
        <f>IF(Table1[[#This Row],[startdayname]]="Wednesday",Table1[[#This Row],[starttime]],"")</f>
        <v/>
      </c>
      <c r="Q16" s="20" t="str">
        <f>IF(Table1[[#This Row],[startdayname]]="Thursday",Table1[[#This Row],[starttime]],"")</f>
        <v/>
      </c>
      <c r="R16" s="20" t="str">
        <f>IF(Table1[[#This Row],[startdayname]]="Friday",Table1[[#This Row],[starttime]],"")</f>
        <v/>
      </c>
      <c r="S16" s="20" t="str">
        <f>IF(Table1[[#This Row],[startdayname]]="Saturday",Table1[[#This Row],[starttime]],"")</f>
        <v/>
      </c>
      <c r="T16" s="20" t="str">
        <f>IF(Table1[[#This Row],[startdayname]]="Sunday",Table1[[#This Row],[starttime]],"")</f>
        <v/>
      </c>
      <c r="V16" t="str">
        <f t="shared" si="1"/>
        <v>Kyle Cook</v>
      </c>
      <c r="W16" t="str">
        <f t="shared" si="0"/>
        <v>615-880-2367</v>
      </c>
      <c r="X16" t="str">
        <f t="shared" si="0"/>
        <v>kyle.cook@nashville.gov</v>
      </c>
    </row>
    <row r="17" spans="1:24" x14ac:dyDescent="0.25">
      <c r="A17">
        <f>Table1[[#This Row],[ summary]]</f>
        <v>0</v>
      </c>
      <c r="B17">
        <v>31158</v>
      </c>
      <c r="C17" t="str">
        <f>_xlfn.IFNA(VLOOKUP(Table1[[#This Row],[locationaddress]],VENUEID!$A$2:$B$28,2,TRUE),"")</f>
        <v/>
      </c>
      <c r="D17">
        <f>Table1[[#This Row],[description]]</f>
        <v>0</v>
      </c>
      <c r="E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
        <v>23</v>
      </c>
      <c r="G17" t="str">
        <f>IF((ISTEXT(Table1[[#This Row],[link]])),(Table1[[#This Row],[link]]),"")</f>
        <v/>
      </c>
      <c r="H17" t="e">
        <f>VLOOKUP(Table1[[#This Row],[locationaddress]],VENUEID!$A$2:$C39,3,TRUE)</f>
        <v>#N/A</v>
      </c>
      <c r="L17" s="1">
        <f>Table1[[#This Row],[startshortdate]]</f>
        <v>0</v>
      </c>
      <c r="M17" s="1">
        <f>Table1[[#This Row],[endshortdate]]</f>
        <v>0</v>
      </c>
      <c r="N17" s="20" t="str">
        <f>IF(Table1[[#This Row],[startdayname]]="Monday",Table1[[#This Row],[starttime]],"")</f>
        <v/>
      </c>
      <c r="O17" s="20" t="str">
        <f>IF(Table1[[#This Row],[startdayname]]="Tuesday",Table1[[#This Row],[starttime]],"")</f>
        <v/>
      </c>
      <c r="P17" s="20" t="str">
        <f>IF(Table1[[#This Row],[startdayname]]="Wednesday",Table1[[#This Row],[starttime]],"")</f>
        <v/>
      </c>
      <c r="Q17" s="20" t="str">
        <f>IF(Table1[[#This Row],[startdayname]]="Thursday",Table1[[#This Row],[starttime]],"")</f>
        <v/>
      </c>
      <c r="R17" s="20" t="str">
        <f>IF(Table1[[#This Row],[startdayname]]="Friday",Table1[[#This Row],[starttime]],"")</f>
        <v/>
      </c>
      <c r="S17" s="20" t="str">
        <f>IF(Table1[[#This Row],[startdayname]]="Saturday",Table1[[#This Row],[starttime]],"")</f>
        <v/>
      </c>
      <c r="T17" s="20" t="str">
        <f>IF(Table1[[#This Row],[startdayname]]="Sunday",Table1[[#This Row],[starttime]],"")</f>
        <v/>
      </c>
      <c r="V17" t="str">
        <f t="shared" si="1"/>
        <v>Kyle Cook</v>
      </c>
      <c r="W17" t="str">
        <f t="shared" si="0"/>
        <v>615-880-2367</v>
      </c>
      <c r="X17" t="str">
        <f t="shared" si="0"/>
        <v>kyle.cook@nashville.gov</v>
      </c>
    </row>
    <row r="18" spans="1:24" x14ac:dyDescent="0.25">
      <c r="A18">
        <f>Table1[[#This Row],[ summary]]</f>
        <v>0</v>
      </c>
      <c r="B18">
        <v>31158</v>
      </c>
      <c r="C18" t="str">
        <f>_xlfn.IFNA(VLOOKUP(Table1[[#This Row],[locationaddress]],VENUEID!$A$2:$B$28,2,TRUE),"")</f>
        <v/>
      </c>
      <c r="D18">
        <f>Table1[[#This Row],[description]]</f>
        <v>0</v>
      </c>
      <c r="E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
        <v>23</v>
      </c>
      <c r="G18" t="str">
        <f>IF((ISTEXT(Table1[[#This Row],[link]])),(Table1[[#This Row],[link]]),"")</f>
        <v/>
      </c>
      <c r="H18" t="e">
        <f>VLOOKUP(Table1[[#This Row],[locationaddress]],VENUEID!$A$2:$C41,3,TRUE)</f>
        <v>#N/A</v>
      </c>
      <c r="L18" s="1">
        <f>Table1[[#This Row],[startshortdate]]</f>
        <v>0</v>
      </c>
      <c r="M18" s="1">
        <f>Table1[[#This Row],[endshortdate]]</f>
        <v>0</v>
      </c>
      <c r="N18" s="20" t="str">
        <f>IF(Table1[[#This Row],[startdayname]]="Monday",Table1[[#This Row],[starttime]],"")</f>
        <v/>
      </c>
      <c r="O18" s="20" t="str">
        <f>IF(Table1[[#This Row],[startdayname]]="Tuesday",Table1[[#This Row],[starttime]],"")</f>
        <v/>
      </c>
      <c r="P18" s="20" t="str">
        <f>IF(Table1[[#This Row],[startdayname]]="Wednesday",Table1[[#This Row],[starttime]],"")</f>
        <v/>
      </c>
      <c r="Q18" s="20" t="str">
        <f>IF(Table1[[#This Row],[startdayname]]="Thursday",Table1[[#This Row],[starttime]],"")</f>
        <v/>
      </c>
      <c r="R18" s="20" t="str">
        <f>IF(Table1[[#This Row],[startdayname]]="Friday",Table1[[#This Row],[starttime]],"")</f>
        <v/>
      </c>
      <c r="S18" s="20" t="str">
        <f>IF(Table1[[#This Row],[startdayname]]="Saturday",Table1[[#This Row],[starttime]],"")</f>
        <v/>
      </c>
      <c r="T18" s="20" t="str">
        <f>IF(Table1[[#This Row],[startdayname]]="Sunday",Table1[[#This Row],[starttime]],"")</f>
        <v/>
      </c>
      <c r="V18" t="str">
        <f t="shared" si="1"/>
        <v>Kyle Cook</v>
      </c>
      <c r="W18" t="str">
        <f t="shared" si="0"/>
        <v>615-880-2367</v>
      </c>
      <c r="X18" t="str">
        <f t="shared" si="0"/>
        <v>kyle.cook@nashville.gov</v>
      </c>
    </row>
    <row r="19" spans="1:24" x14ac:dyDescent="0.25">
      <c r="A19">
        <f>Table1[[#This Row],[ summary]]</f>
        <v>0</v>
      </c>
      <c r="B19">
        <v>31158</v>
      </c>
      <c r="C19" t="str">
        <f>_xlfn.IFNA(VLOOKUP(Table1[[#This Row],[locationaddress]],VENUEID!$A$2:$B$28,2,TRUE),"")</f>
        <v/>
      </c>
      <c r="D19">
        <f>Table1[[#This Row],[description]]</f>
        <v>0</v>
      </c>
      <c r="E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
        <v>23</v>
      </c>
      <c r="G19" t="str">
        <f>IF((ISTEXT(Table1[[#This Row],[link]])),(Table1[[#This Row],[link]]),"")</f>
        <v/>
      </c>
      <c r="H19" t="e">
        <f>VLOOKUP(Table1[[#This Row],[locationaddress]],VENUEID!$A$2:$C41,3,TRUE)</f>
        <v>#N/A</v>
      </c>
      <c r="L19" s="1">
        <f>Table1[[#This Row],[startshortdate]]</f>
        <v>0</v>
      </c>
      <c r="M19" s="1">
        <f>Table1[[#This Row],[endshortdate]]</f>
        <v>0</v>
      </c>
      <c r="N19" s="20" t="str">
        <f>IF(Table1[[#This Row],[startdayname]]="Monday",Table1[[#This Row],[starttime]],"")</f>
        <v/>
      </c>
      <c r="O19" s="20" t="str">
        <f>IF(Table1[[#This Row],[startdayname]]="Tuesday",Table1[[#This Row],[starttime]],"")</f>
        <v/>
      </c>
      <c r="P19" s="20" t="str">
        <f>IF(Table1[[#This Row],[startdayname]]="Wednesday",Table1[[#This Row],[starttime]],"")</f>
        <v/>
      </c>
      <c r="Q19" s="20" t="str">
        <f>IF(Table1[[#This Row],[startdayname]]="Thursday",Table1[[#This Row],[starttime]],"")</f>
        <v/>
      </c>
      <c r="R19" s="20" t="str">
        <f>IF(Table1[[#This Row],[startdayname]]="Friday",Table1[[#This Row],[starttime]],"")</f>
        <v/>
      </c>
      <c r="S19" s="20" t="str">
        <f>IF(Table1[[#This Row],[startdayname]]="Saturday",Table1[[#This Row],[starttime]],"")</f>
        <v/>
      </c>
      <c r="T19" s="20" t="str">
        <f>IF(Table1[[#This Row],[startdayname]]="Sunday",Table1[[#This Row],[starttime]],"")</f>
        <v/>
      </c>
      <c r="V19" t="str">
        <f t="shared" si="1"/>
        <v>Kyle Cook</v>
      </c>
      <c r="W19" t="str">
        <f t="shared" si="1"/>
        <v>615-880-2367</v>
      </c>
      <c r="X19" t="str">
        <f t="shared" si="1"/>
        <v>kyle.cook@nashville.gov</v>
      </c>
    </row>
    <row r="20" spans="1:24" x14ac:dyDescent="0.25">
      <c r="A20">
        <f>Table1[[#This Row],[ summary]]</f>
        <v>0</v>
      </c>
      <c r="B20">
        <v>31158</v>
      </c>
      <c r="C20" t="str">
        <f>_xlfn.IFNA(VLOOKUP(Table1[[#This Row],[locationaddress]],VENUEID!$A$2:$B$28,2,TRUE),"")</f>
        <v/>
      </c>
      <c r="D20">
        <f>Table1[[#This Row],[description]]</f>
        <v>0</v>
      </c>
      <c r="E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
        <v>23</v>
      </c>
      <c r="G20" t="str">
        <f>IF((ISTEXT(Table1[[#This Row],[link]])),(Table1[[#This Row],[link]]),"")</f>
        <v/>
      </c>
      <c r="H20" t="e">
        <f>VLOOKUP(Table1[[#This Row],[locationaddress]],VENUEID!$A$2:$C43,3,TRUE)</f>
        <v>#N/A</v>
      </c>
      <c r="L20" s="1">
        <f>Table1[[#This Row],[startshortdate]]</f>
        <v>0</v>
      </c>
      <c r="M20" s="1">
        <f>Table1[[#This Row],[endshortdate]]</f>
        <v>0</v>
      </c>
      <c r="N20" s="20" t="str">
        <f>IF(Table1[[#This Row],[startdayname]]="Monday",Table1[[#This Row],[starttime]],"")</f>
        <v/>
      </c>
      <c r="O20" s="20" t="str">
        <f>IF(Table1[[#This Row],[startdayname]]="Tuesday",Table1[[#This Row],[starttime]],"")</f>
        <v/>
      </c>
      <c r="P20" s="20" t="str">
        <f>IF(Table1[[#This Row],[startdayname]]="Wednesday",Table1[[#This Row],[starttime]],"")</f>
        <v/>
      </c>
      <c r="Q20" s="20" t="str">
        <f>IF(Table1[[#This Row],[startdayname]]="Thursday",Table1[[#This Row],[starttime]],"")</f>
        <v/>
      </c>
      <c r="R20" s="20" t="str">
        <f>IF(Table1[[#This Row],[startdayname]]="Friday",Table1[[#This Row],[starttime]],"")</f>
        <v/>
      </c>
      <c r="S20" s="20" t="str">
        <f>IF(Table1[[#This Row],[startdayname]]="Saturday",Table1[[#This Row],[starttime]],"")</f>
        <v/>
      </c>
      <c r="T20" s="20" t="str">
        <f>IF(Table1[[#This Row],[startdayname]]="Sunday",Table1[[#This Row],[starttime]],"")</f>
        <v/>
      </c>
      <c r="V20" t="str">
        <f t="shared" ref="V20:X35" si="2">V19</f>
        <v>Kyle Cook</v>
      </c>
      <c r="W20" t="str">
        <f t="shared" si="2"/>
        <v>615-880-2367</v>
      </c>
      <c r="X20" t="str">
        <f t="shared" si="2"/>
        <v>kyle.cook@nashville.gov</v>
      </c>
    </row>
    <row r="21" spans="1:24" x14ac:dyDescent="0.25">
      <c r="A21">
        <f>Table1[[#This Row],[ summary]]</f>
        <v>0</v>
      </c>
      <c r="B21">
        <v>31158</v>
      </c>
      <c r="C21" t="str">
        <f>_xlfn.IFNA(VLOOKUP(Table1[[#This Row],[locationaddress]],VENUEID!$A$2:$B$28,2,TRUE),"")</f>
        <v/>
      </c>
      <c r="D21">
        <f>Table1[[#This Row],[description]]</f>
        <v>0</v>
      </c>
      <c r="E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
        <v>23</v>
      </c>
      <c r="G21" t="str">
        <f>IF((ISTEXT(Table1[[#This Row],[link]])),(Table1[[#This Row],[link]]),"")</f>
        <v/>
      </c>
      <c r="H21" t="e">
        <f>VLOOKUP(Table1[[#This Row],[locationaddress]],VENUEID!$A$2:$C43,3,TRUE)</f>
        <v>#N/A</v>
      </c>
      <c r="L21" s="1">
        <f>Table1[[#This Row],[startshortdate]]</f>
        <v>0</v>
      </c>
      <c r="M21" s="1">
        <f>Table1[[#This Row],[endshortdate]]</f>
        <v>0</v>
      </c>
      <c r="N21" s="20" t="str">
        <f>IF(Table1[[#This Row],[startdayname]]="Monday",Table1[[#This Row],[starttime]],"")</f>
        <v/>
      </c>
      <c r="O21" s="20" t="str">
        <f>IF(Table1[[#This Row],[startdayname]]="Tuesday",Table1[[#This Row],[starttime]],"")</f>
        <v/>
      </c>
      <c r="P21" s="20" t="str">
        <f>IF(Table1[[#This Row],[startdayname]]="Wednesday",Table1[[#This Row],[starttime]],"")</f>
        <v/>
      </c>
      <c r="Q21" s="20" t="str">
        <f>IF(Table1[[#This Row],[startdayname]]="Thursday",Table1[[#This Row],[starttime]],"")</f>
        <v/>
      </c>
      <c r="R21" s="20" t="str">
        <f>IF(Table1[[#This Row],[startdayname]]="Friday",Table1[[#This Row],[starttime]],"")</f>
        <v/>
      </c>
      <c r="S21" s="20" t="str">
        <f>IF(Table1[[#This Row],[startdayname]]="Saturday",Table1[[#This Row],[starttime]],"")</f>
        <v/>
      </c>
      <c r="T21" s="20" t="str">
        <f>IF(Table1[[#This Row],[startdayname]]="Sunday",Table1[[#This Row],[starttime]],"")</f>
        <v/>
      </c>
      <c r="V21" t="str">
        <f t="shared" si="2"/>
        <v>Kyle Cook</v>
      </c>
      <c r="W21" t="str">
        <f t="shared" si="2"/>
        <v>615-880-2367</v>
      </c>
      <c r="X21" t="str">
        <f t="shared" si="2"/>
        <v>kyle.cook@nashville.gov</v>
      </c>
    </row>
    <row r="22" spans="1:24" x14ac:dyDescent="0.25">
      <c r="A22">
        <f>Table1[[#This Row],[ summary]]</f>
        <v>0</v>
      </c>
      <c r="B22">
        <v>31158</v>
      </c>
      <c r="C22" t="str">
        <f>_xlfn.IFNA(VLOOKUP(Table1[[#This Row],[locationaddress]],VENUEID!$A$2:$B$28,2,TRUE),"")</f>
        <v/>
      </c>
      <c r="D22">
        <f>Table1[[#This Row],[description]]</f>
        <v>0</v>
      </c>
      <c r="E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
        <v>23</v>
      </c>
      <c r="G22" t="str">
        <f>IF((ISTEXT(Table1[[#This Row],[link]])),(Table1[[#This Row],[link]]),"")</f>
        <v/>
      </c>
      <c r="H22" t="e">
        <f>VLOOKUP(Table1[[#This Row],[locationaddress]],VENUEID!$A$2:$C45,3,TRUE)</f>
        <v>#N/A</v>
      </c>
      <c r="L22" s="1">
        <f>Table1[[#This Row],[startshortdate]]</f>
        <v>0</v>
      </c>
      <c r="M22" s="1">
        <f>Table1[[#This Row],[endshortdate]]</f>
        <v>0</v>
      </c>
      <c r="N22" s="20" t="str">
        <f>IF(Table1[[#This Row],[startdayname]]="Monday",Table1[[#This Row],[starttime]],"")</f>
        <v/>
      </c>
      <c r="O22" s="20" t="str">
        <f>IF(Table1[[#This Row],[startdayname]]="Tuesday",Table1[[#This Row],[starttime]],"")</f>
        <v/>
      </c>
      <c r="P22" s="20" t="str">
        <f>IF(Table1[[#This Row],[startdayname]]="Wednesday",Table1[[#This Row],[starttime]],"")</f>
        <v/>
      </c>
      <c r="Q22" s="20" t="str">
        <f>IF(Table1[[#This Row],[startdayname]]="Thursday",Table1[[#This Row],[starttime]],"")</f>
        <v/>
      </c>
      <c r="R22" s="20" t="str">
        <f>IF(Table1[[#This Row],[startdayname]]="Friday",Table1[[#This Row],[starttime]],"")</f>
        <v/>
      </c>
      <c r="S22" s="20" t="str">
        <f>IF(Table1[[#This Row],[startdayname]]="Saturday",Table1[[#This Row],[starttime]],"")</f>
        <v/>
      </c>
      <c r="T22" s="20" t="str">
        <f>IF(Table1[[#This Row],[startdayname]]="Sunday",Table1[[#This Row],[starttime]],"")</f>
        <v/>
      </c>
      <c r="V22" t="str">
        <f t="shared" si="2"/>
        <v>Kyle Cook</v>
      </c>
      <c r="W22" t="str">
        <f t="shared" si="2"/>
        <v>615-880-2367</v>
      </c>
      <c r="X22" t="str">
        <f t="shared" si="2"/>
        <v>kyle.cook@nashville.gov</v>
      </c>
    </row>
    <row r="23" spans="1:24" x14ac:dyDescent="0.25">
      <c r="A23">
        <f>Table1[[#This Row],[ summary]]</f>
        <v>0</v>
      </c>
      <c r="B23">
        <v>31158</v>
      </c>
      <c r="C23" t="str">
        <f>_xlfn.IFNA(VLOOKUP(Table1[[#This Row],[locationaddress]],VENUEID!$A$2:$B$28,2,TRUE),"")</f>
        <v/>
      </c>
      <c r="D23">
        <f>Table1[[#This Row],[description]]</f>
        <v>0</v>
      </c>
      <c r="E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
        <v>23</v>
      </c>
      <c r="G23" t="str">
        <f>IF((ISTEXT(Table1[[#This Row],[link]])),(Table1[[#This Row],[link]]),"")</f>
        <v/>
      </c>
      <c r="H23" t="e">
        <f>VLOOKUP(Table1[[#This Row],[locationaddress]],VENUEID!$A$2:$C45,3,TRUE)</f>
        <v>#N/A</v>
      </c>
      <c r="L23" s="1">
        <f>Table1[[#This Row],[startshortdate]]</f>
        <v>0</v>
      </c>
      <c r="M23" s="1">
        <f>Table1[[#This Row],[endshortdate]]</f>
        <v>0</v>
      </c>
      <c r="N23" s="20" t="str">
        <f>IF(Table1[[#This Row],[startdayname]]="Monday",Table1[[#This Row],[starttime]],"")</f>
        <v/>
      </c>
      <c r="O23" s="20" t="str">
        <f>IF(Table1[[#This Row],[startdayname]]="Tuesday",Table1[[#This Row],[starttime]],"")</f>
        <v/>
      </c>
      <c r="P23" s="20" t="str">
        <f>IF(Table1[[#This Row],[startdayname]]="Wednesday",Table1[[#This Row],[starttime]],"")</f>
        <v/>
      </c>
      <c r="Q23" s="20" t="str">
        <f>IF(Table1[[#This Row],[startdayname]]="Thursday",Table1[[#This Row],[starttime]],"")</f>
        <v/>
      </c>
      <c r="R23" s="20" t="str">
        <f>IF(Table1[[#This Row],[startdayname]]="Friday",Table1[[#This Row],[starttime]],"")</f>
        <v/>
      </c>
      <c r="S23" s="20" t="str">
        <f>IF(Table1[[#This Row],[startdayname]]="Saturday",Table1[[#This Row],[starttime]],"")</f>
        <v/>
      </c>
      <c r="T23" s="20" t="str">
        <f>IF(Table1[[#This Row],[startdayname]]="Sunday",Table1[[#This Row],[starttime]],"")</f>
        <v/>
      </c>
      <c r="V23" t="str">
        <f t="shared" si="2"/>
        <v>Kyle Cook</v>
      </c>
      <c r="W23" t="str">
        <f t="shared" si="2"/>
        <v>615-880-2367</v>
      </c>
      <c r="X23" t="str">
        <f t="shared" si="2"/>
        <v>kyle.cook@nashville.gov</v>
      </c>
    </row>
    <row r="24" spans="1:24" x14ac:dyDescent="0.25">
      <c r="A24">
        <f>Table1[[#This Row],[ summary]]</f>
        <v>0</v>
      </c>
      <c r="B24">
        <v>31158</v>
      </c>
      <c r="C24" t="str">
        <f>_xlfn.IFNA(VLOOKUP(Table1[[#This Row],[locationaddress]],VENUEID!$A$2:$B$28,2,TRUE),"")</f>
        <v/>
      </c>
      <c r="D24">
        <f>Table1[[#This Row],[description]]</f>
        <v>0</v>
      </c>
      <c r="E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
        <v>23</v>
      </c>
      <c r="G24" t="str">
        <f>IF((ISTEXT(Table1[[#This Row],[link]])),(Table1[[#This Row],[link]]),"")</f>
        <v/>
      </c>
      <c r="H24" t="e">
        <f>VLOOKUP(Table1[[#This Row],[locationaddress]],VENUEID!$A$2:$C47,3,TRUE)</f>
        <v>#N/A</v>
      </c>
      <c r="L24" s="1">
        <f>Table1[[#This Row],[startshortdate]]</f>
        <v>0</v>
      </c>
      <c r="M24" s="1">
        <f>Table1[[#This Row],[endshortdate]]</f>
        <v>0</v>
      </c>
      <c r="N24" s="20" t="str">
        <f>IF(Table1[[#This Row],[startdayname]]="Monday",Table1[[#This Row],[starttime]],"")</f>
        <v/>
      </c>
      <c r="O24" s="20" t="str">
        <f>IF(Table1[[#This Row],[startdayname]]="Tuesday",Table1[[#This Row],[starttime]],"")</f>
        <v/>
      </c>
      <c r="P24" s="20" t="str">
        <f>IF(Table1[[#This Row],[startdayname]]="Wednesday",Table1[[#This Row],[starttime]],"")</f>
        <v/>
      </c>
      <c r="Q24" s="20" t="str">
        <f>IF(Table1[[#This Row],[startdayname]]="Thursday",Table1[[#This Row],[starttime]],"")</f>
        <v/>
      </c>
      <c r="R24" s="20" t="str">
        <f>IF(Table1[[#This Row],[startdayname]]="Friday",Table1[[#This Row],[starttime]],"")</f>
        <v/>
      </c>
      <c r="S24" s="20" t="str">
        <f>IF(Table1[[#This Row],[startdayname]]="Saturday",Table1[[#This Row],[starttime]],"")</f>
        <v/>
      </c>
      <c r="T24" s="20" t="str">
        <f>IF(Table1[[#This Row],[startdayname]]="Sunday",Table1[[#This Row],[starttime]],"")</f>
        <v/>
      </c>
      <c r="V24" t="str">
        <f t="shared" si="2"/>
        <v>Kyle Cook</v>
      </c>
      <c r="W24" t="str">
        <f t="shared" si="2"/>
        <v>615-880-2367</v>
      </c>
      <c r="X24" t="str">
        <f t="shared" si="2"/>
        <v>kyle.cook@nashville.gov</v>
      </c>
    </row>
    <row r="25" spans="1:24" x14ac:dyDescent="0.25">
      <c r="A25">
        <f>Table1[[#This Row],[ summary]]</f>
        <v>0</v>
      </c>
      <c r="B25">
        <v>31158</v>
      </c>
      <c r="C25" t="str">
        <f>_xlfn.IFNA(VLOOKUP(Table1[[#This Row],[locationaddress]],VENUEID!$A$2:$B$28,2,TRUE),"")</f>
        <v/>
      </c>
      <c r="D25">
        <f>Table1[[#This Row],[description]]</f>
        <v>0</v>
      </c>
      <c r="E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
        <v>23</v>
      </c>
      <c r="G25" t="str">
        <f>IF((ISTEXT(Table1[[#This Row],[link]])),(Table1[[#This Row],[link]]),"")</f>
        <v/>
      </c>
      <c r="H25" t="e">
        <f>VLOOKUP(Table1[[#This Row],[locationaddress]],VENUEID!$A$2:$C47,3,TRUE)</f>
        <v>#N/A</v>
      </c>
      <c r="L25" s="1">
        <f>Table1[[#This Row],[startshortdate]]</f>
        <v>0</v>
      </c>
      <c r="M25" s="1">
        <f>Table1[[#This Row],[endshortdate]]</f>
        <v>0</v>
      </c>
      <c r="N25" s="20" t="str">
        <f>IF(Table1[[#This Row],[startdayname]]="Monday",Table1[[#This Row],[starttime]],"")</f>
        <v/>
      </c>
      <c r="O25" s="20" t="str">
        <f>IF(Table1[[#This Row],[startdayname]]="Tuesday",Table1[[#This Row],[starttime]],"")</f>
        <v/>
      </c>
      <c r="P25" s="20" t="str">
        <f>IF(Table1[[#This Row],[startdayname]]="Wednesday",Table1[[#This Row],[starttime]],"")</f>
        <v/>
      </c>
      <c r="Q25" s="20" t="str">
        <f>IF(Table1[[#This Row],[startdayname]]="Thursday",Table1[[#This Row],[starttime]],"")</f>
        <v/>
      </c>
      <c r="R25" s="20" t="str">
        <f>IF(Table1[[#This Row],[startdayname]]="Friday",Table1[[#This Row],[starttime]],"")</f>
        <v/>
      </c>
      <c r="S25" s="20" t="str">
        <f>IF(Table1[[#This Row],[startdayname]]="Saturday",Table1[[#This Row],[starttime]],"")</f>
        <v/>
      </c>
      <c r="T25" s="20" t="str">
        <f>IF(Table1[[#This Row],[startdayname]]="Sunday",Table1[[#This Row],[starttime]],"")</f>
        <v/>
      </c>
      <c r="V25" t="str">
        <f t="shared" si="2"/>
        <v>Kyle Cook</v>
      </c>
      <c r="W25" t="str">
        <f t="shared" si="2"/>
        <v>615-880-2367</v>
      </c>
      <c r="X25" t="str">
        <f t="shared" si="2"/>
        <v>kyle.cook@nashville.gov</v>
      </c>
    </row>
    <row r="26" spans="1:24" x14ac:dyDescent="0.25">
      <c r="A26">
        <f>Table1[[#This Row],[ summary]]</f>
        <v>0</v>
      </c>
      <c r="B26">
        <v>31158</v>
      </c>
      <c r="C26" t="str">
        <f>_xlfn.IFNA(VLOOKUP(Table1[[#This Row],[locationaddress]],VENUEID!$A$2:$B$28,2,TRUE),"")</f>
        <v/>
      </c>
      <c r="D26">
        <f>Table1[[#This Row],[description]]</f>
        <v>0</v>
      </c>
      <c r="E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6">
        <v>23</v>
      </c>
      <c r="G26" t="str">
        <f>IF((ISTEXT(Table1[[#This Row],[link]])),(Table1[[#This Row],[link]]),"")</f>
        <v/>
      </c>
      <c r="H26" t="e">
        <f>VLOOKUP(Table1[[#This Row],[locationaddress]],VENUEID!$A$2:$C49,3,TRUE)</f>
        <v>#N/A</v>
      </c>
      <c r="L26" s="1">
        <f>Table1[[#This Row],[startshortdate]]</f>
        <v>0</v>
      </c>
      <c r="M26" s="1">
        <f>Table1[[#This Row],[endshortdate]]</f>
        <v>0</v>
      </c>
      <c r="N26" s="20" t="str">
        <f>IF(Table1[[#This Row],[startdayname]]="Monday",Table1[[#This Row],[starttime]],"")</f>
        <v/>
      </c>
      <c r="O26" s="20" t="str">
        <f>IF(Table1[[#This Row],[startdayname]]="Tuesday",Table1[[#This Row],[starttime]],"")</f>
        <v/>
      </c>
      <c r="P26" s="20" t="str">
        <f>IF(Table1[[#This Row],[startdayname]]="Wednesday",Table1[[#This Row],[starttime]],"")</f>
        <v/>
      </c>
      <c r="Q26" s="20" t="str">
        <f>IF(Table1[[#This Row],[startdayname]]="Thursday",Table1[[#This Row],[starttime]],"")</f>
        <v/>
      </c>
      <c r="R26" s="20" t="str">
        <f>IF(Table1[[#This Row],[startdayname]]="Friday",Table1[[#This Row],[starttime]],"")</f>
        <v/>
      </c>
      <c r="S26" s="20" t="str">
        <f>IF(Table1[[#This Row],[startdayname]]="Saturday",Table1[[#This Row],[starttime]],"")</f>
        <v/>
      </c>
      <c r="T26" s="20" t="str">
        <f>IF(Table1[[#This Row],[startdayname]]="Sunday",Table1[[#This Row],[starttime]],"")</f>
        <v/>
      </c>
      <c r="V26" t="str">
        <f t="shared" si="2"/>
        <v>Kyle Cook</v>
      </c>
      <c r="W26" t="str">
        <f t="shared" si="2"/>
        <v>615-880-2367</v>
      </c>
      <c r="X26" t="str">
        <f t="shared" si="2"/>
        <v>kyle.cook@nashville.gov</v>
      </c>
    </row>
    <row r="27" spans="1:24" x14ac:dyDescent="0.25">
      <c r="A27">
        <f>Table1[[#This Row],[ summary]]</f>
        <v>0</v>
      </c>
      <c r="B27">
        <v>31158</v>
      </c>
      <c r="C27" t="str">
        <f>_xlfn.IFNA(VLOOKUP(Table1[[#This Row],[locationaddress]],VENUEID!$A$2:$B$28,2,TRUE),"")</f>
        <v/>
      </c>
      <c r="D27">
        <f>Table1[[#This Row],[description]]</f>
        <v>0</v>
      </c>
      <c r="E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7">
        <v>23</v>
      </c>
      <c r="G27" t="str">
        <f>IF((ISTEXT(Table1[[#This Row],[link]])),(Table1[[#This Row],[link]]),"")</f>
        <v/>
      </c>
      <c r="H27" t="e">
        <f>VLOOKUP(Table1[[#This Row],[locationaddress]],VENUEID!$A$2:$C49,3,TRUE)</f>
        <v>#N/A</v>
      </c>
      <c r="L27" s="1">
        <f>Table1[[#This Row],[startshortdate]]</f>
        <v>0</v>
      </c>
      <c r="M27" s="1">
        <f>Table1[[#This Row],[endshortdate]]</f>
        <v>0</v>
      </c>
      <c r="N27" s="20" t="str">
        <f>IF(Table1[[#This Row],[startdayname]]="Monday",Table1[[#This Row],[starttime]],"")</f>
        <v/>
      </c>
      <c r="O27" s="20" t="str">
        <f>IF(Table1[[#This Row],[startdayname]]="Tuesday",Table1[[#This Row],[starttime]],"")</f>
        <v/>
      </c>
      <c r="P27" s="20" t="str">
        <f>IF(Table1[[#This Row],[startdayname]]="Wednesday",Table1[[#This Row],[starttime]],"")</f>
        <v/>
      </c>
      <c r="Q27" s="20" t="str">
        <f>IF(Table1[[#This Row],[startdayname]]="Thursday",Table1[[#This Row],[starttime]],"")</f>
        <v/>
      </c>
      <c r="R27" s="20" t="str">
        <f>IF(Table1[[#This Row],[startdayname]]="Friday",Table1[[#This Row],[starttime]],"")</f>
        <v/>
      </c>
      <c r="S27" s="20" t="str">
        <f>IF(Table1[[#This Row],[startdayname]]="Saturday",Table1[[#This Row],[starttime]],"")</f>
        <v/>
      </c>
      <c r="T27" s="20" t="str">
        <f>IF(Table1[[#This Row],[startdayname]]="Sunday",Table1[[#This Row],[starttime]],"")</f>
        <v/>
      </c>
      <c r="V27" t="str">
        <f t="shared" si="2"/>
        <v>Kyle Cook</v>
      </c>
      <c r="W27" t="str">
        <f t="shared" si="2"/>
        <v>615-880-2367</v>
      </c>
      <c r="X27" t="str">
        <f t="shared" si="2"/>
        <v>kyle.cook@nashville.gov</v>
      </c>
    </row>
    <row r="28" spans="1:24" x14ac:dyDescent="0.25">
      <c r="A28">
        <f>Table1[[#This Row],[ summary]]</f>
        <v>0</v>
      </c>
      <c r="B28">
        <v>31158</v>
      </c>
      <c r="C28" t="str">
        <f>_xlfn.IFNA(VLOOKUP(Table1[[#This Row],[locationaddress]],VENUEID!$A$2:$B$28,2,TRUE),"")</f>
        <v/>
      </c>
      <c r="D28">
        <f>Table1[[#This Row],[description]]</f>
        <v>0</v>
      </c>
      <c r="E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8">
        <v>23</v>
      </c>
      <c r="G28" t="str">
        <f>IF((ISTEXT(Table1[[#This Row],[link]])),(Table1[[#This Row],[link]]),"")</f>
        <v/>
      </c>
      <c r="H28" t="e">
        <f>VLOOKUP(Table1[[#This Row],[locationaddress]],VENUEID!$A$2:$C51,3,TRUE)</f>
        <v>#N/A</v>
      </c>
      <c r="L28" s="1">
        <f>Table1[[#This Row],[startshortdate]]</f>
        <v>0</v>
      </c>
      <c r="M28" s="1">
        <f>Table1[[#This Row],[endshortdate]]</f>
        <v>0</v>
      </c>
      <c r="N28" s="20" t="str">
        <f>IF(Table1[[#This Row],[startdayname]]="Monday",Table1[[#This Row],[starttime]],"")</f>
        <v/>
      </c>
      <c r="O28" s="20" t="str">
        <f>IF(Table1[[#This Row],[startdayname]]="Tuesday",Table1[[#This Row],[starttime]],"")</f>
        <v/>
      </c>
      <c r="P28" s="20" t="str">
        <f>IF(Table1[[#This Row],[startdayname]]="Wednesday",Table1[[#This Row],[starttime]],"")</f>
        <v/>
      </c>
      <c r="Q28" s="20" t="str">
        <f>IF(Table1[[#This Row],[startdayname]]="Thursday",Table1[[#This Row],[starttime]],"")</f>
        <v/>
      </c>
      <c r="R28" s="20" t="str">
        <f>IF(Table1[[#This Row],[startdayname]]="Friday",Table1[[#This Row],[starttime]],"")</f>
        <v/>
      </c>
      <c r="S28" s="20" t="str">
        <f>IF(Table1[[#This Row],[startdayname]]="Saturday",Table1[[#This Row],[starttime]],"")</f>
        <v/>
      </c>
      <c r="T28" s="20" t="str">
        <f>IF(Table1[[#This Row],[startdayname]]="Sunday",Table1[[#This Row],[starttime]],"")</f>
        <v/>
      </c>
      <c r="V28" t="str">
        <f t="shared" si="2"/>
        <v>Kyle Cook</v>
      </c>
      <c r="W28" t="str">
        <f t="shared" si="2"/>
        <v>615-880-2367</v>
      </c>
      <c r="X28" t="str">
        <f t="shared" si="2"/>
        <v>kyle.cook@nashville.gov</v>
      </c>
    </row>
    <row r="29" spans="1:24" x14ac:dyDescent="0.25">
      <c r="A29">
        <f>Table1[[#This Row],[ summary]]</f>
        <v>0</v>
      </c>
      <c r="B29">
        <v>31158</v>
      </c>
      <c r="C29" t="str">
        <f>_xlfn.IFNA(VLOOKUP(Table1[[#This Row],[locationaddress]],VENUEID!$A$2:$B$28,2,TRUE),"")</f>
        <v/>
      </c>
      <c r="D29">
        <f>Table1[[#This Row],[description]]</f>
        <v>0</v>
      </c>
      <c r="E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9">
        <v>23</v>
      </c>
      <c r="G29" t="str">
        <f>IF((ISTEXT(Table1[[#This Row],[link]])),(Table1[[#This Row],[link]]),"")</f>
        <v/>
      </c>
      <c r="H29" t="e">
        <f>VLOOKUP(Table1[[#This Row],[locationaddress]],VENUEID!$A$2:$C51,3,TRUE)</f>
        <v>#N/A</v>
      </c>
      <c r="L29" s="1">
        <f>Table1[[#This Row],[startshortdate]]</f>
        <v>0</v>
      </c>
      <c r="M29" s="1">
        <f>Table1[[#This Row],[endshortdate]]</f>
        <v>0</v>
      </c>
      <c r="N29" s="20" t="str">
        <f>IF(Table1[[#This Row],[startdayname]]="Monday",Table1[[#This Row],[starttime]],"")</f>
        <v/>
      </c>
      <c r="O29" s="20" t="str">
        <f>IF(Table1[[#This Row],[startdayname]]="Tuesday",Table1[[#This Row],[starttime]],"")</f>
        <v/>
      </c>
      <c r="P29" s="20" t="str">
        <f>IF(Table1[[#This Row],[startdayname]]="Wednesday",Table1[[#This Row],[starttime]],"")</f>
        <v/>
      </c>
      <c r="Q29" s="20" t="str">
        <f>IF(Table1[[#This Row],[startdayname]]="Thursday",Table1[[#This Row],[starttime]],"")</f>
        <v/>
      </c>
      <c r="R29" s="20" t="str">
        <f>IF(Table1[[#This Row],[startdayname]]="Friday",Table1[[#This Row],[starttime]],"")</f>
        <v/>
      </c>
      <c r="S29" s="20" t="str">
        <f>IF(Table1[[#This Row],[startdayname]]="Saturday",Table1[[#This Row],[starttime]],"")</f>
        <v/>
      </c>
      <c r="T29" s="20" t="str">
        <f>IF(Table1[[#This Row],[startdayname]]="Sunday",Table1[[#This Row],[starttime]],"")</f>
        <v/>
      </c>
      <c r="V29" t="str">
        <f t="shared" si="2"/>
        <v>Kyle Cook</v>
      </c>
      <c r="W29" t="str">
        <f t="shared" si="2"/>
        <v>615-880-2367</v>
      </c>
      <c r="X29" t="str">
        <f t="shared" si="2"/>
        <v>kyle.cook@nashville.gov</v>
      </c>
    </row>
    <row r="30" spans="1:24" x14ac:dyDescent="0.25">
      <c r="A30">
        <f>Table1[[#This Row],[ summary]]</f>
        <v>0</v>
      </c>
      <c r="B30">
        <v>31158</v>
      </c>
      <c r="C30" t="str">
        <f>_xlfn.IFNA(VLOOKUP(Table1[[#This Row],[locationaddress]],VENUEID!$A$2:$B$28,2,TRUE),"")</f>
        <v/>
      </c>
      <c r="D30">
        <f>Table1[[#This Row],[description]]</f>
        <v>0</v>
      </c>
      <c r="E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0">
        <v>23</v>
      </c>
      <c r="G30" t="str">
        <f>IF((ISTEXT(Table1[[#This Row],[link]])),(Table1[[#This Row],[link]]),"")</f>
        <v/>
      </c>
      <c r="H30" t="e">
        <f>VLOOKUP(Table1[[#This Row],[locationaddress]],VENUEID!$A$2:$C53,3,TRUE)</f>
        <v>#N/A</v>
      </c>
      <c r="L30" s="1">
        <f>Table1[[#This Row],[startshortdate]]</f>
        <v>0</v>
      </c>
      <c r="M30" s="1">
        <f>Table1[[#This Row],[endshortdate]]</f>
        <v>0</v>
      </c>
      <c r="N30" s="20" t="str">
        <f>IF(Table1[[#This Row],[startdayname]]="Monday",Table1[[#This Row],[starttime]],"")</f>
        <v/>
      </c>
      <c r="O30" s="20" t="str">
        <f>IF(Table1[[#This Row],[startdayname]]="Tuesday",Table1[[#This Row],[starttime]],"")</f>
        <v/>
      </c>
      <c r="P30" s="20" t="str">
        <f>IF(Table1[[#This Row],[startdayname]]="Wednesday",Table1[[#This Row],[starttime]],"")</f>
        <v/>
      </c>
      <c r="Q30" s="20" t="str">
        <f>IF(Table1[[#This Row],[startdayname]]="Thursday",Table1[[#This Row],[starttime]],"")</f>
        <v/>
      </c>
      <c r="R30" s="20" t="str">
        <f>IF(Table1[[#This Row],[startdayname]]="Friday",Table1[[#This Row],[starttime]],"")</f>
        <v/>
      </c>
      <c r="S30" s="20" t="str">
        <f>IF(Table1[[#This Row],[startdayname]]="Saturday",Table1[[#This Row],[starttime]],"")</f>
        <v/>
      </c>
      <c r="T30" s="20" t="str">
        <f>IF(Table1[[#This Row],[startdayname]]="Sunday",Table1[[#This Row],[starttime]],"")</f>
        <v/>
      </c>
      <c r="V30" t="str">
        <f t="shared" si="2"/>
        <v>Kyle Cook</v>
      </c>
      <c r="W30" t="str">
        <f t="shared" si="2"/>
        <v>615-880-2367</v>
      </c>
      <c r="X30" t="str">
        <f t="shared" si="2"/>
        <v>kyle.cook@nashville.gov</v>
      </c>
    </row>
    <row r="31" spans="1:24" x14ac:dyDescent="0.25">
      <c r="A31">
        <f>Table1[[#This Row],[ summary]]</f>
        <v>0</v>
      </c>
      <c r="B31">
        <v>31158</v>
      </c>
      <c r="C31" t="str">
        <f>_xlfn.IFNA(VLOOKUP(Table1[[#This Row],[locationaddress]],VENUEID!$A$2:$B$28,2,TRUE),"")</f>
        <v/>
      </c>
      <c r="D31">
        <f>Table1[[#This Row],[description]]</f>
        <v>0</v>
      </c>
      <c r="E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1">
        <v>23</v>
      </c>
      <c r="G31" t="str">
        <f>IF((ISTEXT(Table1[[#This Row],[link]])),(Table1[[#This Row],[link]]),"")</f>
        <v/>
      </c>
      <c r="H31" t="e">
        <f>VLOOKUP(Table1[[#This Row],[locationaddress]],VENUEID!$A$2:$C53,3,TRUE)</f>
        <v>#N/A</v>
      </c>
      <c r="L31" s="1">
        <f>Table1[[#This Row],[startshortdate]]</f>
        <v>0</v>
      </c>
      <c r="M31" s="1">
        <f>Table1[[#This Row],[endshortdate]]</f>
        <v>0</v>
      </c>
      <c r="N31" s="20" t="str">
        <f>IF(Table1[[#This Row],[startdayname]]="Monday",Table1[[#This Row],[starttime]],"")</f>
        <v/>
      </c>
      <c r="O31" s="20" t="str">
        <f>IF(Table1[[#This Row],[startdayname]]="Tuesday",Table1[[#This Row],[starttime]],"")</f>
        <v/>
      </c>
      <c r="P31" s="20" t="str">
        <f>IF(Table1[[#This Row],[startdayname]]="Wednesday",Table1[[#This Row],[starttime]],"")</f>
        <v/>
      </c>
      <c r="Q31" s="20" t="str">
        <f>IF(Table1[[#This Row],[startdayname]]="Thursday",Table1[[#This Row],[starttime]],"")</f>
        <v/>
      </c>
      <c r="R31" s="20" t="str">
        <f>IF(Table1[[#This Row],[startdayname]]="Friday",Table1[[#This Row],[starttime]],"")</f>
        <v/>
      </c>
      <c r="S31" s="20" t="str">
        <f>IF(Table1[[#This Row],[startdayname]]="Saturday",Table1[[#This Row],[starttime]],"")</f>
        <v/>
      </c>
      <c r="T31" s="20" t="str">
        <f>IF(Table1[[#This Row],[startdayname]]="Sunday",Table1[[#This Row],[starttime]],"")</f>
        <v/>
      </c>
      <c r="V31" t="str">
        <f t="shared" si="2"/>
        <v>Kyle Cook</v>
      </c>
      <c r="W31" t="str">
        <f t="shared" si="2"/>
        <v>615-880-2367</v>
      </c>
      <c r="X31" t="str">
        <f t="shared" si="2"/>
        <v>kyle.cook@nashville.gov</v>
      </c>
    </row>
    <row r="32" spans="1:24" x14ac:dyDescent="0.25">
      <c r="A32">
        <f>Table1[[#This Row],[ summary]]</f>
        <v>0</v>
      </c>
      <c r="B32">
        <v>31158</v>
      </c>
      <c r="C32" t="str">
        <f>_xlfn.IFNA(VLOOKUP(Table1[[#This Row],[locationaddress]],VENUEID!$A$2:$B$28,2,TRUE),"")</f>
        <v/>
      </c>
      <c r="D32">
        <f>Table1[[#This Row],[description]]</f>
        <v>0</v>
      </c>
      <c r="E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2">
        <v>23</v>
      </c>
      <c r="G32" t="str">
        <f>IF((ISTEXT(Table1[[#This Row],[link]])),(Table1[[#This Row],[link]]),"")</f>
        <v/>
      </c>
      <c r="H32" t="e">
        <f>VLOOKUP(Table1[[#This Row],[locationaddress]],VENUEID!$A$2:$C55,3,TRUE)</f>
        <v>#N/A</v>
      </c>
      <c r="L32" s="1">
        <f>Table1[[#This Row],[startshortdate]]</f>
        <v>0</v>
      </c>
      <c r="M32" s="1">
        <f>Table1[[#This Row],[endshortdate]]</f>
        <v>0</v>
      </c>
      <c r="N32" s="20" t="str">
        <f>IF(Table1[[#This Row],[startdayname]]="Monday",Table1[[#This Row],[starttime]],"")</f>
        <v/>
      </c>
      <c r="O32" s="20" t="str">
        <f>IF(Table1[[#This Row],[startdayname]]="Tuesday",Table1[[#This Row],[starttime]],"")</f>
        <v/>
      </c>
      <c r="P32" s="20" t="str">
        <f>IF(Table1[[#This Row],[startdayname]]="Wednesday",Table1[[#This Row],[starttime]],"")</f>
        <v/>
      </c>
      <c r="Q32" s="20" t="str">
        <f>IF(Table1[[#This Row],[startdayname]]="Thursday",Table1[[#This Row],[starttime]],"")</f>
        <v/>
      </c>
      <c r="R32" s="20" t="str">
        <f>IF(Table1[[#This Row],[startdayname]]="Friday",Table1[[#This Row],[starttime]],"")</f>
        <v/>
      </c>
      <c r="S32" s="20" t="str">
        <f>IF(Table1[[#This Row],[startdayname]]="Saturday",Table1[[#This Row],[starttime]],"")</f>
        <v/>
      </c>
      <c r="T32" s="20" t="str">
        <f>IF(Table1[[#This Row],[startdayname]]="Sunday",Table1[[#This Row],[starttime]],"")</f>
        <v/>
      </c>
      <c r="V32" t="str">
        <f t="shared" si="2"/>
        <v>Kyle Cook</v>
      </c>
      <c r="W32" t="str">
        <f t="shared" si="2"/>
        <v>615-880-2367</v>
      </c>
      <c r="X32" t="str">
        <f t="shared" si="2"/>
        <v>kyle.cook@nashville.gov</v>
      </c>
    </row>
    <row r="33" spans="1:24" x14ac:dyDescent="0.25">
      <c r="A33">
        <f>Table1[[#This Row],[ summary]]</f>
        <v>0</v>
      </c>
      <c r="B33">
        <v>31158</v>
      </c>
      <c r="C33" t="str">
        <f>_xlfn.IFNA(VLOOKUP(Table1[[#This Row],[locationaddress]],VENUEID!$A$2:$B$28,2,TRUE),"")</f>
        <v/>
      </c>
      <c r="D33">
        <f>Table1[[#This Row],[description]]</f>
        <v>0</v>
      </c>
      <c r="E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3">
        <v>23</v>
      </c>
      <c r="G33" t="str">
        <f>IF((ISTEXT(Table1[[#This Row],[link]])),(Table1[[#This Row],[link]]),"")</f>
        <v/>
      </c>
      <c r="H33" t="e">
        <f>VLOOKUP(Table1[[#This Row],[locationaddress]],VENUEID!$A$2:$C55,3,TRUE)</f>
        <v>#N/A</v>
      </c>
      <c r="L33" s="1">
        <f>Table1[[#This Row],[startshortdate]]</f>
        <v>0</v>
      </c>
      <c r="M33" s="1">
        <f>Table1[[#This Row],[endshortdate]]</f>
        <v>0</v>
      </c>
      <c r="N33" s="20" t="str">
        <f>IF(Table1[[#This Row],[startdayname]]="Monday",Table1[[#This Row],[starttime]],"")</f>
        <v/>
      </c>
      <c r="O33" s="20" t="str">
        <f>IF(Table1[[#This Row],[startdayname]]="Tuesday",Table1[[#This Row],[starttime]],"")</f>
        <v/>
      </c>
      <c r="P33" s="20" t="str">
        <f>IF(Table1[[#This Row],[startdayname]]="Wednesday",Table1[[#This Row],[starttime]],"")</f>
        <v/>
      </c>
      <c r="Q33" s="20" t="str">
        <f>IF(Table1[[#This Row],[startdayname]]="Thursday",Table1[[#This Row],[starttime]],"")</f>
        <v/>
      </c>
      <c r="R33" s="20" t="str">
        <f>IF(Table1[[#This Row],[startdayname]]="Friday",Table1[[#This Row],[starttime]],"")</f>
        <v/>
      </c>
      <c r="S33" s="20" t="str">
        <f>IF(Table1[[#This Row],[startdayname]]="Saturday",Table1[[#This Row],[starttime]],"")</f>
        <v/>
      </c>
      <c r="T33" s="20" t="str">
        <f>IF(Table1[[#This Row],[startdayname]]="Sunday",Table1[[#This Row],[starttime]],"")</f>
        <v/>
      </c>
      <c r="V33" t="str">
        <f t="shared" si="2"/>
        <v>Kyle Cook</v>
      </c>
      <c r="W33" t="str">
        <f t="shared" si="2"/>
        <v>615-880-2367</v>
      </c>
      <c r="X33" t="str">
        <f t="shared" si="2"/>
        <v>kyle.cook@nashville.gov</v>
      </c>
    </row>
    <row r="34" spans="1:24" x14ac:dyDescent="0.25">
      <c r="A34">
        <f>Table1[[#This Row],[ summary]]</f>
        <v>0</v>
      </c>
      <c r="B34">
        <v>31158</v>
      </c>
      <c r="C34" t="str">
        <f>_xlfn.IFNA(VLOOKUP(Table1[[#This Row],[locationaddress]],VENUEID!$A$2:$B$28,2,TRUE),"")</f>
        <v/>
      </c>
      <c r="D34">
        <f>Table1[[#This Row],[description]]</f>
        <v>0</v>
      </c>
      <c r="E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4">
        <v>23</v>
      </c>
      <c r="G34" t="str">
        <f>IF((ISTEXT(Table1[[#This Row],[link]])),(Table1[[#This Row],[link]]),"")</f>
        <v/>
      </c>
      <c r="H34" t="e">
        <f>VLOOKUP(Table1[[#This Row],[locationaddress]],VENUEID!$A$2:$C57,3,TRUE)</f>
        <v>#N/A</v>
      </c>
      <c r="L34" s="1">
        <f>Table1[[#This Row],[startshortdate]]</f>
        <v>0</v>
      </c>
      <c r="M34" s="1">
        <f>Table1[[#This Row],[endshortdate]]</f>
        <v>0</v>
      </c>
      <c r="N34" s="20" t="str">
        <f>IF(Table1[[#This Row],[startdayname]]="Monday",Table1[[#This Row],[starttime]],"")</f>
        <v/>
      </c>
      <c r="O34" s="20" t="str">
        <f>IF(Table1[[#This Row],[startdayname]]="Tuesday",Table1[[#This Row],[starttime]],"")</f>
        <v/>
      </c>
      <c r="P34" s="20" t="str">
        <f>IF(Table1[[#This Row],[startdayname]]="Wednesday",Table1[[#This Row],[starttime]],"")</f>
        <v/>
      </c>
      <c r="Q34" s="20" t="str">
        <f>IF(Table1[[#This Row],[startdayname]]="Thursday",Table1[[#This Row],[starttime]],"")</f>
        <v/>
      </c>
      <c r="R34" s="20" t="str">
        <f>IF(Table1[[#This Row],[startdayname]]="Friday",Table1[[#This Row],[starttime]],"")</f>
        <v/>
      </c>
      <c r="S34" s="20" t="str">
        <f>IF(Table1[[#This Row],[startdayname]]="Saturday",Table1[[#This Row],[starttime]],"")</f>
        <v/>
      </c>
      <c r="T34" s="20" t="str">
        <f>IF(Table1[[#This Row],[startdayname]]="Sunday",Table1[[#This Row],[starttime]],"")</f>
        <v/>
      </c>
      <c r="V34" t="str">
        <f t="shared" si="2"/>
        <v>Kyle Cook</v>
      </c>
      <c r="W34" t="str">
        <f t="shared" si="2"/>
        <v>615-880-2367</v>
      </c>
      <c r="X34" t="str">
        <f t="shared" si="2"/>
        <v>kyle.cook@nashville.gov</v>
      </c>
    </row>
    <row r="35" spans="1:24" x14ac:dyDescent="0.25">
      <c r="A35">
        <f>Table1[[#This Row],[ summary]]</f>
        <v>0</v>
      </c>
      <c r="B35">
        <v>31158</v>
      </c>
      <c r="C35" t="str">
        <f>_xlfn.IFNA(VLOOKUP(Table1[[#This Row],[locationaddress]],VENUEID!$A$2:$B$28,2,TRUE),"")</f>
        <v/>
      </c>
      <c r="D35">
        <f>Table1[[#This Row],[description]]</f>
        <v>0</v>
      </c>
      <c r="E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5">
        <v>23</v>
      </c>
      <c r="G35" t="str">
        <f>IF((ISTEXT(Table1[[#This Row],[link]])),(Table1[[#This Row],[link]]),"")</f>
        <v/>
      </c>
      <c r="H35" t="e">
        <f>VLOOKUP(Table1[[#This Row],[locationaddress]],VENUEID!$A$2:$C57,3,TRUE)</f>
        <v>#N/A</v>
      </c>
      <c r="L35" s="1">
        <f>Table1[[#This Row],[startshortdate]]</f>
        <v>0</v>
      </c>
      <c r="M35" s="1">
        <f>Table1[[#This Row],[endshortdate]]</f>
        <v>0</v>
      </c>
      <c r="N35" s="20" t="str">
        <f>IF(Table1[[#This Row],[startdayname]]="Monday",Table1[[#This Row],[starttime]],"")</f>
        <v/>
      </c>
      <c r="O35" s="20" t="str">
        <f>IF(Table1[[#This Row],[startdayname]]="Tuesday",Table1[[#This Row],[starttime]],"")</f>
        <v/>
      </c>
      <c r="P35" s="20" t="str">
        <f>IF(Table1[[#This Row],[startdayname]]="Wednesday",Table1[[#This Row],[starttime]],"")</f>
        <v/>
      </c>
      <c r="Q35" s="20" t="str">
        <f>IF(Table1[[#This Row],[startdayname]]="Thursday",Table1[[#This Row],[starttime]],"")</f>
        <v/>
      </c>
      <c r="R35" s="20" t="str">
        <f>IF(Table1[[#This Row],[startdayname]]="Friday",Table1[[#This Row],[starttime]],"")</f>
        <v/>
      </c>
      <c r="S35" s="20" t="str">
        <f>IF(Table1[[#This Row],[startdayname]]="Saturday",Table1[[#This Row],[starttime]],"")</f>
        <v/>
      </c>
      <c r="T35" s="20" t="str">
        <f>IF(Table1[[#This Row],[startdayname]]="Sunday",Table1[[#This Row],[starttime]],"")</f>
        <v/>
      </c>
      <c r="V35" t="str">
        <f t="shared" si="2"/>
        <v>Kyle Cook</v>
      </c>
      <c r="W35" t="str">
        <f t="shared" si="2"/>
        <v>615-880-2367</v>
      </c>
      <c r="X35" t="str">
        <f t="shared" si="2"/>
        <v>kyle.cook@nashville.gov</v>
      </c>
    </row>
    <row r="36" spans="1:24" x14ac:dyDescent="0.25">
      <c r="A36">
        <f>Table1[[#This Row],[ summary]]</f>
        <v>0</v>
      </c>
      <c r="B36">
        <v>31158</v>
      </c>
      <c r="C36" t="str">
        <f>_xlfn.IFNA(VLOOKUP(Table1[[#This Row],[locationaddress]],VENUEID!$A$2:$B$28,2,TRUE),"")</f>
        <v/>
      </c>
      <c r="D36">
        <f>Table1[[#This Row],[description]]</f>
        <v>0</v>
      </c>
      <c r="E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6">
        <v>23</v>
      </c>
      <c r="G36" t="str">
        <f>IF((ISTEXT(Table1[[#This Row],[link]])),(Table1[[#This Row],[link]]),"")</f>
        <v/>
      </c>
      <c r="H36" t="e">
        <f>VLOOKUP(Table1[[#This Row],[locationaddress]],VENUEID!$A$2:$C59,3,TRUE)</f>
        <v>#N/A</v>
      </c>
      <c r="L36" s="1">
        <f>Table1[[#This Row],[startshortdate]]</f>
        <v>0</v>
      </c>
      <c r="M36" s="1">
        <f>Table1[[#This Row],[endshortdate]]</f>
        <v>0</v>
      </c>
      <c r="N36" s="20" t="str">
        <f>IF(Table1[[#This Row],[startdayname]]="Monday",Table1[[#This Row],[starttime]],"")</f>
        <v/>
      </c>
      <c r="O36" s="20" t="str">
        <f>IF(Table1[[#This Row],[startdayname]]="Tuesday",Table1[[#This Row],[starttime]],"")</f>
        <v/>
      </c>
      <c r="P36" s="20" t="str">
        <f>IF(Table1[[#This Row],[startdayname]]="Wednesday",Table1[[#This Row],[starttime]],"")</f>
        <v/>
      </c>
      <c r="Q36" s="20" t="str">
        <f>IF(Table1[[#This Row],[startdayname]]="Thursday",Table1[[#This Row],[starttime]],"")</f>
        <v/>
      </c>
      <c r="R36" s="20" t="str">
        <f>IF(Table1[[#This Row],[startdayname]]="Friday",Table1[[#This Row],[starttime]],"")</f>
        <v/>
      </c>
      <c r="S36" s="20" t="str">
        <f>IF(Table1[[#This Row],[startdayname]]="Saturday",Table1[[#This Row],[starttime]],"")</f>
        <v/>
      </c>
      <c r="T36" s="20" t="str">
        <f>IF(Table1[[#This Row],[startdayname]]="Sunday",Table1[[#This Row],[starttime]],"")</f>
        <v/>
      </c>
      <c r="V36" t="str">
        <f t="shared" ref="V36:X51" si="3">V35</f>
        <v>Kyle Cook</v>
      </c>
      <c r="W36" t="str">
        <f t="shared" si="3"/>
        <v>615-880-2367</v>
      </c>
      <c r="X36" t="str">
        <f t="shared" si="3"/>
        <v>kyle.cook@nashville.gov</v>
      </c>
    </row>
    <row r="37" spans="1:24" x14ac:dyDescent="0.25">
      <c r="A37">
        <f>Table1[[#This Row],[ summary]]</f>
        <v>0</v>
      </c>
      <c r="B37">
        <v>31158</v>
      </c>
      <c r="C37" t="str">
        <f>_xlfn.IFNA(VLOOKUP(Table1[[#This Row],[locationaddress]],VENUEID!$A$2:$B$28,2,TRUE),"")</f>
        <v/>
      </c>
      <c r="D37">
        <f>Table1[[#This Row],[description]]</f>
        <v>0</v>
      </c>
      <c r="E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7">
        <v>23</v>
      </c>
      <c r="G37" t="str">
        <f>IF((ISTEXT(Table1[[#This Row],[link]])),(Table1[[#This Row],[link]]),"")</f>
        <v/>
      </c>
      <c r="H37" t="e">
        <f>VLOOKUP(Table1[[#This Row],[locationaddress]],VENUEID!$A$2:$C59,3,TRUE)</f>
        <v>#N/A</v>
      </c>
      <c r="L37" s="1">
        <f>Table1[[#This Row],[startshortdate]]</f>
        <v>0</v>
      </c>
      <c r="M37" s="1">
        <f>Table1[[#This Row],[endshortdate]]</f>
        <v>0</v>
      </c>
      <c r="N37" s="20" t="str">
        <f>IF(Table1[[#This Row],[startdayname]]="Monday",Table1[[#This Row],[starttime]],"")</f>
        <v/>
      </c>
      <c r="O37" s="20" t="str">
        <f>IF(Table1[[#This Row],[startdayname]]="Tuesday",Table1[[#This Row],[starttime]],"")</f>
        <v/>
      </c>
      <c r="P37" s="20" t="str">
        <f>IF(Table1[[#This Row],[startdayname]]="Wednesday",Table1[[#This Row],[starttime]],"")</f>
        <v/>
      </c>
      <c r="Q37" s="20" t="str">
        <f>IF(Table1[[#This Row],[startdayname]]="Thursday",Table1[[#This Row],[starttime]],"")</f>
        <v/>
      </c>
      <c r="R37" s="20" t="str">
        <f>IF(Table1[[#This Row],[startdayname]]="Friday",Table1[[#This Row],[starttime]],"")</f>
        <v/>
      </c>
      <c r="S37" s="20" t="str">
        <f>IF(Table1[[#This Row],[startdayname]]="Saturday",Table1[[#This Row],[starttime]],"")</f>
        <v/>
      </c>
      <c r="T37" s="20" t="str">
        <f>IF(Table1[[#This Row],[startdayname]]="Sunday",Table1[[#This Row],[starttime]],"")</f>
        <v/>
      </c>
      <c r="V37" t="str">
        <f t="shared" si="3"/>
        <v>Kyle Cook</v>
      </c>
      <c r="W37" t="str">
        <f t="shared" si="3"/>
        <v>615-880-2367</v>
      </c>
      <c r="X37" t="str">
        <f t="shared" si="3"/>
        <v>kyle.cook@nashville.gov</v>
      </c>
    </row>
    <row r="38" spans="1:24" x14ac:dyDescent="0.25">
      <c r="A38">
        <f>Table1[[#This Row],[ summary]]</f>
        <v>0</v>
      </c>
      <c r="B38">
        <v>31158</v>
      </c>
      <c r="C38" t="str">
        <f>_xlfn.IFNA(VLOOKUP(Table1[[#This Row],[locationaddress]],VENUEID!$A$2:$B$28,2,TRUE),"")</f>
        <v/>
      </c>
      <c r="D38">
        <f>Table1[[#This Row],[description]]</f>
        <v>0</v>
      </c>
      <c r="E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8">
        <v>23</v>
      </c>
      <c r="G38" t="str">
        <f>IF((ISTEXT(Table1[[#This Row],[link]])),(Table1[[#This Row],[link]]),"")</f>
        <v/>
      </c>
      <c r="H38" t="e">
        <f>VLOOKUP(Table1[[#This Row],[locationaddress]],VENUEID!$A$2:$C61,3,TRUE)</f>
        <v>#N/A</v>
      </c>
      <c r="L38" s="1">
        <f>Table1[[#This Row],[startshortdate]]</f>
        <v>0</v>
      </c>
      <c r="M38" s="1">
        <f>Table1[[#This Row],[endshortdate]]</f>
        <v>0</v>
      </c>
      <c r="N38" s="20" t="str">
        <f>IF(Table1[[#This Row],[startdayname]]="Monday",Table1[[#This Row],[starttime]],"")</f>
        <v/>
      </c>
      <c r="O38" s="20" t="str">
        <f>IF(Table1[[#This Row],[startdayname]]="Tuesday",Table1[[#This Row],[starttime]],"")</f>
        <v/>
      </c>
      <c r="P38" s="20" t="str">
        <f>IF(Table1[[#This Row],[startdayname]]="Wednesday",Table1[[#This Row],[starttime]],"")</f>
        <v/>
      </c>
      <c r="Q38" s="20" t="str">
        <f>IF(Table1[[#This Row],[startdayname]]="Thursday",Table1[[#This Row],[starttime]],"")</f>
        <v/>
      </c>
      <c r="R38" s="20" t="str">
        <f>IF(Table1[[#This Row],[startdayname]]="Friday",Table1[[#This Row],[starttime]],"")</f>
        <v/>
      </c>
      <c r="S38" s="20" t="str">
        <f>IF(Table1[[#This Row],[startdayname]]="Saturday",Table1[[#This Row],[starttime]],"")</f>
        <v/>
      </c>
      <c r="T38" s="20" t="str">
        <f>IF(Table1[[#This Row],[startdayname]]="Sunday",Table1[[#This Row],[starttime]],"")</f>
        <v/>
      </c>
      <c r="V38" t="str">
        <f t="shared" si="3"/>
        <v>Kyle Cook</v>
      </c>
      <c r="W38" t="str">
        <f t="shared" si="3"/>
        <v>615-880-2367</v>
      </c>
      <c r="X38" t="str">
        <f t="shared" si="3"/>
        <v>kyle.cook@nashville.gov</v>
      </c>
    </row>
    <row r="39" spans="1:24" x14ac:dyDescent="0.25">
      <c r="A39">
        <f>Table1[[#This Row],[ summary]]</f>
        <v>0</v>
      </c>
      <c r="B39">
        <v>31158</v>
      </c>
      <c r="C39" t="str">
        <f>_xlfn.IFNA(VLOOKUP(Table1[[#This Row],[locationaddress]],VENUEID!$A$2:$B$28,2,TRUE),"")</f>
        <v/>
      </c>
      <c r="D39">
        <f>Table1[[#This Row],[description]]</f>
        <v>0</v>
      </c>
      <c r="E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9">
        <v>23</v>
      </c>
      <c r="G39" t="str">
        <f>IF((ISTEXT(Table1[[#This Row],[link]])),(Table1[[#This Row],[link]]),"")</f>
        <v/>
      </c>
      <c r="H39" t="e">
        <f>VLOOKUP(Table1[[#This Row],[locationaddress]],VENUEID!$A$2:$C61,3,TRUE)</f>
        <v>#N/A</v>
      </c>
      <c r="L39" s="1">
        <f>Table1[[#This Row],[startshortdate]]</f>
        <v>0</v>
      </c>
      <c r="M39" s="1">
        <f>Table1[[#This Row],[endshortdate]]</f>
        <v>0</v>
      </c>
      <c r="N39" s="20" t="str">
        <f>IF(Table1[[#This Row],[startdayname]]="Monday",Table1[[#This Row],[starttime]],"")</f>
        <v/>
      </c>
      <c r="O39" s="20" t="str">
        <f>IF(Table1[[#This Row],[startdayname]]="Tuesday",Table1[[#This Row],[starttime]],"")</f>
        <v/>
      </c>
      <c r="P39" s="20" t="str">
        <f>IF(Table1[[#This Row],[startdayname]]="Wednesday",Table1[[#This Row],[starttime]],"")</f>
        <v/>
      </c>
      <c r="Q39" s="20" t="str">
        <f>IF(Table1[[#This Row],[startdayname]]="Thursday",Table1[[#This Row],[starttime]],"")</f>
        <v/>
      </c>
      <c r="R39" s="20" t="str">
        <f>IF(Table1[[#This Row],[startdayname]]="Friday",Table1[[#This Row],[starttime]],"")</f>
        <v/>
      </c>
      <c r="S39" s="20" t="str">
        <f>IF(Table1[[#This Row],[startdayname]]="Saturday",Table1[[#This Row],[starttime]],"")</f>
        <v/>
      </c>
      <c r="T39" s="20" t="str">
        <f>IF(Table1[[#This Row],[startdayname]]="Sunday",Table1[[#This Row],[starttime]],"")</f>
        <v/>
      </c>
      <c r="V39" t="str">
        <f t="shared" si="3"/>
        <v>Kyle Cook</v>
      </c>
      <c r="W39" t="str">
        <f t="shared" si="3"/>
        <v>615-880-2367</v>
      </c>
      <c r="X39" t="str">
        <f t="shared" si="3"/>
        <v>kyle.cook@nashville.gov</v>
      </c>
    </row>
    <row r="40" spans="1:24" x14ac:dyDescent="0.25">
      <c r="A40">
        <f>Table1[[#This Row],[ summary]]</f>
        <v>0</v>
      </c>
      <c r="B40">
        <v>31158</v>
      </c>
      <c r="C40" t="str">
        <f>_xlfn.IFNA(VLOOKUP(Table1[[#This Row],[locationaddress]],VENUEID!$A$2:$B$28,2,TRUE),"")</f>
        <v/>
      </c>
      <c r="D40">
        <f>Table1[[#This Row],[description]]</f>
        <v>0</v>
      </c>
      <c r="E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0">
        <v>23</v>
      </c>
      <c r="G40" t="str">
        <f>IF((ISTEXT(Table1[[#This Row],[link]])),(Table1[[#This Row],[link]]),"")</f>
        <v/>
      </c>
      <c r="H40" t="e">
        <f>VLOOKUP(Table1[[#This Row],[locationaddress]],VENUEID!$A$2:$C63,3,TRUE)</f>
        <v>#N/A</v>
      </c>
      <c r="L40" s="1">
        <f>Table1[[#This Row],[startshortdate]]</f>
        <v>0</v>
      </c>
      <c r="M40" s="1">
        <f>Table1[[#This Row],[endshortdate]]</f>
        <v>0</v>
      </c>
      <c r="N40" s="20" t="str">
        <f>IF(Table1[[#This Row],[startdayname]]="Monday",Table1[[#This Row],[starttime]],"")</f>
        <v/>
      </c>
      <c r="O40" s="20" t="str">
        <f>IF(Table1[[#This Row],[startdayname]]="Tuesday",Table1[[#This Row],[starttime]],"")</f>
        <v/>
      </c>
      <c r="P40" s="20" t="str">
        <f>IF(Table1[[#This Row],[startdayname]]="Wednesday",Table1[[#This Row],[starttime]],"")</f>
        <v/>
      </c>
      <c r="Q40" s="20" t="str">
        <f>IF(Table1[[#This Row],[startdayname]]="Thursday",Table1[[#This Row],[starttime]],"")</f>
        <v/>
      </c>
      <c r="R40" s="20" t="str">
        <f>IF(Table1[[#This Row],[startdayname]]="Friday",Table1[[#This Row],[starttime]],"")</f>
        <v/>
      </c>
      <c r="S40" s="20" t="str">
        <f>IF(Table1[[#This Row],[startdayname]]="Saturday",Table1[[#This Row],[starttime]],"")</f>
        <v/>
      </c>
      <c r="T40" s="20" t="str">
        <f>IF(Table1[[#This Row],[startdayname]]="Sunday",Table1[[#This Row],[starttime]],"")</f>
        <v/>
      </c>
      <c r="V40" t="str">
        <f t="shared" si="3"/>
        <v>Kyle Cook</v>
      </c>
      <c r="W40" t="str">
        <f t="shared" si="3"/>
        <v>615-880-2367</v>
      </c>
      <c r="X40" t="str">
        <f t="shared" si="3"/>
        <v>kyle.cook@nashville.gov</v>
      </c>
    </row>
    <row r="41" spans="1:24" x14ac:dyDescent="0.25">
      <c r="A41">
        <f>Table1[[#This Row],[ summary]]</f>
        <v>0</v>
      </c>
      <c r="B41">
        <v>31158</v>
      </c>
      <c r="C41" t="str">
        <f>_xlfn.IFNA(VLOOKUP(Table1[[#This Row],[locationaddress]],VENUEID!$A$2:$B$28,2,TRUE),"")</f>
        <v/>
      </c>
      <c r="D41">
        <f>Table1[[#This Row],[description]]</f>
        <v>0</v>
      </c>
      <c r="E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1">
        <v>23</v>
      </c>
      <c r="G41" t="str">
        <f>IF((ISTEXT(Table1[[#This Row],[link]])),(Table1[[#This Row],[link]]),"")</f>
        <v/>
      </c>
      <c r="H41" t="e">
        <f>VLOOKUP(Table1[[#This Row],[locationaddress]],VENUEID!$A$2:$C63,3,TRUE)</f>
        <v>#N/A</v>
      </c>
      <c r="L41" s="1">
        <f>Table1[[#This Row],[startshortdate]]</f>
        <v>0</v>
      </c>
      <c r="M41" s="1">
        <f>Table1[[#This Row],[endshortdate]]</f>
        <v>0</v>
      </c>
      <c r="N41" s="20" t="str">
        <f>IF(Table1[[#This Row],[startdayname]]="Monday",Table1[[#This Row],[starttime]],"")</f>
        <v/>
      </c>
      <c r="O41" s="20" t="str">
        <f>IF(Table1[[#This Row],[startdayname]]="Tuesday",Table1[[#This Row],[starttime]],"")</f>
        <v/>
      </c>
      <c r="P41" s="20" t="str">
        <f>IF(Table1[[#This Row],[startdayname]]="Wednesday",Table1[[#This Row],[starttime]],"")</f>
        <v/>
      </c>
      <c r="Q41" s="20" t="str">
        <f>IF(Table1[[#This Row],[startdayname]]="Thursday",Table1[[#This Row],[starttime]],"")</f>
        <v/>
      </c>
      <c r="R41" s="20" t="str">
        <f>IF(Table1[[#This Row],[startdayname]]="Friday",Table1[[#This Row],[starttime]],"")</f>
        <v/>
      </c>
      <c r="S41" s="20" t="str">
        <f>IF(Table1[[#This Row],[startdayname]]="Saturday",Table1[[#This Row],[starttime]],"")</f>
        <v/>
      </c>
      <c r="T41" s="20" t="str">
        <f>IF(Table1[[#This Row],[startdayname]]="Sunday",Table1[[#This Row],[starttime]],"")</f>
        <v/>
      </c>
      <c r="V41" t="str">
        <f t="shared" si="3"/>
        <v>Kyle Cook</v>
      </c>
      <c r="W41" t="str">
        <f t="shared" si="3"/>
        <v>615-880-2367</v>
      </c>
      <c r="X41" t="str">
        <f t="shared" si="3"/>
        <v>kyle.cook@nashville.gov</v>
      </c>
    </row>
    <row r="42" spans="1:24" x14ac:dyDescent="0.25">
      <c r="A42">
        <f>Table1[[#This Row],[ summary]]</f>
        <v>0</v>
      </c>
      <c r="B42">
        <v>31158</v>
      </c>
      <c r="C42" t="str">
        <f>_xlfn.IFNA(VLOOKUP(Table1[[#This Row],[locationaddress]],VENUEID!$A$2:$B$28,2,TRUE),"")</f>
        <v/>
      </c>
      <c r="D42">
        <f>Table1[[#This Row],[description]]</f>
        <v>0</v>
      </c>
      <c r="E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2">
        <v>23</v>
      </c>
      <c r="G42" t="str">
        <f>IF((ISTEXT(Table1[[#This Row],[link]])),(Table1[[#This Row],[link]]),"")</f>
        <v/>
      </c>
      <c r="H42" t="e">
        <f>VLOOKUP(Table1[[#This Row],[locationaddress]],VENUEID!$A$2:$C65,3,TRUE)</f>
        <v>#N/A</v>
      </c>
      <c r="L42" s="1">
        <f>Table1[[#This Row],[startshortdate]]</f>
        <v>0</v>
      </c>
      <c r="M42" s="1">
        <f>Table1[[#This Row],[endshortdate]]</f>
        <v>0</v>
      </c>
      <c r="N42" s="20" t="str">
        <f>IF(Table1[[#This Row],[startdayname]]="Monday",Table1[[#This Row],[starttime]],"")</f>
        <v/>
      </c>
      <c r="O42" s="20" t="str">
        <f>IF(Table1[[#This Row],[startdayname]]="Tuesday",Table1[[#This Row],[starttime]],"")</f>
        <v/>
      </c>
      <c r="P42" s="20" t="str">
        <f>IF(Table1[[#This Row],[startdayname]]="Wednesday",Table1[[#This Row],[starttime]],"")</f>
        <v/>
      </c>
      <c r="Q42" s="20" t="str">
        <f>IF(Table1[[#This Row],[startdayname]]="Thursday",Table1[[#This Row],[starttime]],"")</f>
        <v/>
      </c>
      <c r="R42" s="20" t="str">
        <f>IF(Table1[[#This Row],[startdayname]]="Friday",Table1[[#This Row],[starttime]],"")</f>
        <v/>
      </c>
      <c r="S42" s="20" t="str">
        <f>IF(Table1[[#This Row],[startdayname]]="Saturday",Table1[[#This Row],[starttime]],"")</f>
        <v/>
      </c>
      <c r="T42" s="20" t="str">
        <f>IF(Table1[[#This Row],[startdayname]]="Sunday",Table1[[#This Row],[starttime]],"")</f>
        <v/>
      </c>
      <c r="V42" t="str">
        <f t="shared" si="3"/>
        <v>Kyle Cook</v>
      </c>
      <c r="W42" t="str">
        <f t="shared" si="3"/>
        <v>615-880-2367</v>
      </c>
      <c r="X42" t="str">
        <f t="shared" si="3"/>
        <v>kyle.cook@nashville.gov</v>
      </c>
    </row>
    <row r="43" spans="1:24" x14ac:dyDescent="0.25">
      <c r="A43">
        <f>Table1[[#This Row],[ summary]]</f>
        <v>0</v>
      </c>
      <c r="B43">
        <v>31158</v>
      </c>
      <c r="C43" t="str">
        <f>_xlfn.IFNA(VLOOKUP(Table1[[#This Row],[locationaddress]],VENUEID!$A$2:$B$28,2,TRUE),"")</f>
        <v/>
      </c>
      <c r="D43">
        <f>Table1[[#This Row],[description]]</f>
        <v>0</v>
      </c>
      <c r="E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3">
        <v>23</v>
      </c>
      <c r="G43" t="str">
        <f>IF((ISTEXT(Table1[[#This Row],[link]])),(Table1[[#This Row],[link]]),"")</f>
        <v/>
      </c>
      <c r="H43" t="e">
        <f>VLOOKUP(Table1[[#This Row],[locationaddress]],VENUEID!$A$2:$C65,3,TRUE)</f>
        <v>#N/A</v>
      </c>
      <c r="L43" s="1">
        <f>Table1[[#This Row],[startshortdate]]</f>
        <v>0</v>
      </c>
      <c r="M43" s="1">
        <f>Table1[[#This Row],[endshortdate]]</f>
        <v>0</v>
      </c>
      <c r="N43" s="20" t="str">
        <f>IF(Table1[[#This Row],[startdayname]]="Monday",Table1[[#This Row],[starttime]],"")</f>
        <v/>
      </c>
      <c r="O43" s="20" t="str">
        <f>IF(Table1[[#This Row],[startdayname]]="Tuesday",Table1[[#This Row],[starttime]],"")</f>
        <v/>
      </c>
      <c r="P43" s="20" t="str">
        <f>IF(Table1[[#This Row],[startdayname]]="Wednesday",Table1[[#This Row],[starttime]],"")</f>
        <v/>
      </c>
      <c r="Q43" s="20" t="str">
        <f>IF(Table1[[#This Row],[startdayname]]="Thursday",Table1[[#This Row],[starttime]],"")</f>
        <v/>
      </c>
      <c r="R43" s="20" t="str">
        <f>IF(Table1[[#This Row],[startdayname]]="Friday",Table1[[#This Row],[starttime]],"")</f>
        <v/>
      </c>
      <c r="S43" s="20" t="str">
        <f>IF(Table1[[#This Row],[startdayname]]="Saturday",Table1[[#This Row],[starttime]],"")</f>
        <v/>
      </c>
      <c r="T43" s="20" t="str">
        <f>IF(Table1[[#This Row],[startdayname]]="Sunday",Table1[[#This Row],[starttime]],"")</f>
        <v/>
      </c>
      <c r="V43" t="str">
        <f t="shared" si="3"/>
        <v>Kyle Cook</v>
      </c>
      <c r="W43" t="str">
        <f t="shared" si="3"/>
        <v>615-880-2367</v>
      </c>
      <c r="X43" t="str">
        <f t="shared" si="3"/>
        <v>kyle.cook@nashville.gov</v>
      </c>
    </row>
    <row r="44" spans="1:24" x14ac:dyDescent="0.25">
      <c r="A44">
        <f>Table1[[#This Row],[ summary]]</f>
        <v>0</v>
      </c>
      <c r="B44">
        <v>31158</v>
      </c>
      <c r="C44" t="str">
        <f>_xlfn.IFNA(VLOOKUP(Table1[[#This Row],[locationaddress]],VENUEID!$A$2:$B$28,2,TRUE),"")</f>
        <v/>
      </c>
      <c r="D44">
        <f>Table1[[#This Row],[description]]</f>
        <v>0</v>
      </c>
      <c r="E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4">
        <v>23</v>
      </c>
      <c r="G44" t="str">
        <f>IF((ISTEXT(Table1[[#This Row],[link]])),(Table1[[#This Row],[link]]),"")</f>
        <v/>
      </c>
      <c r="H44" t="e">
        <f>VLOOKUP(Table1[[#This Row],[locationaddress]],VENUEID!$A$2:$C67,3,TRUE)</f>
        <v>#N/A</v>
      </c>
      <c r="L44" s="1">
        <f>Table1[[#This Row],[startshortdate]]</f>
        <v>0</v>
      </c>
      <c r="M44" s="1">
        <f>Table1[[#This Row],[endshortdate]]</f>
        <v>0</v>
      </c>
      <c r="N44" s="20" t="str">
        <f>IF(Table1[[#This Row],[startdayname]]="Monday",Table1[[#This Row],[starttime]],"")</f>
        <v/>
      </c>
      <c r="O44" s="20" t="str">
        <f>IF(Table1[[#This Row],[startdayname]]="Tuesday",Table1[[#This Row],[starttime]],"")</f>
        <v/>
      </c>
      <c r="P44" s="20" t="str">
        <f>IF(Table1[[#This Row],[startdayname]]="Wednesday",Table1[[#This Row],[starttime]],"")</f>
        <v/>
      </c>
      <c r="Q44" s="20" t="str">
        <f>IF(Table1[[#This Row],[startdayname]]="Thursday",Table1[[#This Row],[starttime]],"")</f>
        <v/>
      </c>
      <c r="R44" s="20" t="str">
        <f>IF(Table1[[#This Row],[startdayname]]="Friday",Table1[[#This Row],[starttime]],"")</f>
        <v/>
      </c>
      <c r="S44" s="20" t="str">
        <f>IF(Table1[[#This Row],[startdayname]]="Saturday",Table1[[#This Row],[starttime]],"")</f>
        <v/>
      </c>
      <c r="T44" s="20" t="str">
        <f>IF(Table1[[#This Row],[startdayname]]="Sunday",Table1[[#This Row],[starttime]],"")</f>
        <v/>
      </c>
      <c r="V44" t="str">
        <f t="shared" si="3"/>
        <v>Kyle Cook</v>
      </c>
      <c r="W44" t="str">
        <f t="shared" si="3"/>
        <v>615-880-2367</v>
      </c>
      <c r="X44" t="str">
        <f t="shared" si="3"/>
        <v>kyle.cook@nashville.gov</v>
      </c>
    </row>
    <row r="45" spans="1:24" x14ac:dyDescent="0.25">
      <c r="A45">
        <f>Table1[[#This Row],[ summary]]</f>
        <v>0</v>
      </c>
      <c r="B45">
        <v>31158</v>
      </c>
      <c r="C45" t="str">
        <f>_xlfn.IFNA(VLOOKUP(Table1[[#This Row],[locationaddress]],VENUEID!$A$2:$B$28,2,TRUE),"")</f>
        <v/>
      </c>
      <c r="D45">
        <f>Table1[[#This Row],[description]]</f>
        <v>0</v>
      </c>
      <c r="E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5">
        <v>23</v>
      </c>
      <c r="G45" t="str">
        <f>IF((ISTEXT(Table1[[#This Row],[link]])),(Table1[[#This Row],[link]]),"")</f>
        <v/>
      </c>
      <c r="H45" t="e">
        <f>VLOOKUP(Table1[[#This Row],[locationaddress]],VENUEID!$A$2:$C67,3,TRUE)</f>
        <v>#N/A</v>
      </c>
      <c r="L45" s="1">
        <f>Table1[[#This Row],[startshortdate]]</f>
        <v>0</v>
      </c>
      <c r="M45" s="1">
        <f>Table1[[#This Row],[endshortdate]]</f>
        <v>0</v>
      </c>
      <c r="N45" s="20" t="str">
        <f>IF(Table1[[#This Row],[startdayname]]="Monday",Table1[[#This Row],[starttime]],"")</f>
        <v/>
      </c>
      <c r="O45" s="20" t="str">
        <f>IF(Table1[[#This Row],[startdayname]]="Tuesday",Table1[[#This Row],[starttime]],"")</f>
        <v/>
      </c>
      <c r="P45" s="20" t="str">
        <f>IF(Table1[[#This Row],[startdayname]]="Wednesday",Table1[[#This Row],[starttime]],"")</f>
        <v/>
      </c>
      <c r="Q45" s="20" t="str">
        <f>IF(Table1[[#This Row],[startdayname]]="Thursday",Table1[[#This Row],[starttime]],"")</f>
        <v/>
      </c>
      <c r="R45" s="20" t="str">
        <f>IF(Table1[[#This Row],[startdayname]]="Friday",Table1[[#This Row],[starttime]],"")</f>
        <v/>
      </c>
      <c r="S45" s="20" t="str">
        <f>IF(Table1[[#This Row],[startdayname]]="Saturday",Table1[[#This Row],[starttime]],"")</f>
        <v/>
      </c>
      <c r="T45" s="20" t="str">
        <f>IF(Table1[[#This Row],[startdayname]]="Sunday",Table1[[#This Row],[starttime]],"")</f>
        <v/>
      </c>
      <c r="V45" t="str">
        <f t="shared" si="3"/>
        <v>Kyle Cook</v>
      </c>
      <c r="W45" t="str">
        <f t="shared" si="3"/>
        <v>615-880-2367</v>
      </c>
      <c r="X45" t="str">
        <f t="shared" si="3"/>
        <v>kyle.cook@nashville.gov</v>
      </c>
    </row>
    <row r="46" spans="1:24" x14ac:dyDescent="0.25">
      <c r="A46">
        <f>Table1[[#This Row],[ summary]]</f>
        <v>0</v>
      </c>
      <c r="B46">
        <v>31158</v>
      </c>
      <c r="C46" t="str">
        <f>_xlfn.IFNA(VLOOKUP(Table1[[#This Row],[locationaddress]],VENUEID!$A$2:$B$28,2,TRUE),"")</f>
        <v/>
      </c>
      <c r="D46">
        <f>Table1[[#This Row],[description]]</f>
        <v>0</v>
      </c>
      <c r="E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6">
        <v>23</v>
      </c>
      <c r="G46" t="str">
        <f>IF((ISTEXT(Table1[[#This Row],[link]])),(Table1[[#This Row],[link]]),"")</f>
        <v/>
      </c>
      <c r="H46" t="e">
        <f>VLOOKUP(Table1[[#This Row],[locationaddress]],VENUEID!$A$2:$C69,3,TRUE)</f>
        <v>#N/A</v>
      </c>
      <c r="L46" s="1">
        <f>Table1[[#This Row],[startshortdate]]</f>
        <v>0</v>
      </c>
      <c r="M46" s="1">
        <f>Table1[[#This Row],[endshortdate]]</f>
        <v>0</v>
      </c>
      <c r="N46" s="20" t="str">
        <f>IF(Table1[[#This Row],[startdayname]]="Monday",Table1[[#This Row],[starttime]],"")</f>
        <v/>
      </c>
      <c r="O46" s="20" t="str">
        <f>IF(Table1[[#This Row],[startdayname]]="Tuesday",Table1[[#This Row],[starttime]],"")</f>
        <v/>
      </c>
      <c r="P46" s="20" t="str">
        <f>IF(Table1[[#This Row],[startdayname]]="Wednesday",Table1[[#This Row],[starttime]],"")</f>
        <v/>
      </c>
      <c r="Q46" s="20" t="str">
        <f>IF(Table1[[#This Row],[startdayname]]="Thursday",Table1[[#This Row],[starttime]],"")</f>
        <v/>
      </c>
      <c r="R46" s="20" t="str">
        <f>IF(Table1[[#This Row],[startdayname]]="Friday",Table1[[#This Row],[starttime]],"")</f>
        <v/>
      </c>
      <c r="S46" s="20" t="str">
        <f>IF(Table1[[#This Row],[startdayname]]="Saturday",Table1[[#This Row],[starttime]],"")</f>
        <v/>
      </c>
      <c r="T46" s="20" t="str">
        <f>IF(Table1[[#This Row],[startdayname]]="Sunday",Table1[[#This Row],[starttime]],"")</f>
        <v/>
      </c>
      <c r="V46" t="str">
        <f t="shared" si="3"/>
        <v>Kyle Cook</v>
      </c>
      <c r="W46" t="str">
        <f t="shared" si="3"/>
        <v>615-880-2367</v>
      </c>
      <c r="X46" t="str">
        <f t="shared" si="3"/>
        <v>kyle.cook@nashville.gov</v>
      </c>
    </row>
    <row r="47" spans="1:24" x14ac:dyDescent="0.25">
      <c r="A47">
        <f>Table1[[#This Row],[ summary]]</f>
        <v>0</v>
      </c>
      <c r="B47">
        <v>31158</v>
      </c>
      <c r="C47" t="str">
        <f>_xlfn.IFNA(VLOOKUP(Table1[[#This Row],[locationaddress]],VENUEID!$A$2:$B$28,2,TRUE),"")</f>
        <v/>
      </c>
      <c r="D47">
        <f>Table1[[#This Row],[description]]</f>
        <v>0</v>
      </c>
      <c r="E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7">
        <v>23</v>
      </c>
      <c r="G47" t="str">
        <f>IF((ISTEXT(Table1[[#This Row],[link]])),(Table1[[#This Row],[link]]),"")</f>
        <v/>
      </c>
      <c r="H47" t="e">
        <f>VLOOKUP(Table1[[#This Row],[locationaddress]],VENUEID!$A$2:$C69,3,TRUE)</f>
        <v>#N/A</v>
      </c>
      <c r="L47" s="1">
        <f>Table1[[#This Row],[startshortdate]]</f>
        <v>0</v>
      </c>
      <c r="M47" s="1">
        <f>Table1[[#This Row],[endshortdate]]</f>
        <v>0</v>
      </c>
      <c r="N47" s="20" t="str">
        <f>IF(Table1[[#This Row],[startdayname]]="Monday",Table1[[#This Row],[starttime]],"")</f>
        <v/>
      </c>
      <c r="O47" s="20" t="str">
        <f>IF(Table1[[#This Row],[startdayname]]="Tuesday",Table1[[#This Row],[starttime]],"")</f>
        <v/>
      </c>
      <c r="P47" s="20" t="str">
        <f>IF(Table1[[#This Row],[startdayname]]="Wednesday",Table1[[#This Row],[starttime]],"")</f>
        <v/>
      </c>
      <c r="Q47" s="20" t="str">
        <f>IF(Table1[[#This Row],[startdayname]]="Thursday",Table1[[#This Row],[starttime]],"")</f>
        <v/>
      </c>
      <c r="R47" s="20" t="str">
        <f>IF(Table1[[#This Row],[startdayname]]="Friday",Table1[[#This Row],[starttime]],"")</f>
        <v/>
      </c>
      <c r="S47" s="20" t="str">
        <f>IF(Table1[[#This Row],[startdayname]]="Saturday",Table1[[#This Row],[starttime]],"")</f>
        <v/>
      </c>
      <c r="T47" s="20" t="str">
        <f>IF(Table1[[#This Row],[startdayname]]="Sunday",Table1[[#This Row],[starttime]],"")</f>
        <v/>
      </c>
      <c r="V47" t="str">
        <f t="shared" si="3"/>
        <v>Kyle Cook</v>
      </c>
      <c r="W47" t="str">
        <f t="shared" si="3"/>
        <v>615-880-2367</v>
      </c>
      <c r="X47" t="str">
        <f t="shared" si="3"/>
        <v>kyle.cook@nashville.gov</v>
      </c>
    </row>
    <row r="48" spans="1:24" x14ac:dyDescent="0.25">
      <c r="A48" t="str">
        <f>Table1[[#This Row],[ summary]]</f>
        <v xml:space="preserve"> Adult Education High School Equivalency Class</v>
      </c>
      <c r="B48">
        <v>31158</v>
      </c>
      <c r="C48">
        <f>_xlfn.IFNA(VLOOKUP(Table1[[#This Row],[locationaddress]],VENUEID!$A$2:$B$28,2,TRUE),"")</f>
        <v>31252</v>
      </c>
      <c r="D48" t="str">
        <f>Table1[[#This Row],[description]]</f>
        <v>Tuesdays, 5:00 p.m. Fridays, 10:00 a.m.  Earn your high school equivalency diploma. Free HiSET classes are offered in partnership with the YWCA Family Literacy Center. Start writing the story of your family&amp;rsquo;s success today. Registration is required. To register, call (615) 269-9922.</v>
      </c>
      <c r="E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8">
        <v>23</v>
      </c>
      <c r="G48" t="str">
        <f>IF((ISTEXT(Table1[[#This Row],[link]])),(Table1[[#This Row],[link]]),"")</f>
        <v/>
      </c>
      <c r="H48" t="str">
        <f>VLOOKUP(Table1[[#This Row],[locationaddress]],VENUEID!$A$2:$C71,3,TRUE)</f>
        <v>(615) 862-5871</v>
      </c>
      <c r="L48" s="1">
        <f>Table1[[#This Row],[startshortdate]]</f>
        <v>42801</v>
      </c>
      <c r="M48" s="1">
        <f>Table1[[#This Row],[endshortdate]]</f>
        <v>42801</v>
      </c>
      <c r="N48" s="20" t="str">
        <f>IF(Table1[[#This Row],[startdayname]]="Monday",Table1[[#This Row],[starttime]],"")</f>
        <v/>
      </c>
      <c r="O48" s="20">
        <f>IF(Table1[[#This Row],[startdayname]]="Tuesday",Table1[[#This Row],[starttime]],"")</f>
        <v>0.70833333333333337</v>
      </c>
      <c r="P48" s="20" t="str">
        <f>IF(Table1[[#This Row],[startdayname]]="Wednesday",Table1[[#This Row],[starttime]],"")</f>
        <v/>
      </c>
      <c r="Q48" s="20" t="str">
        <f>IF(Table1[[#This Row],[startdayname]]="Thursday",Table1[[#This Row],[starttime]],"")</f>
        <v/>
      </c>
      <c r="R48" s="20" t="str">
        <f>IF(Table1[[#This Row],[startdayname]]="Friday",Table1[[#This Row],[starttime]],"")</f>
        <v/>
      </c>
      <c r="S48" s="20" t="str">
        <f>IF(Table1[[#This Row],[startdayname]]="Saturday",Table1[[#This Row],[starttime]],"")</f>
        <v/>
      </c>
      <c r="T48" s="20" t="str">
        <f>IF(Table1[[#This Row],[startdayname]]="Sunday",Table1[[#This Row],[starttime]],"")</f>
        <v/>
      </c>
      <c r="V48" t="str">
        <f t="shared" si="3"/>
        <v>Kyle Cook</v>
      </c>
      <c r="W48" t="str">
        <f t="shared" si="3"/>
        <v>615-880-2367</v>
      </c>
      <c r="X48" t="str">
        <f t="shared" si="3"/>
        <v>kyle.cook@nashville.gov</v>
      </c>
    </row>
    <row r="49" spans="1:24" x14ac:dyDescent="0.25">
      <c r="A49">
        <f>Table1[[#This Row],[ summary]]</f>
        <v>0</v>
      </c>
      <c r="B49">
        <v>31158</v>
      </c>
      <c r="C49" t="str">
        <f>_xlfn.IFNA(VLOOKUP(Table1[[#This Row],[locationaddress]],VENUEID!$A$2:$B$28,2,TRUE),"")</f>
        <v/>
      </c>
      <c r="D49">
        <f>Table1[[#This Row],[description]]</f>
        <v>0</v>
      </c>
      <c r="E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9">
        <v>23</v>
      </c>
      <c r="G49" t="str">
        <f>IF((ISTEXT(Table1[[#This Row],[link]])),(Table1[[#This Row],[link]]),"")</f>
        <v/>
      </c>
      <c r="H49" t="e">
        <f>VLOOKUP(Table1[[#This Row],[locationaddress]],VENUEID!$A$2:$C71,3,TRUE)</f>
        <v>#N/A</v>
      </c>
      <c r="L49" s="1">
        <f>Table1[[#This Row],[startshortdate]]</f>
        <v>0</v>
      </c>
      <c r="M49" s="1">
        <f>Table1[[#This Row],[endshortdate]]</f>
        <v>0</v>
      </c>
      <c r="N49" s="20" t="str">
        <f>IF(Table1[[#This Row],[startdayname]]="Monday",Table1[[#This Row],[starttime]],"")</f>
        <v/>
      </c>
      <c r="O49" s="20" t="str">
        <f>IF(Table1[[#This Row],[startdayname]]="Tuesday",Table1[[#This Row],[starttime]],"")</f>
        <v/>
      </c>
      <c r="P49" s="20" t="str">
        <f>IF(Table1[[#This Row],[startdayname]]="Wednesday",Table1[[#This Row],[starttime]],"")</f>
        <v/>
      </c>
      <c r="Q49" s="20" t="str">
        <f>IF(Table1[[#This Row],[startdayname]]="Thursday",Table1[[#This Row],[starttime]],"")</f>
        <v/>
      </c>
      <c r="R49" s="20" t="str">
        <f>IF(Table1[[#This Row],[startdayname]]="Friday",Table1[[#This Row],[starttime]],"")</f>
        <v/>
      </c>
      <c r="S49" s="20" t="str">
        <f>IF(Table1[[#This Row],[startdayname]]="Saturday",Table1[[#This Row],[starttime]],"")</f>
        <v/>
      </c>
      <c r="T49" s="20" t="str">
        <f>IF(Table1[[#This Row],[startdayname]]="Sunday",Table1[[#This Row],[starttime]],"")</f>
        <v/>
      </c>
      <c r="V49" t="str">
        <f t="shared" si="3"/>
        <v>Kyle Cook</v>
      </c>
      <c r="W49" t="str">
        <f t="shared" si="3"/>
        <v>615-880-2367</v>
      </c>
      <c r="X49" t="str">
        <f t="shared" si="3"/>
        <v>kyle.cook@nashville.gov</v>
      </c>
    </row>
    <row r="50" spans="1:24" x14ac:dyDescent="0.25">
      <c r="A50">
        <f>Table1[[#This Row],[ summary]]</f>
        <v>0</v>
      </c>
      <c r="B50">
        <v>31158</v>
      </c>
      <c r="C50" t="str">
        <f>_xlfn.IFNA(VLOOKUP(Table1[[#This Row],[locationaddress]],VENUEID!$A$2:$B$28,2,TRUE),"")</f>
        <v/>
      </c>
      <c r="D50">
        <f>Table1[[#This Row],[description]]</f>
        <v>0</v>
      </c>
      <c r="E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0">
        <v>23</v>
      </c>
      <c r="G50" t="str">
        <f>IF((ISTEXT(Table1[[#This Row],[link]])),(Table1[[#This Row],[link]]),"")</f>
        <v/>
      </c>
      <c r="H50" t="e">
        <f>VLOOKUP(Table1[[#This Row],[locationaddress]],VENUEID!$A$2:$C73,3,TRUE)</f>
        <v>#N/A</v>
      </c>
      <c r="L50" s="1">
        <f>Table1[[#This Row],[startshortdate]]</f>
        <v>0</v>
      </c>
      <c r="M50" s="1">
        <f>Table1[[#This Row],[endshortdate]]</f>
        <v>0</v>
      </c>
      <c r="N50" s="20" t="str">
        <f>IF(Table1[[#This Row],[startdayname]]="Monday",Table1[[#This Row],[starttime]],"")</f>
        <v/>
      </c>
      <c r="O50" s="20" t="str">
        <f>IF(Table1[[#This Row],[startdayname]]="Tuesday",Table1[[#This Row],[starttime]],"")</f>
        <v/>
      </c>
      <c r="P50" s="20" t="str">
        <f>IF(Table1[[#This Row],[startdayname]]="Wednesday",Table1[[#This Row],[starttime]],"")</f>
        <v/>
      </c>
      <c r="Q50" s="20" t="str">
        <f>IF(Table1[[#This Row],[startdayname]]="Thursday",Table1[[#This Row],[starttime]],"")</f>
        <v/>
      </c>
      <c r="R50" s="20" t="str">
        <f>IF(Table1[[#This Row],[startdayname]]="Friday",Table1[[#This Row],[starttime]],"")</f>
        <v/>
      </c>
      <c r="S50" s="20" t="str">
        <f>IF(Table1[[#This Row],[startdayname]]="Saturday",Table1[[#This Row],[starttime]],"")</f>
        <v/>
      </c>
      <c r="T50" s="20" t="str">
        <f>IF(Table1[[#This Row],[startdayname]]="Sunday",Table1[[#This Row],[starttime]],"")</f>
        <v/>
      </c>
      <c r="V50" t="str">
        <f t="shared" si="3"/>
        <v>Kyle Cook</v>
      </c>
      <c r="W50" t="str">
        <f t="shared" si="3"/>
        <v>615-880-2367</v>
      </c>
      <c r="X50" t="str">
        <f t="shared" si="3"/>
        <v>kyle.cook@nashville.gov</v>
      </c>
    </row>
    <row r="51" spans="1:24" x14ac:dyDescent="0.25">
      <c r="A51">
        <f>Table1[[#This Row],[ summary]]</f>
        <v>0</v>
      </c>
      <c r="B51">
        <v>31158</v>
      </c>
      <c r="C51" t="str">
        <f>_xlfn.IFNA(VLOOKUP(Table1[[#This Row],[locationaddress]],VENUEID!$A$2:$B$28,2,TRUE),"")</f>
        <v/>
      </c>
      <c r="D51">
        <f>Table1[[#This Row],[description]]</f>
        <v>0</v>
      </c>
      <c r="E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1">
        <v>23</v>
      </c>
      <c r="G51" t="str">
        <f>IF((ISTEXT(Table1[[#This Row],[link]])),(Table1[[#This Row],[link]]),"")</f>
        <v/>
      </c>
      <c r="H51" t="e">
        <f>VLOOKUP(Table1[[#This Row],[locationaddress]],VENUEID!$A$2:$C73,3,TRUE)</f>
        <v>#N/A</v>
      </c>
      <c r="L51" s="1">
        <f>Table1[[#This Row],[startshortdate]]</f>
        <v>0</v>
      </c>
      <c r="M51" s="1">
        <f>Table1[[#This Row],[endshortdate]]</f>
        <v>0</v>
      </c>
      <c r="N51" s="20" t="str">
        <f>IF(Table1[[#This Row],[startdayname]]="Monday",Table1[[#This Row],[starttime]],"")</f>
        <v/>
      </c>
      <c r="O51" s="20" t="str">
        <f>IF(Table1[[#This Row],[startdayname]]="Tuesday",Table1[[#This Row],[starttime]],"")</f>
        <v/>
      </c>
      <c r="P51" s="20" t="str">
        <f>IF(Table1[[#This Row],[startdayname]]="Wednesday",Table1[[#This Row],[starttime]],"")</f>
        <v/>
      </c>
      <c r="Q51" s="20" t="str">
        <f>IF(Table1[[#This Row],[startdayname]]="Thursday",Table1[[#This Row],[starttime]],"")</f>
        <v/>
      </c>
      <c r="R51" s="20" t="str">
        <f>IF(Table1[[#This Row],[startdayname]]="Friday",Table1[[#This Row],[starttime]],"")</f>
        <v/>
      </c>
      <c r="S51" s="20" t="str">
        <f>IF(Table1[[#This Row],[startdayname]]="Saturday",Table1[[#This Row],[starttime]],"")</f>
        <v/>
      </c>
      <c r="T51" s="20" t="str">
        <f>IF(Table1[[#This Row],[startdayname]]="Sunday",Table1[[#This Row],[starttime]],"")</f>
        <v/>
      </c>
      <c r="V51" t="str">
        <f t="shared" si="3"/>
        <v>Kyle Cook</v>
      </c>
      <c r="W51" t="str">
        <f t="shared" si="3"/>
        <v>615-880-2367</v>
      </c>
      <c r="X51" t="str">
        <f t="shared" si="3"/>
        <v>kyle.cook@nashville.gov</v>
      </c>
    </row>
    <row r="52" spans="1:24" x14ac:dyDescent="0.25">
      <c r="A52">
        <f>Table1[[#This Row],[ summary]]</f>
        <v>0</v>
      </c>
      <c r="B52">
        <v>31158</v>
      </c>
      <c r="C52" t="str">
        <f>_xlfn.IFNA(VLOOKUP(Table1[[#This Row],[locationaddress]],VENUEID!$A$2:$B$28,2,TRUE),"")</f>
        <v/>
      </c>
      <c r="D52">
        <f>Table1[[#This Row],[description]]</f>
        <v>0</v>
      </c>
      <c r="E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2">
        <v>23</v>
      </c>
      <c r="G52" t="str">
        <f>IF((ISTEXT(Table1[[#This Row],[link]])),(Table1[[#This Row],[link]]),"")</f>
        <v/>
      </c>
      <c r="H52" t="e">
        <f>VLOOKUP(Table1[[#This Row],[locationaddress]],VENUEID!$A$2:$C75,3,TRUE)</f>
        <v>#N/A</v>
      </c>
      <c r="L52" s="1">
        <f>Table1[[#This Row],[startshortdate]]</f>
        <v>0</v>
      </c>
      <c r="M52" s="1">
        <f>Table1[[#This Row],[endshortdate]]</f>
        <v>0</v>
      </c>
      <c r="N52" s="20" t="str">
        <f>IF(Table1[[#This Row],[startdayname]]="Monday",Table1[[#This Row],[starttime]],"")</f>
        <v/>
      </c>
      <c r="O52" s="20" t="str">
        <f>IF(Table1[[#This Row],[startdayname]]="Tuesday",Table1[[#This Row],[starttime]],"")</f>
        <v/>
      </c>
      <c r="P52" s="20" t="str">
        <f>IF(Table1[[#This Row],[startdayname]]="Wednesday",Table1[[#This Row],[starttime]],"")</f>
        <v/>
      </c>
      <c r="Q52" s="20" t="str">
        <f>IF(Table1[[#This Row],[startdayname]]="Thursday",Table1[[#This Row],[starttime]],"")</f>
        <v/>
      </c>
      <c r="R52" s="20" t="str">
        <f>IF(Table1[[#This Row],[startdayname]]="Friday",Table1[[#This Row],[starttime]],"")</f>
        <v/>
      </c>
      <c r="S52" s="20" t="str">
        <f>IF(Table1[[#This Row],[startdayname]]="Saturday",Table1[[#This Row],[starttime]],"")</f>
        <v/>
      </c>
      <c r="T52" s="20" t="str">
        <f>IF(Table1[[#This Row],[startdayname]]="Sunday",Table1[[#This Row],[starttime]],"")</f>
        <v/>
      </c>
      <c r="V52" t="str">
        <f t="shared" ref="V52:X58" si="4">V51</f>
        <v>Kyle Cook</v>
      </c>
      <c r="W52" t="str">
        <f t="shared" si="4"/>
        <v>615-880-2367</v>
      </c>
      <c r="X52" t="str">
        <f t="shared" si="4"/>
        <v>kyle.cook@nashville.gov</v>
      </c>
    </row>
    <row r="53" spans="1:24" x14ac:dyDescent="0.25">
      <c r="A53">
        <f>Table1[[#This Row],[ summary]]</f>
        <v>0</v>
      </c>
      <c r="B53">
        <v>31158</v>
      </c>
      <c r="C53" t="str">
        <f>_xlfn.IFNA(VLOOKUP(Table1[[#This Row],[locationaddress]],VENUEID!$A$2:$B$28,2,TRUE),"")</f>
        <v/>
      </c>
      <c r="D53">
        <f>Table1[[#This Row],[description]]</f>
        <v>0</v>
      </c>
      <c r="E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3">
        <v>23</v>
      </c>
      <c r="G53" t="str">
        <f>IF((ISTEXT(Table1[[#This Row],[link]])),(Table1[[#This Row],[link]]),"")</f>
        <v/>
      </c>
      <c r="H53" t="e">
        <f>VLOOKUP(Table1[[#This Row],[locationaddress]],VENUEID!$A$2:$C75,3,TRUE)</f>
        <v>#N/A</v>
      </c>
      <c r="L53" s="1">
        <f>Table1[[#This Row],[startshortdate]]</f>
        <v>0</v>
      </c>
      <c r="M53" s="1">
        <f>Table1[[#This Row],[endshortdate]]</f>
        <v>0</v>
      </c>
      <c r="N53" s="20" t="str">
        <f>IF(Table1[[#This Row],[startdayname]]="Monday",Table1[[#This Row],[starttime]],"")</f>
        <v/>
      </c>
      <c r="O53" s="20" t="str">
        <f>IF(Table1[[#This Row],[startdayname]]="Tuesday",Table1[[#This Row],[starttime]],"")</f>
        <v/>
      </c>
      <c r="P53" s="20" t="str">
        <f>IF(Table1[[#This Row],[startdayname]]="Wednesday",Table1[[#This Row],[starttime]],"")</f>
        <v/>
      </c>
      <c r="Q53" s="20" t="str">
        <f>IF(Table1[[#This Row],[startdayname]]="Thursday",Table1[[#This Row],[starttime]],"")</f>
        <v/>
      </c>
      <c r="R53" s="20" t="str">
        <f>IF(Table1[[#This Row],[startdayname]]="Friday",Table1[[#This Row],[starttime]],"")</f>
        <v/>
      </c>
      <c r="S53" s="20" t="str">
        <f>IF(Table1[[#This Row],[startdayname]]="Saturday",Table1[[#This Row],[starttime]],"")</f>
        <v/>
      </c>
      <c r="T53" s="20" t="str">
        <f>IF(Table1[[#This Row],[startdayname]]="Sunday",Table1[[#This Row],[starttime]],"")</f>
        <v/>
      </c>
      <c r="V53" t="str">
        <f t="shared" si="4"/>
        <v>Kyle Cook</v>
      </c>
      <c r="W53" t="str">
        <f t="shared" si="4"/>
        <v>615-880-2367</v>
      </c>
      <c r="X53" t="str">
        <f t="shared" si="4"/>
        <v>kyle.cook@nashville.gov</v>
      </c>
    </row>
    <row r="54" spans="1:24" x14ac:dyDescent="0.25">
      <c r="A54">
        <f>Table1[[#This Row],[ summary]]</f>
        <v>0</v>
      </c>
      <c r="B54">
        <v>31158</v>
      </c>
      <c r="C54" t="str">
        <f>_xlfn.IFNA(VLOOKUP(Table1[[#This Row],[locationaddress]],VENUEID!$A$2:$B$28,2,TRUE),"")</f>
        <v/>
      </c>
      <c r="D54">
        <f>Table1[[#This Row],[description]]</f>
        <v>0</v>
      </c>
      <c r="E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4">
        <v>23</v>
      </c>
      <c r="G54" t="str">
        <f>IF((ISTEXT(Table1[[#This Row],[link]])),(Table1[[#This Row],[link]]),"")</f>
        <v/>
      </c>
      <c r="H54" t="e">
        <f>VLOOKUP(Table1[[#This Row],[locationaddress]],VENUEID!$A$2:$C77,3,TRUE)</f>
        <v>#N/A</v>
      </c>
      <c r="L54" s="1">
        <f>Table1[[#This Row],[startshortdate]]</f>
        <v>0</v>
      </c>
      <c r="M54" s="1">
        <f>Table1[[#This Row],[endshortdate]]</f>
        <v>0</v>
      </c>
      <c r="N54" s="20" t="str">
        <f>IF(Table1[[#This Row],[startdayname]]="Monday",Table1[[#This Row],[starttime]],"")</f>
        <v/>
      </c>
      <c r="O54" s="20" t="str">
        <f>IF(Table1[[#This Row],[startdayname]]="Tuesday",Table1[[#This Row],[starttime]],"")</f>
        <v/>
      </c>
      <c r="P54" s="20" t="str">
        <f>IF(Table1[[#This Row],[startdayname]]="Wednesday",Table1[[#This Row],[starttime]],"")</f>
        <v/>
      </c>
      <c r="Q54" s="20" t="str">
        <f>IF(Table1[[#This Row],[startdayname]]="Thursday",Table1[[#This Row],[starttime]],"")</f>
        <v/>
      </c>
      <c r="R54" s="20" t="str">
        <f>IF(Table1[[#This Row],[startdayname]]="Friday",Table1[[#This Row],[starttime]],"")</f>
        <v/>
      </c>
      <c r="S54" s="20" t="str">
        <f>IF(Table1[[#This Row],[startdayname]]="Saturday",Table1[[#This Row],[starttime]],"")</f>
        <v/>
      </c>
      <c r="T54" s="20" t="str">
        <f>IF(Table1[[#This Row],[startdayname]]="Sunday",Table1[[#This Row],[starttime]],"")</f>
        <v/>
      </c>
      <c r="V54" t="str">
        <f t="shared" si="4"/>
        <v>Kyle Cook</v>
      </c>
      <c r="W54" t="str">
        <f t="shared" si="4"/>
        <v>615-880-2367</v>
      </c>
      <c r="X54" t="str">
        <f t="shared" si="4"/>
        <v>kyle.cook@nashville.gov</v>
      </c>
    </row>
    <row r="55" spans="1:24" x14ac:dyDescent="0.25">
      <c r="A55">
        <f>Table1[[#This Row],[ summary]]</f>
        <v>0</v>
      </c>
      <c r="B55">
        <v>31158</v>
      </c>
      <c r="C55" t="str">
        <f>_xlfn.IFNA(VLOOKUP(Table1[[#This Row],[locationaddress]],VENUEID!$A$2:$B$28,2,TRUE),"")</f>
        <v/>
      </c>
      <c r="D55">
        <f>Table1[[#This Row],[description]]</f>
        <v>0</v>
      </c>
      <c r="E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5">
        <v>23</v>
      </c>
      <c r="G55" t="str">
        <f>IF((ISTEXT(Table1[[#This Row],[link]])),(Table1[[#This Row],[link]]),"")</f>
        <v/>
      </c>
      <c r="H55" t="e">
        <f>VLOOKUP(Table1[[#This Row],[locationaddress]],VENUEID!$A$2:$C77,3,TRUE)</f>
        <v>#N/A</v>
      </c>
      <c r="L55" s="1">
        <f>Table1[[#This Row],[startshortdate]]</f>
        <v>0</v>
      </c>
      <c r="M55" s="1">
        <f>Table1[[#This Row],[endshortdate]]</f>
        <v>0</v>
      </c>
      <c r="N55" s="20" t="str">
        <f>IF(Table1[[#This Row],[startdayname]]="Monday",Table1[[#This Row],[starttime]],"")</f>
        <v/>
      </c>
      <c r="O55" s="20" t="str">
        <f>IF(Table1[[#This Row],[startdayname]]="Tuesday",Table1[[#This Row],[starttime]],"")</f>
        <v/>
      </c>
      <c r="P55" s="20" t="str">
        <f>IF(Table1[[#This Row],[startdayname]]="Wednesday",Table1[[#This Row],[starttime]],"")</f>
        <v/>
      </c>
      <c r="Q55" s="20" t="str">
        <f>IF(Table1[[#This Row],[startdayname]]="Thursday",Table1[[#This Row],[starttime]],"")</f>
        <v/>
      </c>
      <c r="R55" s="20" t="str">
        <f>IF(Table1[[#This Row],[startdayname]]="Friday",Table1[[#This Row],[starttime]],"")</f>
        <v/>
      </c>
      <c r="S55" s="20" t="str">
        <f>IF(Table1[[#This Row],[startdayname]]="Saturday",Table1[[#This Row],[starttime]],"")</f>
        <v/>
      </c>
      <c r="T55" s="20" t="str">
        <f>IF(Table1[[#This Row],[startdayname]]="Sunday",Table1[[#This Row],[starttime]],"")</f>
        <v/>
      </c>
      <c r="V55" t="str">
        <f t="shared" si="4"/>
        <v>Kyle Cook</v>
      </c>
      <c r="W55" t="str">
        <f t="shared" si="4"/>
        <v>615-880-2367</v>
      </c>
      <c r="X55" t="str">
        <f t="shared" si="4"/>
        <v>kyle.cook@nashville.gov</v>
      </c>
    </row>
    <row r="56" spans="1:24" x14ac:dyDescent="0.25">
      <c r="A56">
        <f>Table1[[#This Row],[ summary]]</f>
        <v>0</v>
      </c>
      <c r="B56">
        <v>31158</v>
      </c>
      <c r="C56" t="str">
        <f>_xlfn.IFNA(VLOOKUP(Table1[[#This Row],[locationaddress]],VENUEID!$A$2:$B$28,2,TRUE),"")</f>
        <v/>
      </c>
      <c r="D56">
        <f>Table1[[#This Row],[description]]</f>
        <v>0</v>
      </c>
      <c r="E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6">
        <v>23</v>
      </c>
      <c r="G56" t="str">
        <f>IF((ISTEXT(Table1[[#This Row],[link]])),(Table1[[#This Row],[link]]),"")</f>
        <v/>
      </c>
      <c r="H56" t="e">
        <f>VLOOKUP(Table1[[#This Row],[locationaddress]],VENUEID!$A$2:$C79,3,TRUE)</f>
        <v>#N/A</v>
      </c>
      <c r="L56" s="1">
        <f>Table1[[#This Row],[startshortdate]]</f>
        <v>0</v>
      </c>
      <c r="M56" s="1">
        <f>Table1[[#This Row],[endshortdate]]</f>
        <v>0</v>
      </c>
      <c r="N56" s="20" t="str">
        <f>IF(Table1[[#This Row],[startdayname]]="Monday",Table1[[#This Row],[starttime]],"")</f>
        <v/>
      </c>
      <c r="O56" s="20" t="str">
        <f>IF(Table1[[#This Row],[startdayname]]="Tuesday",Table1[[#This Row],[starttime]],"")</f>
        <v/>
      </c>
      <c r="P56" s="20" t="str">
        <f>IF(Table1[[#This Row],[startdayname]]="Wednesday",Table1[[#This Row],[starttime]],"")</f>
        <v/>
      </c>
      <c r="Q56" s="20" t="str">
        <f>IF(Table1[[#This Row],[startdayname]]="Thursday",Table1[[#This Row],[starttime]],"")</f>
        <v/>
      </c>
      <c r="R56" s="20" t="str">
        <f>IF(Table1[[#This Row],[startdayname]]="Friday",Table1[[#This Row],[starttime]],"")</f>
        <v/>
      </c>
      <c r="S56" s="20" t="str">
        <f>IF(Table1[[#This Row],[startdayname]]="Saturday",Table1[[#This Row],[starttime]],"")</f>
        <v/>
      </c>
      <c r="T56" s="20" t="str">
        <f>IF(Table1[[#This Row],[startdayname]]="Sunday",Table1[[#This Row],[starttime]],"")</f>
        <v/>
      </c>
      <c r="V56" t="str">
        <f t="shared" si="4"/>
        <v>Kyle Cook</v>
      </c>
      <c r="W56" t="str">
        <f t="shared" si="4"/>
        <v>615-880-2367</v>
      </c>
      <c r="X56" t="str">
        <f t="shared" si="4"/>
        <v>kyle.cook@nashville.gov</v>
      </c>
    </row>
    <row r="57" spans="1:24" x14ac:dyDescent="0.25">
      <c r="A57">
        <f>Table1[[#This Row],[ summary]]</f>
        <v>0</v>
      </c>
      <c r="B57">
        <v>31158</v>
      </c>
      <c r="C57" t="str">
        <f>_xlfn.IFNA(VLOOKUP(Table1[[#This Row],[locationaddress]],VENUEID!$A$2:$B$28,2,TRUE),"")</f>
        <v/>
      </c>
      <c r="D57">
        <f>Table1[[#This Row],[description]]</f>
        <v>0</v>
      </c>
      <c r="E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7">
        <v>23</v>
      </c>
      <c r="G57" t="str">
        <f>IF((ISTEXT(Table1[[#This Row],[link]])),(Table1[[#This Row],[link]]),"")</f>
        <v/>
      </c>
      <c r="H57" t="e">
        <f>VLOOKUP(Table1[[#This Row],[locationaddress]],VENUEID!$A$2:$C79,3,TRUE)</f>
        <v>#N/A</v>
      </c>
      <c r="L57" s="1">
        <f>Table1[[#This Row],[startshortdate]]</f>
        <v>0</v>
      </c>
      <c r="M57" s="1">
        <f>Table1[[#This Row],[endshortdate]]</f>
        <v>0</v>
      </c>
      <c r="N57" s="20" t="str">
        <f>IF(Table1[[#This Row],[startdayname]]="Monday",Table1[[#This Row],[starttime]],"")</f>
        <v/>
      </c>
      <c r="O57" s="20" t="str">
        <f>IF(Table1[[#This Row],[startdayname]]="Tuesday",Table1[[#This Row],[starttime]],"")</f>
        <v/>
      </c>
      <c r="P57" s="20" t="str">
        <f>IF(Table1[[#This Row],[startdayname]]="Wednesday",Table1[[#This Row],[starttime]],"")</f>
        <v/>
      </c>
      <c r="Q57" s="20" t="str">
        <f>IF(Table1[[#This Row],[startdayname]]="Thursday",Table1[[#This Row],[starttime]],"")</f>
        <v/>
      </c>
      <c r="R57" s="20" t="str">
        <f>IF(Table1[[#This Row],[startdayname]]="Friday",Table1[[#This Row],[starttime]],"")</f>
        <v/>
      </c>
      <c r="S57" s="20" t="str">
        <f>IF(Table1[[#This Row],[startdayname]]="Saturday",Table1[[#This Row],[starttime]],"")</f>
        <v/>
      </c>
      <c r="T57" s="20" t="str">
        <f>IF(Table1[[#This Row],[startdayname]]="Sunday",Table1[[#This Row],[starttime]],"")</f>
        <v/>
      </c>
      <c r="V57" t="str">
        <f t="shared" si="4"/>
        <v>Kyle Cook</v>
      </c>
      <c r="W57" t="str">
        <f t="shared" si="4"/>
        <v>615-880-2367</v>
      </c>
      <c r="X57" t="str">
        <f t="shared" si="4"/>
        <v>kyle.cook@nashville.gov</v>
      </c>
    </row>
    <row r="58" spans="1:24" x14ac:dyDescent="0.25">
      <c r="A58">
        <f>Table1[[#This Row],[ summary]]</f>
        <v>0</v>
      </c>
      <c r="B58">
        <v>31158</v>
      </c>
      <c r="C58" t="str">
        <f>_xlfn.IFNA(VLOOKUP(Table1[[#This Row],[locationaddress]],VENUEID!$A$2:$B$28,2,TRUE),"")</f>
        <v/>
      </c>
      <c r="D58">
        <f>Table1[[#This Row],[description]]</f>
        <v>0</v>
      </c>
      <c r="E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8">
        <v>23</v>
      </c>
      <c r="G58" t="str">
        <f>IF((ISTEXT(Table1[[#This Row],[link]])),(Table1[[#This Row],[link]]),"")</f>
        <v/>
      </c>
      <c r="H58" t="e">
        <f>VLOOKUP(Table1[[#This Row],[locationaddress]],VENUEID!$A$2:$C81,3,TRUE)</f>
        <v>#N/A</v>
      </c>
      <c r="L58" s="1">
        <f>Table1[[#This Row],[startshortdate]]</f>
        <v>0</v>
      </c>
      <c r="M58" s="1">
        <f>Table1[[#This Row],[endshortdate]]</f>
        <v>0</v>
      </c>
      <c r="N58" s="20" t="str">
        <f>IF(Table1[[#This Row],[startdayname]]="Monday",Table1[[#This Row],[starttime]],"")</f>
        <v/>
      </c>
      <c r="O58" s="20" t="str">
        <f>IF(Table1[[#This Row],[startdayname]]="Tuesday",Table1[[#This Row],[starttime]],"")</f>
        <v/>
      </c>
      <c r="P58" s="20" t="str">
        <f>IF(Table1[[#This Row],[startdayname]]="Wednesday",Table1[[#This Row],[starttime]],"")</f>
        <v/>
      </c>
      <c r="Q58" s="20" t="str">
        <f>IF(Table1[[#This Row],[startdayname]]="Thursday",Table1[[#This Row],[starttime]],"")</f>
        <v/>
      </c>
      <c r="R58" s="20" t="str">
        <f>IF(Table1[[#This Row],[startdayname]]="Friday",Table1[[#This Row],[starttime]],"")</f>
        <v/>
      </c>
      <c r="S58" s="20" t="str">
        <f>IF(Table1[[#This Row],[startdayname]]="Saturday",Table1[[#This Row],[starttime]],"")</f>
        <v/>
      </c>
      <c r="T58" s="20" t="str">
        <f>IF(Table1[[#This Row],[startdayname]]="Sunday",Table1[[#This Row],[starttime]],"")</f>
        <v/>
      </c>
      <c r="V58" t="str">
        <f t="shared" si="4"/>
        <v>Kyle Cook</v>
      </c>
      <c r="W58" t="str">
        <f t="shared" si="4"/>
        <v>615-880-2367</v>
      </c>
      <c r="X58" t="str">
        <f t="shared" si="4"/>
        <v>kyle.cook@nashville.gov</v>
      </c>
    </row>
    <row r="59" spans="1:24" x14ac:dyDescent="0.25">
      <c r="A59">
        <f>Table1[[#This Row],[ summary]]</f>
        <v>0</v>
      </c>
      <c r="B59">
        <v>31158</v>
      </c>
      <c r="C59" t="str">
        <f>_xlfn.IFNA(VLOOKUP(Table1[[#This Row],[locationaddress]],VENUEID!$A$2:$B$28,2,TRUE),"")</f>
        <v/>
      </c>
      <c r="D59">
        <f>Table1[[#This Row],[description]]</f>
        <v>0</v>
      </c>
      <c r="E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9">
        <v>23</v>
      </c>
      <c r="G59" t="str">
        <f>IF((ISTEXT(Table1[[#This Row],[link]])),(Table1[[#This Row],[link]]),"")</f>
        <v/>
      </c>
      <c r="H59" t="e">
        <f>VLOOKUP(Table1[[#This Row],[locationaddress]],VENUEID!$A$2:$C81,3,TRUE)</f>
        <v>#N/A</v>
      </c>
      <c r="L59" s="1">
        <f>Table1[[#This Row],[startshortdate]]</f>
        <v>0</v>
      </c>
      <c r="M59" s="1">
        <f>Table1[[#This Row],[endshortdate]]</f>
        <v>0</v>
      </c>
      <c r="N59" s="20" t="str">
        <f>IF(Table1[[#This Row],[startdayname]]="Monday",Table1[[#This Row],[starttime]],"")</f>
        <v/>
      </c>
      <c r="O59" s="20" t="str">
        <f>IF(Table1[[#This Row],[startdayname]]="Tuesday",Table1[[#This Row],[starttime]],"")</f>
        <v/>
      </c>
      <c r="P59" s="20" t="str">
        <f>IF(Table1[[#This Row],[startdayname]]="Wednesday",Table1[[#This Row],[starttime]],"")</f>
        <v/>
      </c>
      <c r="Q59" s="20" t="str">
        <f>IF(Table1[[#This Row],[startdayname]]="Thursday",Table1[[#This Row],[starttime]],"")</f>
        <v/>
      </c>
      <c r="R59" s="20" t="str">
        <f>IF(Table1[[#This Row],[startdayname]]="Friday",Table1[[#This Row],[starttime]],"")</f>
        <v/>
      </c>
      <c r="S59" s="20" t="str">
        <f>IF(Table1[[#This Row],[startdayname]]="Saturday",Table1[[#This Row],[starttime]],"")</f>
        <v/>
      </c>
      <c r="T59" s="20" t="str">
        <f>IF(Table1[[#This Row],[startdayname]]="Sunday",Table1[[#This Row],[starttime]],"")</f>
        <v/>
      </c>
      <c r="V59" t="str">
        <f t="shared" ref="V59:X59" si="5">V58</f>
        <v>Kyle Cook</v>
      </c>
      <c r="W59" t="str">
        <f t="shared" si="5"/>
        <v>615-880-2367</v>
      </c>
      <c r="X59" t="str">
        <f t="shared" si="5"/>
        <v>kyle.cook@nashville.gov</v>
      </c>
    </row>
    <row r="60" spans="1:24" x14ac:dyDescent="0.25">
      <c r="A60">
        <f>Table1[[#This Row],[ summary]]</f>
        <v>0</v>
      </c>
      <c r="B60">
        <v>31158</v>
      </c>
      <c r="C60" t="str">
        <f>_xlfn.IFNA(VLOOKUP(Table1[[#This Row],[locationaddress]],VENUEID!$A$2:$B$28,2,TRUE),"")</f>
        <v/>
      </c>
      <c r="D60">
        <f>Table1[[#This Row],[description]]</f>
        <v>0</v>
      </c>
      <c r="E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0">
        <v>23</v>
      </c>
      <c r="G60" t="str">
        <f>IF((ISTEXT(Table1[[#This Row],[link]])),(Table1[[#This Row],[link]]),"")</f>
        <v/>
      </c>
      <c r="H60" t="e">
        <f>VLOOKUP(Table1[[#This Row],[locationaddress]],VENUEID!$A$2:$C83,3,TRUE)</f>
        <v>#N/A</v>
      </c>
      <c r="L60" s="1">
        <f>Table1[[#This Row],[startshortdate]]</f>
        <v>0</v>
      </c>
      <c r="M60" s="1">
        <f>Table1[[#This Row],[endshortdate]]</f>
        <v>0</v>
      </c>
      <c r="N60" s="20" t="str">
        <f>IF(Table1[[#This Row],[startdayname]]="Monday",Table1[[#This Row],[starttime]],"")</f>
        <v/>
      </c>
      <c r="O60" s="20" t="str">
        <f>IF(Table1[[#This Row],[startdayname]]="Tuesday",Table1[[#This Row],[starttime]],"")</f>
        <v/>
      </c>
      <c r="P60" s="20" t="str">
        <f>IF(Table1[[#This Row],[startdayname]]="Wednesday",Table1[[#This Row],[starttime]],"")</f>
        <v/>
      </c>
      <c r="Q60" s="20" t="str">
        <f>IF(Table1[[#This Row],[startdayname]]="Thursday",Table1[[#This Row],[starttime]],"")</f>
        <v/>
      </c>
      <c r="R60" s="20" t="str">
        <f>IF(Table1[[#This Row],[startdayname]]="Friday",Table1[[#This Row],[starttime]],"")</f>
        <v/>
      </c>
      <c r="S60" s="20" t="str">
        <f>IF(Table1[[#This Row],[startdayname]]="Saturday",Table1[[#This Row],[starttime]],"")</f>
        <v/>
      </c>
      <c r="T60" s="20" t="str">
        <f>IF(Table1[[#This Row],[startdayname]]="Sunday",Table1[[#This Row],[starttime]],"")</f>
        <v/>
      </c>
      <c r="V60" t="str">
        <f t="shared" ref="V60:X60" si="6">V59</f>
        <v>Kyle Cook</v>
      </c>
      <c r="W60" t="str">
        <f t="shared" si="6"/>
        <v>615-880-2367</v>
      </c>
      <c r="X60" t="str">
        <f t="shared" si="6"/>
        <v>kyle.cook@nashville.gov</v>
      </c>
    </row>
    <row r="61" spans="1:24" x14ac:dyDescent="0.25">
      <c r="A61">
        <f>Table1[[#This Row],[ summary]]</f>
        <v>0</v>
      </c>
      <c r="B61">
        <v>31158</v>
      </c>
      <c r="C61" t="str">
        <f>_xlfn.IFNA(VLOOKUP(Table1[[#This Row],[locationaddress]],VENUEID!$A$2:$B$28,2,TRUE),"")</f>
        <v/>
      </c>
      <c r="D61">
        <f>Table1[[#This Row],[description]]</f>
        <v>0</v>
      </c>
      <c r="E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1">
        <v>23</v>
      </c>
      <c r="G61" t="str">
        <f>IF((ISTEXT(Table1[[#This Row],[link]])),(Table1[[#This Row],[link]]),"")</f>
        <v/>
      </c>
      <c r="H61" t="e">
        <f>VLOOKUP(Table1[[#This Row],[locationaddress]],VENUEID!$A$2:$C83,3,TRUE)</f>
        <v>#N/A</v>
      </c>
      <c r="L61" s="1">
        <f>Table1[[#This Row],[startshortdate]]</f>
        <v>0</v>
      </c>
      <c r="M61" s="1">
        <f>Table1[[#This Row],[endshortdate]]</f>
        <v>0</v>
      </c>
      <c r="N61" s="20" t="str">
        <f>IF(Table1[[#This Row],[startdayname]]="Monday",Table1[[#This Row],[starttime]],"")</f>
        <v/>
      </c>
      <c r="O61" s="20" t="str">
        <f>IF(Table1[[#This Row],[startdayname]]="Tuesday",Table1[[#This Row],[starttime]],"")</f>
        <v/>
      </c>
      <c r="P61" s="20" t="str">
        <f>IF(Table1[[#This Row],[startdayname]]="Wednesday",Table1[[#This Row],[starttime]],"")</f>
        <v/>
      </c>
      <c r="Q61" s="20" t="str">
        <f>IF(Table1[[#This Row],[startdayname]]="Thursday",Table1[[#This Row],[starttime]],"")</f>
        <v/>
      </c>
      <c r="R61" s="20" t="str">
        <f>IF(Table1[[#This Row],[startdayname]]="Friday",Table1[[#This Row],[starttime]],"")</f>
        <v/>
      </c>
      <c r="S61" s="20" t="str">
        <f>IF(Table1[[#This Row],[startdayname]]="Saturday",Table1[[#This Row],[starttime]],"")</f>
        <v/>
      </c>
      <c r="T61" s="20" t="str">
        <f>IF(Table1[[#This Row],[startdayname]]="Sunday",Table1[[#This Row],[starttime]],"")</f>
        <v/>
      </c>
      <c r="V61" t="str">
        <f t="shared" ref="V61:X61" si="7">V60</f>
        <v>Kyle Cook</v>
      </c>
      <c r="W61" t="str">
        <f t="shared" si="7"/>
        <v>615-880-2367</v>
      </c>
      <c r="X61" t="str">
        <f t="shared" si="7"/>
        <v>kyle.cook@nashville.gov</v>
      </c>
    </row>
    <row r="62" spans="1:24" x14ac:dyDescent="0.25">
      <c r="A62">
        <f>Table1[[#This Row],[ summary]]</f>
        <v>0</v>
      </c>
      <c r="B62">
        <v>31158</v>
      </c>
      <c r="C62" t="str">
        <f>_xlfn.IFNA(VLOOKUP(Table1[[#This Row],[locationaddress]],VENUEID!$A$2:$B$28,2,TRUE),"")</f>
        <v/>
      </c>
      <c r="D62">
        <f>Table1[[#This Row],[description]]</f>
        <v>0</v>
      </c>
      <c r="E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2">
        <v>23</v>
      </c>
      <c r="G62" t="str">
        <f>IF((ISTEXT(Table1[[#This Row],[link]])),(Table1[[#This Row],[link]]),"")</f>
        <v/>
      </c>
      <c r="H62" t="e">
        <f>VLOOKUP(Table1[[#This Row],[locationaddress]],VENUEID!$A$2:$C85,3,TRUE)</f>
        <v>#N/A</v>
      </c>
      <c r="L62" s="1">
        <f>Table1[[#This Row],[startshortdate]]</f>
        <v>0</v>
      </c>
      <c r="M62" s="1">
        <f>Table1[[#This Row],[endshortdate]]</f>
        <v>0</v>
      </c>
      <c r="N62" s="20" t="str">
        <f>IF(Table1[[#This Row],[startdayname]]="Monday",Table1[[#This Row],[starttime]],"")</f>
        <v/>
      </c>
      <c r="O62" s="20" t="str">
        <f>IF(Table1[[#This Row],[startdayname]]="Tuesday",Table1[[#This Row],[starttime]],"")</f>
        <v/>
      </c>
      <c r="P62" s="20" t="str">
        <f>IF(Table1[[#This Row],[startdayname]]="Wednesday",Table1[[#This Row],[starttime]],"")</f>
        <v/>
      </c>
      <c r="Q62" s="20" t="str">
        <f>IF(Table1[[#This Row],[startdayname]]="Thursday",Table1[[#This Row],[starttime]],"")</f>
        <v/>
      </c>
      <c r="R62" s="20" t="str">
        <f>IF(Table1[[#This Row],[startdayname]]="Friday",Table1[[#This Row],[starttime]],"")</f>
        <v/>
      </c>
      <c r="S62" s="20" t="str">
        <f>IF(Table1[[#This Row],[startdayname]]="Saturday",Table1[[#This Row],[starttime]],"")</f>
        <v/>
      </c>
      <c r="T62" s="20" t="str">
        <f>IF(Table1[[#This Row],[startdayname]]="Sunday",Table1[[#This Row],[starttime]],"")</f>
        <v/>
      </c>
      <c r="V62" t="str">
        <f t="shared" ref="V62:X62" si="8">V61</f>
        <v>Kyle Cook</v>
      </c>
      <c r="W62" t="str">
        <f t="shared" si="8"/>
        <v>615-880-2367</v>
      </c>
      <c r="X62" t="str">
        <f t="shared" si="8"/>
        <v>kyle.cook@nashville.gov</v>
      </c>
    </row>
    <row r="63" spans="1:24" x14ac:dyDescent="0.25">
      <c r="A63">
        <f>Table1[[#This Row],[ summary]]</f>
        <v>0</v>
      </c>
      <c r="B63">
        <v>31158</v>
      </c>
      <c r="C63" t="str">
        <f>_xlfn.IFNA(VLOOKUP(Table1[[#This Row],[locationaddress]],VENUEID!$A$2:$B$28,2,TRUE),"")</f>
        <v/>
      </c>
      <c r="D63">
        <f>Table1[[#This Row],[description]]</f>
        <v>0</v>
      </c>
      <c r="E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3">
        <v>23</v>
      </c>
      <c r="G63" t="str">
        <f>IF((ISTEXT(Table1[[#This Row],[link]])),(Table1[[#This Row],[link]]),"")</f>
        <v/>
      </c>
      <c r="H63" t="e">
        <f>VLOOKUP(Table1[[#This Row],[locationaddress]],VENUEID!$A$2:$C85,3,TRUE)</f>
        <v>#N/A</v>
      </c>
      <c r="L63" s="1">
        <f>Table1[[#This Row],[startshortdate]]</f>
        <v>0</v>
      </c>
      <c r="M63" s="1">
        <f>Table1[[#This Row],[endshortdate]]</f>
        <v>0</v>
      </c>
      <c r="N63" s="20" t="str">
        <f>IF(Table1[[#This Row],[startdayname]]="Monday",Table1[[#This Row],[starttime]],"")</f>
        <v/>
      </c>
      <c r="O63" s="20" t="str">
        <f>IF(Table1[[#This Row],[startdayname]]="Tuesday",Table1[[#This Row],[starttime]],"")</f>
        <v/>
      </c>
      <c r="P63" s="20" t="str">
        <f>IF(Table1[[#This Row],[startdayname]]="Wednesday",Table1[[#This Row],[starttime]],"")</f>
        <v/>
      </c>
      <c r="Q63" s="20" t="str">
        <f>IF(Table1[[#This Row],[startdayname]]="Thursday",Table1[[#This Row],[starttime]],"")</f>
        <v/>
      </c>
      <c r="R63" s="20" t="str">
        <f>IF(Table1[[#This Row],[startdayname]]="Friday",Table1[[#This Row],[starttime]],"")</f>
        <v/>
      </c>
      <c r="S63" s="20" t="str">
        <f>IF(Table1[[#This Row],[startdayname]]="Saturday",Table1[[#This Row],[starttime]],"")</f>
        <v/>
      </c>
      <c r="T63" s="20" t="str">
        <f>IF(Table1[[#This Row],[startdayname]]="Sunday",Table1[[#This Row],[starttime]],"")</f>
        <v/>
      </c>
      <c r="V63" t="str">
        <f t="shared" ref="V63:X63" si="9">V62</f>
        <v>Kyle Cook</v>
      </c>
      <c r="W63" t="str">
        <f t="shared" si="9"/>
        <v>615-880-2367</v>
      </c>
      <c r="X63" t="str">
        <f t="shared" si="9"/>
        <v>kyle.cook@nashville.gov</v>
      </c>
    </row>
    <row r="64" spans="1:24" x14ac:dyDescent="0.25">
      <c r="A64">
        <f>Table1[[#This Row],[ summary]]</f>
        <v>0</v>
      </c>
      <c r="B64">
        <v>31158</v>
      </c>
      <c r="C64" t="str">
        <f>_xlfn.IFNA(VLOOKUP(Table1[[#This Row],[locationaddress]],VENUEID!$A$2:$B$28,2,TRUE),"")</f>
        <v/>
      </c>
      <c r="D64">
        <f>Table1[[#This Row],[description]]</f>
        <v>0</v>
      </c>
      <c r="E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4">
        <v>23</v>
      </c>
      <c r="G64" t="str">
        <f>IF((ISTEXT(Table1[[#This Row],[link]])),(Table1[[#This Row],[link]]),"")</f>
        <v/>
      </c>
      <c r="H64" t="e">
        <f>VLOOKUP(Table1[[#This Row],[locationaddress]],VENUEID!$A$2:$C87,3,TRUE)</f>
        <v>#N/A</v>
      </c>
      <c r="L64" s="1">
        <f>Table1[[#This Row],[startshortdate]]</f>
        <v>0</v>
      </c>
      <c r="M64" s="1">
        <f>Table1[[#This Row],[endshortdate]]</f>
        <v>0</v>
      </c>
      <c r="N64" s="20" t="str">
        <f>IF(Table1[[#This Row],[startdayname]]="Monday",Table1[[#This Row],[starttime]],"")</f>
        <v/>
      </c>
      <c r="O64" s="20" t="str">
        <f>IF(Table1[[#This Row],[startdayname]]="Tuesday",Table1[[#This Row],[starttime]],"")</f>
        <v/>
      </c>
      <c r="P64" s="20" t="str">
        <f>IF(Table1[[#This Row],[startdayname]]="Wednesday",Table1[[#This Row],[starttime]],"")</f>
        <v/>
      </c>
      <c r="Q64" s="20" t="str">
        <f>IF(Table1[[#This Row],[startdayname]]="Thursday",Table1[[#This Row],[starttime]],"")</f>
        <v/>
      </c>
      <c r="R64" s="20" t="str">
        <f>IF(Table1[[#This Row],[startdayname]]="Friday",Table1[[#This Row],[starttime]],"")</f>
        <v/>
      </c>
      <c r="S64" s="20" t="str">
        <f>IF(Table1[[#This Row],[startdayname]]="Saturday",Table1[[#This Row],[starttime]],"")</f>
        <v/>
      </c>
      <c r="T64" s="20" t="str">
        <f>IF(Table1[[#This Row],[startdayname]]="Sunday",Table1[[#This Row],[starttime]],"")</f>
        <v/>
      </c>
      <c r="V64" t="str">
        <f t="shared" ref="V64:X64" si="10">V63</f>
        <v>Kyle Cook</v>
      </c>
      <c r="W64" t="str">
        <f t="shared" si="10"/>
        <v>615-880-2367</v>
      </c>
      <c r="X64" t="str">
        <f t="shared" si="10"/>
        <v>kyle.cook@nashville.gov</v>
      </c>
    </row>
    <row r="65" spans="1:24" x14ac:dyDescent="0.25">
      <c r="A65">
        <f>Table1[[#This Row],[ summary]]</f>
        <v>0</v>
      </c>
      <c r="B65">
        <v>31158</v>
      </c>
      <c r="C65" t="str">
        <f>_xlfn.IFNA(VLOOKUP(Table1[[#This Row],[locationaddress]],VENUEID!$A$2:$B$28,2,TRUE),"")</f>
        <v/>
      </c>
      <c r="D65">
        <f>Table1[[#This Row],[description]]</f>
        <v>0</v>
      </c>
      <c r="E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5">
        <v>23</v>
      </c>
      <c r="G65" t="str">
        <f>IF((ISTEXT(Table1[[#This Row],[link]])),(Table1[[#This Row],[link]]),"")</f>
        <v/>
      </c>
      <c r="H65" t="e">
        <f>VLOOKUP(Table1[[#This Row],[locationaddress]],VENUEID!$A$2:$C87,3,TRUE)</f>
        <v>#N/A</v>
      </c>
      <c r="L65" s="1">
        <f>Table1[[#This Row],[startshortdate]]</f>
        <v>0</v>
      </c>
      <c r="M65" s="1">
        <f>Table1[[#This Row],[endshortdate]]</f>
        <v>0</v>
      </c>
      <c r="N65" s="20" t="str">
        <f>IF(Table1[[#This Row],[startdayname]]="Monday",Table1[[#This Row],[starttime]],"")</f>
        <v/>
      </c>
      <c r="O65" s="20" t="str">
        <f>IF(Table1[[#This Row],[startdayname]]="Tuesday",Table1[[#This Row],[starttime]],"")</f>
        <v/>
      </c>
      <c r="P65" s="20" t="str">
        <f>IF(Table1[[#This Row],[startdayname]]="Wednesday",Table1[[#This Row],[starttime]],"")</f>
        <v/>
      </c>
      <c r="Q65" s="20" t="str">
        <f>IF(Table1[[#This Row],[startdayname]]="Thursday",Table1[[#This Row],[starttime]],"")</f>
        <v/>
      </c>
      <c r="R65" s="20" t="str">
        <f>IF(Table1[[#This Row],[startdayname]]="Friday",Table1[[#This Row],[starttime]],"")</f>
        <v/>
      </c>
      <c r="S65" s="20" t="str">
        <f>IF(Table1[[#This Row],[startdayname]]="Saturday",Table1[[#This Row],[starttime]],"")</f>
        <v/>
      </c>
      <c r="T65" s="20" t="str">
        <f>IF(Table1[[#This Row],[startdayname]]="Sunday",Table1[[#This Row],[starttime]],"")</f>
        <v/>
      </c>
      <c r="V65" t="str">
        <f t="shared" ref="V65:X65" si="11">V64</f>
        <v>Kyle Cook</v>
      </c>
      <c r="W65" t="str">
        <f t="shared" si="11"/>
        <v>615-880-2367</v>
      </c>
      <c r="X65" t="str">
        <f t="shared" si="11"/>
        <v>kyle.cook@nashville.gov</v>
      </c>
    </row>
    <row r="66" spans="1:24" x14ac:dyDescent="0.25">
      <c r="A66">
        <f>Table1[[#This Row],[ summary]]</f>
        <v>0</v>
      </c>
      <c r="B66">
        <v>31158</v>
      </c>
      <c r="C66" t="str">
        <f>_xlfn.IFNA(VLOOKUP(Table1[[#This Row],[locationaddress]],VENUEID!$A$2:$B$28,2,TRUE),"")</f>
        <v/>
      </c>
      <c r="D66">
        <f>Table1[[#This Row],[description]]</f>
        <v>0</v>
      </c>
      <c r="E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6">
        <v>23</v>
      </c>
      <c r="G66" t="str">
        <f>IF((ISTEXT(Table1[[#This Row],[link]])),(Table1[[#This Row],[link]]),"")</f>
        <v/>
      </c>
      <c r="H66" t="e">
        <f>VLOOKUP(Table1[[#This Row],[locationaddress]],VENUEID!$A$2:$C89,3,TRUE)</f>
        <v>#N/A</v>
      </c>
      <c r="L66" s="1">
        <f>Table1[[#This Row],[startshortdate]]</f>
        <v>0</v>
      </c>
      <c r="M66" s="1">
        <f>Table1[[#This Row],[endshortdate]]</f>
        <v>0</v>
      </c>
      <c r="N66" s="20" t="str">
        <f>IF(Table1[[#This Row],[startdayname]]="Monday",Table1[[#This Row],[starttime]],"")</f>
        <v/>
      </c>
      <c r="O66" s="20" t="str">
        <f>IF(Table1[[#This Row],[startdayname]]="Tuesday",Table1[[#This Row],[starttime]],"")</f>
        <v/>
      </c>
      <c r="P66" s="20" t="str">
        <f>IF(Table1[[#This Row],[startdayname]]="Wednesday",Table1[[#This Row],[starttime]],"")</f>
        <v/>
      </c>
      <c r="Q66" s="20" t="str">
        <f>IF(Table1[[#This Row],[startdayname]]="Thursday",Table1[[#This Row],[starttime]],"")</f>
        <v/>
      </c>
      <c r="R66" s="20" t="str">
        <f>IF(Table1[[#This Row],[startdayname]]="Friday",Table1[[#This Row],[starttime]],"")</f>
        <v/>
      </c>
      <c r="S66" s="20" t="str">
        <f>IF(Table1[[#This Row],[startdayname]]="Saturday",Table1[[#This Row],[starttime]],"")</f>
        <v/>
      </c>
      <c r="T66" s="20" t="str">
        <f>IF(Table1[[#This Row],[startdayname]]="Sunday",Table1[[#This Row],[starttime]],"")</f>
        <v/>
      </c>
      <c r="V66" t="str">
        <f t="shared" ref="V66:X66" si="12">V65</f>
        <v>Kyle Cook</v>
      </c>
      <c r="W66" t="str">
        <f t="shared" si="12"/>
        <v>615-880-2367</v>
      </c>
      <c r="X66" t="str">
        <f t="shared" si="12"/>
        <v>kyle.cook@nashville.gov</v>
      </c>
    </row>
    <row r="67" spans="1:24" x14ac:dyDescent="0.25">
      <c r="A67">
        <f>Table1[[#This Row],[ summary]]</f>
        <v>0</v>
      </c>
      <c r="B67">
        <v>31158</v>
      </c>
      <c r="C67" t="str">
        <f>_xlfn.IFNA(VLOOKUP(Table1[[#This Row],[locationaddress]],VENUEID!$A$2:$B$28,2,TRUE),"")</f>
        <v/>
      </c>
      <c r="D67">
        <f>Table1[[#This Row],[description]]</f>
        <v>0</v>
      </c>
      <c r="E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7">
        <v>23</v>
      </c>
      <c r="G67" t="str">
        <f>IF((ISTEXT(Table1[[#This Row],[link]])),(Table1[[#This Row],[link]]),"")</f>
        <v/>
      </c>
      <c r="H67" t="e">
        <f>VLOOKUP(Table1[[#This Row],[locationaddress]],VENUEID!$A$2:$C89,3,TRUE)</f>
        <v>#N/A</v>
      </c>
      <c r="L67" s="1">
        <f>Table1[[#This Row],[startshortdate]]</f>
        <v>0</v>
      </c>
      <c r="M67" s="1">
        <f>Table1[[#This Row],[endshortdate]]</f>
        <v>0</v>
      </c>
      <c r="N67" s="20" t="str">
        <f>IF(Table1[[#This Row],[startdayname]]="Monday",Table1[[#This Row],[starttime]],"")</f>
        <v/>
      </c>
      <c r="O67" s="20" t="str">
        <f>IF(Table1[[#This Row],[startdayname]]="Tuesday",Table1[[#This Row],[starttime]],"")</f>
        <v/>
      </c>
      <c r="P67" s="20" t="str">
        <f>IF(Table1[[#This Row],[startdayname]]="Wednesday",Table1[[#This Row],[starttime]],"")</f>
        <v/>
      </c>
      <c r="Q67" s="20" t="str">
        <f>IF(Table1[[#This Row],[startdayname]]="Thursday",Table1[[#This Row],[starttime]],"")</f>
        <v/>
      </c>
      <c r="R67" s="20" t="str">
        <f>IF(Table1[[#This Row],[startdayname]]="Friday",Table1[[#This Row],[starttime]],"")</f>
        <v/>
      </c>
      <c r="S67" s="20" t="str">
        <f>IF(Table1[[#This Row],[startdayname]]="Saturday",Table1[[#This Row],[starttime]],"")</f>
        <v/>
      </c>
      <c r="T67" s="20" t="str">
        <f>IF(Table1[[#This Row],[startdayname]]="Sunday",Table1[[#This Row],[starttime]],"")</f>
        <v/>
      </c>
      <c r="V67" t="str">
        <f t="shared" ref="V67:X67" si="13">V66</f>
        <v>Kyle Cook</v>
      </c>
      <c r="W67" t="str">
        <f t="shared" si="13"/>
        <v>615-880-2367</v>
      </c>
      <c r="X67" t="str">
        <f t="shared" si="13"/>
        <v>kyle.cook@nashville.gov</v>
      </c>
    </row>
    <row r="68" spans="1:24" x14ac:dyDescent="0.25">
      <c r="A68">
        <f>Table1[[#This Row],[ summary]]</f>
        <v>0</v>
      </c>
      <c r="B68">
        <v>31158</v>
      </c>
      <c r="C68" t="str">
        <f>_xlfn.IFNA(VLOOKUP(Table1[[#This Row],[locationaddress]],VENUEID!$A$2:$B$28,2,TRUE),"")</f>
        <v/>
      </c>
      <c r="D68">
        <f>Table1[[#This Row],[description]]</f>
        <v>0</v>
      </c>
      <c r="E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8">
        <v>23</v>
      </c>
      <c r="G68" t="str">
        <f>IF((ISTEXT(Table1[[#This Row],[link]])),(Table1[[#This Row],[link]]),"")</f>
        <v/>
      </c>
      <c r="H68" t="e">
        <f>VLOOKUP(Table1[[#This Row],[locationaddress]],VENUEID!$A$2:$C91,3,TRUE)</f>
        <v>#N/A</v>
      </c>
      <c r="L68" s="1">
        <f>Table1[[#This Row],[startshortdate]]</f>
        <v>0</v>
      </c>
      <c r="M68" s="1">
        <f>Table1[[#This Row],[endshortdate]]</f>
        <v>0</v>
      </c>
      <c r="N68" s="20" t="str">
        <f>IF(Table1[[#This Row],[startdayname]]="Monday",Table1[[#This Row],[starttime]],"")</f>
        <v/>
      </c>
      <c r="O68" s="20" t="str">
        <f>IF(Table1[[#This Row],[startdayname]]="Tuesday",Table1[[#This Row],[starttime]],"")</f>
        <v/>
      </c>
      <c r="P68" s="20" t="str">
        <f>IF(Table1[[#This Row],[startdayname]]="Wednesday",Table1[[#This Row],[starttime]],"")</f>
        <v/>
      </c>
      <c r="Q68" s="20" t="str">
        <f>IF(Table1[[#This Row],[startdayname]]="Thursday",Table1[[#This Row],[starttime]],"")</f>
        <v/>
      </c>
      <c r="R68" s="20" t="str">
        <f>IF(Table1[[#This Row],[startdayname]]="Friday",Table1[[#This Row],[starttime]],"")</f>
        <v/>
      </c>
      <c r="S68" s="20" t="str">
        <f>IF(Table1[[#This Row],[startdayname]]="Saturday",Table1[[#This Row],[starttime]],"")</f>
        <v/>
      </c>
      <c r="T68" s="20" t="str">
        <f>IF(Table1[[#This Row],[startdayname]]="Sunday",Table1[[#This Row],[starttime]],"")</f>
        <v/>
      </c>
      <c r="V68" t="str">
        <f t="shared" ref="V68:X68" si="14">V67</f>
        <v>Kyle Cook</v>
      </c>
      <c r="W68" t="str">
        <f t="shared" si="14"/>
        <v>615-880-2367</v>
      </c>
      <c r="X68" t="str">
        <f t="shared" si="14"/>
        <v>kyle.cook@nashville.gov</v>
      </c>
    </row>
    <row r="69" spans="1:24" x14ac:dyDescent="0.25">
      <c r="A69">
        <f>Table1[[#This Row],[ summary]]</f>
        <v>0</v>
      </c>
      <c r="B69">
        <v>31158</v>
      </c>
      <c r="C69" t="str">
        <f>_xlfn.IFNA(VLOOKUP(Table1[[#This Row],[locationaddress]],VENUEID!$A$2:$B$28,2,TRUE),"")</f>
        <v/>
      </c>
      <c r="D69">
        <f>Table1[[#This Row],[description]]</f>
        <v>0</v>
      </c>
      <c r="E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9">
        <v>23</v>
      </c>
      <c r="G69" t="str">
        <f>IF((ISTEXT(Table1[[#This Row],[link]])),(Table1[[#This Row],[link]]),"")</f>
        <v/>
      </c>
      <c r="H69" t="e">
        <f>VLOOKUP(Table1[[#This Row],[locationaddress]],VENUEID!$A$2:$C91,3,TRUE)</f>
        <v>#N/A</v>
      </c>
      <c r="L69" s="1">
        <f>Table1[[#This Row],[startshortdate]]</f>
        <v>0</v>
      </c>
      <c r="M69" s="1">
        <f>Table1[[#This Row],[endshortdate]]</f>
        <v>0</v>
      </c>
      <c r="N69" s="20" t="str">
        <f>IF(Table1[[#This Row],[startdayname]]="Monday",Table1[[#This Row],[starttime]],"")</f>
        <v/>
      </c>
      <c r="O69" s="20" t="str">
        <f>IF(Table1[[#This Row],[startdayname]]="Tuesday",Table1[[#This Row],[starttime]],"")</f>
        <v/>
      </c>
      <c r="P69" s="20" t="str">
        <f>IF(Table1[[#This Row],[startdayname]]="Wednesday",Table1[[#This Row],[starttime]],"")</f>
        <v/>
      </c>
      <c r="Q69" s="20" t="str">
        <f>IF(Table1[[#This Row],[startdayname]]="Thursday",Table1[[#This Row],[starttime]],"")</f>
        <v/>
      </c>
      <c r="R69" s="20" t="str">
        <f>IF(Table1[[#This Row],[startdayname]]="Friday",Table1[[#This Row],[starttime]],"")</f>
        <v/>
      </c>
      <c r="S69" s="20" t="str">
        <f>IF(Table1[[#This Row],[startdayname]]="Saturday",Table1[[#This Row],[starttime]],"")</f>
        <v/>
      </c>
      <c r="T69" s="20" t="str">
        <f>IF(Table1[[#This Row],[startdayname]]="Sunday",Table1[[#This Row],[starttime]],"")</f>
        <v/>
      </c>
      <c r="V69" t="str">
        <f t="shared" ref="V69:X69" si="15">V68</f>
        <v>Kyle Cook</v>
      </c>
      <c r="W69" t="str">
        <f t="shared" si="15"/>
        <v>615-880-2367</v>
      </c>
      <c r="X69" t="str">
        <f t="shared" si="15"/>
        <v>kyle.cook@nashville.gov</v>
      </c>
    </row>
    <row r="70" spans="1:24" x14ac:dyDescent="0.25">
      <c r="A70">
        <f>Table1[[#This Row],[ summary]]</f>
        <v>0</v>
      </c>
      <c r="B70">
        <v>31158</v>
      </c>
      <c r="C70" t="str">
        <f>_xlfn.IFNA(VLOOKUP(Table1[[#This Row],[locationaddress]],VENUEID!$A$2:$B$28,2,TRUE),"")</f>
        <v/>
      </c>
      <c r="D70">
        <f>Table1[[#This Row],[description]]</f>
        <v>0</v>
      </c>
      <c r="E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0">
        <v>23</v>
      </c>
      <c r="G70" t="str">
        <f>IF((ISTEXT(Table1[[#This Row],[link]])),(Table1[[#This Row],[link]]),"")</f>
        <v/>
      </c>
      <c r="H70" t="e">
        <f>VLOOKUP(Table1[[#This Row],[locationaddress]],VENUEID!$A$2:$C93,3,TRUE)</f>
        <v>#N/A</v>
      </c>
      <c r="L70" s="1">
        <f>Table1[[#This Row],[startshortdate]]</f>
        <v>0</v>
      </c>
      <c r="M70" s="1">
        <f>Table1[[#This Row],[endshortdate]]</f>
        <v>0</v>
      </c>
      <c r="N70" s="20" t="str">
        <f>IF(Table1[[#This Row],[startdayname]]="Monday",Table1[[#This Row],[starttime]],"")</f>
        <v/>
      </c>
      <c r="O70" s="20" t="str">
        <f>IF(Table1[[#This Row],[startdayname]]="Tuesday",Table1[[#This Row],[starttime]],"")</f>
        <v/>
      </c>
      <c r="P70" s="20" t="str">
        <f>IF(Table1[[#This Row],[startdayname]]="Wednesday",Table1[[#This Row],[starttime]],"")</f>
        <v/>
      </c>
      <c r="Q70" s="20" t="str">
        <f>IF(Table1[[#This Row],[startdayname]]="Thursday",Table1[[#This Row],[starttime]],"")</f>
        <v/>
      </c>
      <c r="R70" s="20" t="str">
        <f>IF(Table1[[#This Row],[startdayname]]="Friday",Table1[[#This Row],[starttime]],"")</f>
        <v/>
      </c>
      <c r="S70" s="20" t="str">
        <f>IF(Table1[[#This Row],[startdayname]]="Saturday",Table1[[#This Row],[starttime]],"")</f>
        <v/>
      </c>
      <c r="T70" s="20" t="str">
        <f>IF(Table1[[#This Row],[startdayname]]="Sunday",Table1[[#This Row],[starttime]],"")</f>
        <v/>
      </c>
      <c r="V70" t="str">
        <f t="shared" ref="V70:X70" si="16">V69</f>
        <v>Kyle Cook</v>
      </c>
      <c r="W70" t="str">
        <f t="shared" si="16"/>
        <v>615-880-2367</v>
      </c>
      <c r="X70" t="str">
        <f t="shared" si="16"/>
        <v>kyle.cook@nashville.gov</v>
      </c>
    </row>
    <row r="71" spans="1:24" x14ac:dyDescent="0.25">
      <c r="A71">
        <f>Table1[[#This Row],[ summary]]</f>
        <v>0</v>
      </c>
      <c r="B71">
        <v>31158</v>
      </c>
      <c r="C71" t="str">
        <f>_xlfn.IFNA(VLOOKUP(Table1[[#This Row],[locationaddress]],VENUEID!$A$2:$B$28,2,TRUE),"")</f>
        <v/>
      </c>
      <c r="D71">
        <f>Table1[[#This Row],[description]]</f>
        <v>0</v>
      </c>
      <c r="E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1">
        <v>23</v>
      </c>
      <c r="G71" t="str">
        <f>IF((ISTEXT(Table1[[#This Row],[link]])),(Table1[[#This Row],[link]]),"")</f>
        <v/>
      </c>
      <c r="H71" t="e">
        <f>VLOOKUP(Table1[[#This Row],[locationaddress]],VENUEID!$A$2:$C93,3,TRUE)</f>
        <v>#N/A</v>
      </c>
      <c r="L71" s="1">
        <f>Table1[[#This Row],[startshortdate]]</f>
        <v>0</v>
      </c>
      <c r="M71" s="1">
        <f>Table1[[#This Row],[endshortdate]]</f>
        <v>0</v>
      </c>
      <c r="N71" s="20" t="str">
        <f>IF(Table1[[#This Row],[startdayname]]="Monday",Table1[[#This Row],[starttime]],"")</f>
        <v/>
      </c>
      <c r="O71" s="20" t="str">
        <f>IF(Table1[[#This Row],[startdayname]]="Tuesday",Table1[[#This Row],[starttime]],"")</f>
        <v/>
      </c>
      <c r="P71" s="20" t="str">
        <f>IF(Table1[[#This Row],[startdayname]]="Wednesday",Table1[[#This Row],[starttime]],"")</f>
        <v/>
      </c>
      <c r="Q71" s="20" t="str">
        <f>IF(Table1[[#This Row],[startdayname]]="Thursday",Table1[[#This Row],[starttime]],"")</f>
        <v/>
      </c>
      <c r="R71" s="20" t="str">
        <f>IF(Table1[[#This Row],[startdayname]]="Friday",Table1[[#This Row],[starttime]],"")</f>
        <v/>
      </c>
      <c r="S71" s="20" t="str">
        <f>IF(Table1[[#This Row],[startdayname]]="Saturday",Table1[[#This Row],[starttime]],"")</f>
        <v/>
      </c>
      <c r="T71" s="20" t="str">
        <f>IF(Table1[[#This Row],[startdayname]]="Sunday",Table1[[#This Row],[starttime]],"")</f>
        <v/>
      </c>
      <c r="V71" t="str">
        <f t="shared" ref="V71:X71" si="17">V70</f>
        <v>Kyle Cook</v>
      </c>
      <c r="W71" t="str">
        <f t="shared" si="17"/>
        <v>615-880-2367</v>
      </c>
      <c r="X71" t="str">
        <f t="shared" si="17"/>
        <v>kyle.cook@nashville.gov</v>
      </c>
    </row>
    <row r="72" spans="1:24" x14ac:dyDescent="0.25">
      <c r="A72">
        <f>Table1[[#This Row],[ summary]]</f>
        <v>0</v>
      </c>
      <c r="B72">
        <v>31158</v>
      </c>
      <c r="C72" t="str">
        <f>_xlfn.IFNA(VLOOKUP(Table1[[#This Row],[locationaddress]],VENUEID!$A$2:$B$28,2,TRUE),"")</f>
        <v/>
      </c>
      <c r="D72">
        <f>Table1[[#This Row],[description]]</f>
        <v>0</v>
      </c>
      <c r="E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2">
        <v>23</v>
      </c>
      <c r="G72" t="str">
        <f>IF((ISTEXT(Table1[[#This Row],[link]])),(Table1[[#This Row],[link]]),"")</f>
        <v/>
      </c>
      <c r="H72" t="e">
        <f>VLOOKUP(Table1[[#This Row],[locationaddress]],VENUEID!$A$2:$C95,3,TRUE)</f>
        <v>#N/A</v>
      </c>
      <c r="L72" s="1">
        <f>Table1[[#This Row],[startshortdate]]</f>
        <v>0</v>
      </c>
      <c r="M72" s="1">
        <f>Table1[[#This Row],[endshortdate]]</f>
        <v>0</v>
      </c>
      <c r="N72" s="20" t="str">
        <f>IF(Table1[[#This Row],[startdayname]]="Monday",Table1[[#This Row],[starttime]],"")</f>
        <v/>
      </c>
      <c r="O72" s="20" t="str">
        <f>IF(Table1[[#This Row],[startdayname]]="Tuesday",Table1[[#This Row],[starttime]],"")</f>
        <v/>
      </c>
      <c r="P72" s="20" t="str">
        <f>IF(Table1[[#This Row],[startdayname]]="Wednesday",Table1[[#This Row],[starttime]],"")</f>
        <v/>
      </c>
      <c r="Q72" s="20" t="str">
        <f>IF(Table1[[#This Row],[startdayname]]="Thursday",Table1[[#This Row],[starttime]],"")</f>
        <v/>
      </c>
      <c r="R72" s="20" t="str">
        <f>IF(Table1[[#This Row],[startdayname]]="Friday",Table1[[#This Row],[starttime]],"")</f>
        <v/>
      </c>
      <c r="S72" s="20" t="str">
        <f>IF(Table1[[#This Row],[startdayname]]="Saturday",Table1[[#This Row],[starttime]],"")</f>
        <v/>
      </c>
      <c r="T72" s="20" t="str">
        <f>IF(Table1[[#This Row],[startdayname]]="Sunday",Table1[[#This Row],[starttime]],"")</f>
        <v/>
      </c>
      <c r="V72" t="str">
        <f t="shared" ref="V72:X72" si="18">V71</f>
        <v>Kyle Cook</v>
      </c>
      <c r="W72" t="str">
        <f t="shared" si="18"/>
        <v>615-880-2367</v>
      </c>
      <c r="X72" t="str">
        <f t="shared" si="18"/>
        <v>kyle.cook@nashville.gov</v>
      </c>
    </row>
    <row r="73" spans="1:24" x14ac:dyDescent="0.25">
      <c r="A73">
        <f>Table1[[#This Row],[ summary]]</f>
        <v>0</v>
      </c>
      <c r="B73">
        <v>31158</v>
      </c>
      <c r="C73" t="str">
        <f>_xlfn.IFNA(VLOOKUP(Table1[[#This Row],[locationaddress]],VENUEID!$A$2:$B$28,2,TRUE),"")</f>
        <v/>
      </c>
      <c r="D73">
        <f>Table1[[#This Row],[description]]</f>
        <v>0</v>
      </c>
      <c r="E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3">
        <v>23</v>
      </c>
      <c r="G73" t="str">
        <f>IF((ISTEXT(Table1[[#This Row],[link]])),(Table1[[#This Row],[link]]),"")</f>
        <v/>
      </c>
      <c r="H73" t="e">
        <f>VLOOKUP(Table1[[#This Row],[locationaddress]],VENUEID!$A$2:$C95,3,TRUE)</f>
        <v>#N/A</v>
      </c>
      <c r="L73" s="1">
        <f>Table1[[#This Row],[startshortdate]]</f>
        <v>0</v>
      </c>
      <c r="M73" s="1">
        <f>Table1[[#This Row],[endshortdate]]</f>
        <v>0</v>
      </c>
      <c r="N73" s="20" t="str">
        <f>IF(Table1[[#This Row],[startdayname]]="Monday",Table1[[#This Row],[starttime]],"")</f>
        <v/>
      </c>
      <c r="O73" s="20" t="str">
        <f>IF(Table1[[#This Row],[startdayname]]="Tuesday",Table1[[#This Row],[starttime]],"")</f>
        <v/>
      </c>
      <c r="P73" s="20" t="str">
        <f>IF(Table1[[#This Row],[startdayname]]="Wednesday",Table1[[#This Row],[starttime]],"")</f>
        <v/>
      </c>
      <c r="Q73" s="20" t="str">
        <f>IF(Table1[[#This Row],[startdayname]]="Thursday",Table1[[#This Row],[starttime]],"")</f>
        <v/>
      </c>
      <c r="R73" s="20" t="str">
        <f>IF(Table1[[#This Row],[startdayname]]="Friday",Table1[[#This Row],[starttime]],"")</f>
        <v/>
      </c>
      <c r="S73" s="20" t="str">
        <f>IF(Table1[[#This Row],[startdayname]]="Saturday",Table1[[#This Row],[starttime]],"")</f>
        <v/>
      </c>
      <c r="T73" s="20" t="str">
        <f>IF(Table1[[#This Row],[startdayname]]="Sunday",Table1[[#This Row],[starttime]],"")</f>
        <v/>
      </c>
      <c r="V73" t="str">
        <f t="shared" ref="V73:X73" si="19">V72</f>
        <v>Kyle Cook</v>
      </c>
      <c r="W73" t="str">
        <f t="shared" si="19"/>
        <v>615-880-2367</v>
      </c>
      <c r="X73" t="str">
        <f t="shared" si="19"/>
        <v>kyle.cook@nashville.gov</v>
      </c>
    </row>
    <row r="74" spans="1:24" x14ac:dyDescent="0.25">
      <c r="A74">
        <f>Table1[[#This Row],[ summary]]</f>
        <v>0</v>
      </c>
      <c r="B74">
        <v>31158</v>
      </c>
      <c r="C74" t="str">
        <f>_xlfn.IFNA(VLOOKUP(Table1[[#This Row],[locationaddress]],VENUEID!$A$2:$B$28,2,TRUE),"")</f>
        <v/>
      </c>
      <c r="D74">
        <f>Table1[[#This Row],[description]]</f>
        <v>0</v>
      </c>
      <c r="E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4">
        <v>23</v>
      </c>
      <c r="G74" t="str">
        <f>IF((ISTEXT(Table1[[#This Row],[link]])),(Table1[[#This Row],[link]]),"")</f>
        <v/>
      </c>
      <c r="H74" t="e">
        <f>VLOOKUP(Table1[[#This Row],[locationaddress]],VENUEID!$A$2:$C97,3,TRUE)</f>
        <v>#N/A</v>
      </c>
      <c r="L74" s="1">
        <f>Table1[[#This Row],[startshortdate]]</f>
        <v>0</v>
      </c>
      <c r="M74" s="1">
        <f>Table1[[#This Row],[endshortdate]]</f>
        <v>0</v>
      </c>
      <c r="N74" s="20" t="str">
        <f>IF(Table1[[#This Row],[startdayname]]="Monday",Table1[[#This Row],[starttime]],"")</f>
        <v/>
      </c>
      <c r="O74" s="20" t="str">
        <f>IF(Table1[[#This Row],[startdayname]]="Tuesday",Table1[[#This Row],[starttime]],"")</f>
        <v/>
      </c>
      <c r="P74" s="20" t="str">
        <f>IF(Table1[[#This Row],[startdayname]]="Wednesday",Table1[[#This Row],[starttime]],"")</f>
        <v/>
      </c>
      <c r="Q74" s="20" t="str">
        <f>IF(Table1[[#This Row],[startdayname]]="Thursday",Table1[[#This Row],[starttime]],"")</f>
        <v/>
      </c>
      <c r="R74" s="20" t="str">
        <f>IF(Table1[[#This Row],[startdayname]]="Friday",Table1[[#This Row],[starttime]],"")</f>
        <v/>
      </c>
      <c r="S74" s="20" t="str">
        <f>IF(Table1[[#This Row],[startdayname]]="Saturday",Table1[[#This Row],[starttime]],"")</f>
        <v/>
      </c>
      <c r="T74" s="20" t="str">
        <f>IF(Table1[[#This Row],[startdayname]]="Sunday",Table1[[#This Row],[starttime]],"")</f>
        <v/>
      </c>
      <c r="V74" t="str">
        <f t="shared" ref="V74:X74" si="20">V73</f>
        <v>Kyle Cook</v>
      </c>
      <c r="W74" t="str">
        <f t="shared" si="20"/>
        <v>615-880-2367</v>
      </c>
      <c r="X74" t="str">
        <f t="shared" si="20"/>
        <v>kyle.cook@nashville.gov</v>
      </c>
    </row>
    <row r="75" spans="1:24" x14ac:dyDescent="0.25">
      <c r="A75">
        <f>Table1[[#This Row],[ summary]]</f>
        <v>0</v>
      </c>
      <c r="B75">
        <v>31158</v>
      </c>
      <c r="C75" t="str">
        <f>_xlfn.IFNA(VLOOKUP(Table1[[#This Row],[locationaddress]],VENUEID!$A$2:$B$28,2,TRUE),"")</f>
        <v/>
      </c>
      <c r="D75">
        <f>Table1[[#This Row],[description]]</f>
        <v>0</v>
      </c>
      <c r="E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5">
        <v>23</v>
      </c>
      <c r="G75" t="str">
        <f>IF((ISTEXT(Table1[[#This Row],[link]])),(Table1[[#This Row],[link]]),"")</f>
        <v/>
      </c>
      <c r="H75" t="e">
        <f>VLOOKUP(Table1[[#This Row],[locationaddress]],VENUEID!$A$2:$C97,3,TRUE)</f>
        <v>#N/A</v>
      </c>
      <c r="L75" s="1">
        <f>Table1[[#This Row],[startshortdate]]</f>
        <v>0</v>
      </c>
      <c r="M75" s="1">
        <f>Table1[[#This Row],[endshortdate]]</f>
        <v>0</v>
      </c>
      <c r="N75" s="20" t="str">
        <f>IF(Table1[[#This Row],[startdayname]]="Monday",Table1[[#This Row],[starttime]],"")</f>
        <v/>
      </c>
      <c r="O75" s="20" t="str">
        <f>IF(Table1[[#This Row],[startdayname]]="Tuesday",Table1[[#This Row],[starttime]],"")</f>
        <v/>
      </c>
      <c r="P75" s="20" t="str">
        <f>IF(Table1[[#This Row],[startdayname]]="Wednesday",Table1[[#This Row],[starttime]],"")</f>
        <v/>
      </c>
      <c r="Q75" s="20" t="str">
        <f>IF(Table1[[#This Row],[startdayname]]="Thursday",Table1[[#This Row],[starttime]],"")</f>
        <v/>
      </c>
      <c r="R75" s="20" t="str">
        <f>IF(Table1[[#This Row],[startdayname]]="Friday",Table1[[#This Row],[starttime]],"")</f>
        <v/>
      </c>
      <c r="S75" s="20" t="str">
        <f>IF(Table1[[#This Row],[startdayname]]="Saturday",Table1[[#This Row],[starttime]],"")</f>
        <v/>
      </c>
      <c r="T75" s="20" t="str">
        <f>IF(Table1[[#This Row],[startdayname]]="Sunday",Table1[[#This Row],[starttime]],"")</f>
        <v/>
      </c>
      <c r="V75" t="str">
        <f t="shared" ref="V75:X75" si="21">V74</f>
        <v>Kyle Cook</v>
      </c>
      <c r="W75" t="str">
        <f t="shared" si="21"/>
        <v>615-880-2367</v>
      </c>
      <c r="X75" t="str">
        <f t="shared" si="21"/>
        <v>kyle.cook@nashville.gov</v>
      </c>
    </row>
    <row r="76" spans="1:24" x14ac:dyDescent="0.25">
      <c r="A76">
        <f>Table1[[#This Row],[ summary]]</f>
        <v>0</v>
      </c>
      <c r="B76">
        <v>31158</v>
      </c>
      <c r="C76" t="str">
        <f>_xlfn.IFNA(VLOOKUP(Table1[[#This Row],[locationaddress]],VENUEID!$A$2:$B$28,2,TRUE),"")</f>
        <v/>
      </c>
      <c r="D76">
        <f>Table1[[#This Row],[description]]</f>
        <v>0</v>
      </c>
      <c r="E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6">
        <v>23</v>
      </c>
      <c r="G76" t="str">
        <f>IF((ISTEXT(Table1[[#This Row],[link]])),(Table1[[#This Row],[link]]),"")</f>
        <v/>
      </c>
      <c r="H76" t="e">
        <f>VLOOKUP(Table1[[#This Row],[locationaddress]],VENUEID!$A$2:$C99,3,TRUE)</f>
        <v>#N/A</v>
      </c>
      <c r="L76" s="1">
        <f>Table1[[#This Row],[startshortdate]]</f>
        <v>0</v>
      </c>
      <c r="M76" s="1">
        <f>Table1[[#This Row],[endshortdate]]</f>
        <v>0</v>
      </c>
      <c r="N76" s="20" t="str">
        <f>IF(Table1[[#This Row],[startdayname]]="Monday",Table1[[#This Row],[starttime]],"")</f>
        <v/>
      </c>
      <c r="O76" s="20" t="str">
        <f>IF(Table1[[#This Row],[startdayname]]="Tuesday",Table1[[#This Row],[starttime]],"")</f>
        <v/>
      </c>
      <c r="P76" s="20" t="str">
        <f>IF(Table1[[#This Row],[startdayname]]="Wednesday",Table1[[#This Row],[starttime]],"")</f>
        <v/>
      </c>
      <c r="Q76" s="20" t="str">
        <f>IF(Table1[[#This Row],[startdayname]]="Thursday",Table1[[#This Row],[starttime]],"")</f>
        <v/>
      </c>
      <c r="R76" s="20" t="str">
        <f>IF(Table1[[#This Row],[startdayname]]="Friday",Table1[[#This Row],[starttime]],"")</f>
        <v/>
      </c>
      <c r="S76" s="20" t="str">
        <f>IF(Table1[[#This Row],[startdayname]]="Saturday",Table1[[#This Row],[starttime]],"")</f>
        <v/>
      </c>
      <c r="T76" s="20" t="str">
        <f>IF(Table1[[#This Row],[startdayname]]="Sunday",Table1[[#This Row],[starttime]],"")</f>
        <v/>
      </c>
      <c r="V76" t="str">
        <f t="shared" ref="V76:X76" si="22">V75</f>
        <v>Kyle Cook</v>
      </c>
      <c r="W76" t="str">
        <f t="shared" si="22"/>
        <v>615-880-2367</v>
      </c>
      <c r="X76" t="str">
        <f t="shared" si="22"/>
        <v>kyle.cook@nashville.gov</v>
      </c>
    </row>
    <row r="77" spans="1:24" x14ac:dyDescent="0.25">
      <c r="A77">
        <f>Table1[[#This Row],[ summary]]</f>
        <v>0</v>
      </c>
      <c r="B77">
        <v>31158</v>
      </c>
      <c r="C77" t="str">
        <f>_xlfn.IFNA(VLOOKUP(Table1[[#This Row],[locationaddress]],VENUEID!$A$2:$B$28,2,TRUE),"")</f>
        <v/>
      </c>
      <c r="D77">
        <f>Table1[[#This Row],[description]]</f>
        <v>0</v>
      </c>
      <c r="E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7">
        <v>23</v>
      </c>
      <c r="G77" t="str">
        <f>IF((ISTEXT(Table1[[#This Row],[link]])),(Table1[[#This Row],[link]]),"")</f>
        <v/>
      </c>
      <c r="H77" t="e">
        <f>VLOOKUP(Table1[[#This Row],[locationaddress]],VENUEID!$A$2:$C99,3,TRUE)</f>
        <v>#N/A</v>
      </c>
      <c r="L77" s="1">
        <f>Table1[[#This Row],[startshortdate]]</f>
        <v>0</v>
      </c>
      <c r="M77" s="1">
        <f>Table1[[#This Row],[endshortdate]]</f>
        <v>0</v>
      </c>
      <c r="N77" s="20" t="str">
        <f>IF(Table1[[#This Row],[startdayname]]="Monday",Table1[[#This Row],[starttime]],"")</f>
        <v/>
      </c>
      <c r="O77" s="20" t="str">
        <f>IF(Table1[[#This Row],[startdayname]]="Tuesday",Table1[[#This Row],[starttime]],"")</f>
        <v/>
      </c>
      <c r="P77" s="20" t="str">
        <f>IF(Table1[[#This Row],[startdayname]]="Wednesday",Table1[[#This Row],[starttime]],"")</f>
        <v/>
      </c>
      <c r="Q77" s="20" t="str">
        <f>IF(Table1[[#This Row],[startdayname]]="Thursday",Table1[[#This Row],[starttime]],"")</f>
        <v/>
      </c>
      <c r="R77" s="20" t="str">
        <f>IF(Table1[[#This Row],[startdayname]]="Friday",Table1[[#This Row],[starttime]],"")</f>
        <v/>
      </c>
      <c r="S77" s="20" t="str">
        <f>IF(Table1[[#This Row],[startdayname]]="Saturday",Table1[[#This Row],[starttime]],"")</f>
        <v/>
      </c>
      <c r="T77" s="20" t="str">
        <f>IF(Table1[[#This Row],[startdayname]]="Sunday",Table1[[#This Row],[starttime]],"")</f>
        <v/>
      </c>
      <c r="V77" t="str">
        <f t="shared" ref="V77:X77" si="23">V76</f>
        <v>Kyle Cook</v>
      </c>
      <c r="W77" t="str">
        <f t="shared" si="23"/>
        <v>615-880-2367</v>
      </c>
      <c r="X77" t="str">
        <f t="shared" si="23"/>
        <v>kyle.cook@nashville.gov</v>
      </c>
    </row>
    <row r="78" spans="1:24" x14ac:dyDescent="0.25">
      <c r="A78">
        <f>Table1[[#This Row],[ summary]]</f>
        <v>0</v>
      </c>
      <c r="B78">
        <v>31158</v>
      </c>
      <c r="C78" t="str">
        <f>_xlfn.IFNA(VLOOKUP(Table1[[#This Row],[locationaddress]],VENUEID!$A$2:$B$28,2,TRUE),"")</f>
        <v/>
      </c>
      <c r="D78">
        <f>Table1[[#This Row],[description]]</f>
        <v>0</v>
      </c>
      <c r="E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8">
        <v>23</v>
      </c>
      <c r="G78" t="str">
        <f>IF((ISTEXT(Table1[[#This Row],[link]])),(Table1[[#This Row],[link]]),"")</f>
        <v/>
      </c>
      <c r="H78" t="e">
        <f>VLOOKUP(Table1[[#This Row],[locationaddress]],VENUEID!$A$2:$C101,3,TRUE)</f>
        <v>#N/A</v>
      </c>
      <c r="L78" s="1">
        <f>Table1[[#This Row],[startshortdate]]</f>
        <v>0</v>
      </c>
      <c r="M78" s="1">
        <f>Table1[[#This Row],[endshortdate]]</f>
        <v>0</v>
      </c>
      <c r="N78" s="20" t="str">
        <f>IF(Table1[[#This Row],[startdayname]]="Monday",Table1[[#This Row],[starttime]],"")</f>
        <v/>
      </c>
      <c r="O78" s="20" t="str">
        <f>IF(Table1[[#This Row],[startdayname]]="Tuesday",Table1[[#This Row],[starttime]],"")</f>
        <v/>
      </c>
      <c r="P78" s="20" t="str">
        <f>IF(Table1[[#This Row],[startdayname]]="Wednesday",Table1[[#This Row],[starttime]],"")</f>
        <v/>
      </c>
      <c r="Q78" s="20" t="str">
        <f>IF(Table1[[#This Row],[startdayname]]="Thursday",Table1[[#This Row],[starttime]],"")</f>
        <v/>
      </c>
      <c r="R78" s="20" t="str">
        <f>IF(Table1[[#This Row],[startdayname]]="Friday",Table1[[#This Row],[starttime]],"")</f>
        <v/>
      </c>
      <c r="S78" s="20" t="str">
        <f>IF(Table1[[#This Row],[startdayname]]="Saturday",Table1[[#This Row],[starttime]],"")</f>
        <v/>
      </c>
      <c r="T78" s="20" t="str">
        <f>IF(Table1[[#This Row],[startdayname]]="Sunday",Table1[[#This Row],[starttime]],"")</f>
        <v/>
      </c>
      <c r="V78" t="str">
        <f t="shared" ref="V78:X78" si="24">V77</f>
        <v>Kyle Cook</v>
      </c>
      <c r="W78" t="str">
        <f t="shared" si="24"/>
        <v>615-880-2367</v>
      </c>
      <c r="X78" t="str">
        <f t="shared" si="24"/>
        <v>kyle.cook@nashville.gov</v>
      </c>
    </row>
    <row r="79" spans="1:24" x14ac:dyDescent="0.25">
      <c r="A79">
        <f>Table1[[#This Row],[ summary]]</f>
        <v>0</v>
      </c>
      <c r="B79">
        <v>31158</v>
      </c>
      <c r="C79" t="str">
        <f>_xlfn.IFNA(VLOOKUP(Table1[[#This Row],[locationaddress]],VENUEID!$A$2:$B$28,2,TRUE),"")</f>
        <v/>
      </c>
      <c r="D79">
        <f>Table1[[#This Row],[description]]</f>
        <v>0</v>
      </c>
      <c r="E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9">
        <v>23</v>
      </c>
      <c r="G79" t="str">
        <f>IF((ISTEXT(Table1[[#This Row],[link]])),(Table1[[#This Row],[link]]),"")</f>
        <v/>
      </c>
      <c r="H79" t="e">
        <f>VLOOKUP(Table1[[#This Row],[locationaddress]],VENUEID!$A$2:$C101,3,TRUE)</f>
        <v>#N/A</v>
      </c>
      <c r="L79" s="1">
        <f>Table1[[#This Row],[startshortdate]]</f>
        <v>0</v>
      </c>
      <c r="M79" s="1">
        <f>Table1[[#This Row],[endshortdate]]</f>
        <v>0</v>
      </c>
      <c r="N79" s="20" t="str">
        <f>IF(Table1[[#This Row],[startdayname]]="Monday",Table1[[#This Row],[starttime]],"")</f>
        <v/>
      </c>
      <c r="O79" s="20" t="str">
        <f>IF(Table1[[#This Row],[startdayname]]="Tuesday",Table1[[#This Row],[starttime]],"")</f>
        <v/>
      </c>
      <c r="P79" s="20" t="str">
        <f>IF(Table1[[#This Row],[startdayname]]="Wednesday",Table1[[#This Row],[starttime]],"")</f>
        <v/>
      </c>
      <c r="Q79" s="20" t="str">
        <f>IF(Table1[[#This Row],[startdayname]]="Thursday",Table1[[#This Row],[starttime]],"")</f>
        <v/>
      </c>
      <c r="R79" s="20" t="str">
        <f>IF(Table1[[#This Row],[startdayname]]="Friday",Table1[[#This Row],[starttime]],"")</f>
        <v/>
      </c>
      <c r="S79" s="20" t="str">
        <f>IF(Table1[[#This Row],[startdayname]]="Saturday",Table1[[#This Row],[starttime]],"")</f>
        <v/>
      </c>
      <c r="T79" s="20" t="str">
        <f>IF(Table1[[#This Row],[startdayname]]="Sunday",Table1[[#This Row],[starttime]],"")</f>
        <v/>
      </c>
      <c r="V79" t="str">
        <f t="shared" ref="V79:X79" si="25">V78</f>
        <v>Kyle Cook</v>
      </c>
      <c r="W79" t="str">
        <f t="shared" si="25"/>
        <v>615-880-2367</v>
      </c>
      <c r="X79" t="str">
        <f t="shared" si="25"/>
        <v>kyle.cook@nashville.gov</v>
      </c>
    </row>
    <row r="80" spans="1:24" x14ac:dyDescent="0.25">
      <c r="A80">
        <f>Table1[[#This Row],[ summary]]</f>
        <v>0</v>
      </c>
      <c r="B80">
        <v>31158</v>
      </c>
      <c r="C80" t="str">
        <f>_xlfn.IFNA(VLOOKUP(Table1[[#This Row],[locationaddress]],VENUEID!$A$2:$B$28,2,TRUE),"")</f>
        <v/>
      </c>
      <c r="D80">
        <f>Table1[[#This Row],[description]]</f>
        <v>0</v>
      </c>
      <c r="E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0">
        <v>23</v>
      </c>
      <c r="G80" t="str">
        <f>IF((ISTEXT(Table1[[#This Row],[link]])),(Table1[[#This Row],[link]]),"")</f>
        <v/>
      </c>
      <c r="H80" t="e">
        <f>VLOOKUP(Table1[[#This Row],[locationaddress]],VENUEID!$A$2:$C103,3,TRUE)</f>
        <v>#N/A</v>
      </c>
      <c r="L80" s="1">
        <f>Table1[[#This Row],[startshortdate]]</f>
        <v>0</v>
      </c>
      <c r="M80" s="1">
        <f>Table1[[#This Row],[endshortdate]]</f>
        <v>0</v>
      </c>
      <c r="N80" s="20" t="str">
        <f>IF(Table1[[#This Row],[startdayname]]="Monday",Table1[[#This Row],[starttime]],"")</f>
        <v/>
      </c>
      <c r="O80" s="20" t="str">
        <f>IF(Table1[[#This Row],[startdayname]]="Tuesday",Table1[[#This Row],[starttime]],"")</f>
        <v/>
      </c>
      <c r="P80" s="20" t="str">
        <f>IF(Table1[[#This Row],[startdayname]]="Wednesday",Table1[[#This Row],[starttime]],"")</f>
        <v/>
      </c>
      <c r="Q80" s="20" t="str">
        <f>IF(Table1[[#This Row],[startdayname]]="Thursday",Table1[[#This Row],[starttime]],"")</f>
        <v/>
      </c>
      <c r="R80" s="20" t="str">
        <f>IF(Table1[[#This Row],[startdayname]]="Friday",Table1[[#This Row],[starttime]],"")</f>
        <v/>
      </c>
      <c r="S80" s="20" t="str">
        <f>IF(Table1[[#This Row],[startdayname]]="Saturday",Table1[[#This Row],[starttime]],"")</f>
        <v/>
      </c>
      <c r="T80" s="20" t="str">
        <f>IF(Table1[[#This Row],[startdayname]]="Sunday",Table1[[#This Row],[starttime]],"")</f>
        <v/>
      </c>
      <c r="V80" t="str">
        <f t="shared" ref="V80:X80" si="26">V79</f>
        <v>Kyle Cook</v>
      </c>
      <c r="W80" t="str">
        <f t="shared" si="26"/>
        <v>615-880-2367</v>
      </c>
      <c r="X80" t="str">
        <f t="shared" si="26"/>
        <v>kyle.cook@nashville.gov</v>
      </c>
    </row>
    <row r="81" spans="1:24" x14ac:dyDescent="0.25">
      <c r="A81">
        <f>Table1[[#This Row],[ summary]]</f>
        <v>0</v>
      </c>
      <c r="B81">
        <v>31158</v>
      </c>
      <c r="C81" t="str">
        <f>_xlfn.IFNA(VLOOKUP(Table1[[#This Row],[locationaddress]],VENUEID!$A$2:$B$28,2,TRUE),"")</f>
        <v/>
      </c>
      <c r="D81">
        <f>Table1[[#This Row],[description]]</f>
        <v>0</v>
      </c>
      <c r="E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1">
        <v>23</v>
      </c>
      <c r="G81" t="str">
        <f>IF((ISTEXT(Table1[[#This Row],[link]])),(Table1[[#This Row],[link]]),"")</f>
        <v/>
      </c>
      <c r="H81" t="e">
        <f>VLOOKUP(Table1[[#This Row],[locationaddress]],VENUEID!$A$2:$C103,3,TRUE)</f>
        <v>#N/A</v>
      </c>
      <c r="L81" s="1">
        <f>Table1[[#This Row],[startshortdate]]</f>
        <v>0</v>
      </c>
      <c r="M81" s="1">
        <f>Table1[[#This Row],[endshortdate]]</f>
        <v>0</v>
      </c>
      <c r="N81" s="20" t="str">
        <f>IF(Table1[[#This Row],[startdayname]]="Monday",Table1[[#This Row],[starttime]],"")</f>
        <v/>
      </c>
      <c r="O81" s="20" t="str">
        <f>IF(Table1[[#This Row],[startdayname]]="Tuesday",Table1[[#This Row],[starttime]],"")</f>
        <v/>
      </c>
      <c r="P81" s="20" t="str">
        <f>IF(Table1[[#This Row],[startdayname]]="Wednesday",Table1[[#This Row],[starttime]],"")</f>
        <v/>
      </c>
      <c r="Q81" s="20" t="str">
        <f>IF(Table1[[#This Row],[startdayname]]="Thursday",Table1[[#This Row],[starttime]],"")</f>
        <v/>
      </c>
      <c r="R81" s="20" t="str">
        <f>IF(Table1[[#This Row],[startdayname]]="Friday",Table1[[#This Row],[starttime]],"")</f>
        <v/>
      </c>
      <c r="S81" s="20" t="str">
        <f>IF(Table1[[#This Row],[startdayname]]="Saturday",Table1[[#This Row],[starttime]],"")</f>
        <v/>
      </c>
      <c r="T81" s="20" t="str">
        <f>IF(Table1[[#This Row],[startdayname]]="Sunday",Table1[[#This Row],[starttime]],"")</f>
        <v/>
      </c>
      <c r="V81" t="str">
        <f t="shared" ref="V81:X81" si="27">V80</f>
        <v>Kyle Cook</v>
      </c>
      <c r="W81" t="str">
        <f t="shared" si="27"/>
        <v>615-880-2367</v>
      </c>
      <c r="X81" t="str">
        <f t="shared" si="27"/>
        <v>kyle.cook@nashville.gov</v>
      </c>
    </row>
    <row r="82" spans="1:24" x14ac:dyDescent="0.25">
      <c r="A82">
        <f>Table1[[#This Row],[ summary]]</f>
        <v>0</v>
      </c>
      <c r="B82">
        <v>31158</v>
      </c>
      <c r="C82" t="str">
        <f>_xlfn.IFNA(VLOOKUP(Table1[[#This Row],[locationaddress]],VENUEID!$A$2:$B$28,2,TRUE),"")</f>
        <v/>
      </c>
      <c r="D82">
        <f>Table1[[#This Row],[description]]</f>
        <v>0</v>
      </c>
      <c r="E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2">
        <v>23</v>
      </c>
      <c r="G82" t="str">
        <f>IF((ISTEXT(Table1[[#This Row],[link]])),(Table1[[#This Row],[link]]),"")</f>
        <v/>
      </c>
      <c r="H82" t="e">
        <f>VLOOKUP(Table1[[#This Row],[locationaddress]],VENUEID!$A$2:$C105,3,TRUE)</f>
        <v>#N/A</v>
      </c>
      <c r="L82" s="1">
        <f>Table1[[#This Row],[startshortdate]]</f>
        <v>0</v>
      </c>
      <c r="M82" s="1">
        <f>Table1[[#This Row],[endshortdate]]</f>
        <v>0</v>
      </c>
      <c r="N82" s="20" t="str">
        <f>IF(Table1[[#This Row],[startdayname]]="Monday",Table1[[#This Row],[starttime]],"")</f>
        <v/>
      </c>
      <c r="O82" s="20" t="str">
        <f>IF(Table1[[#This Row],[startdayname]]="Tuesday",Table1[[#This Row],[starttime]],"")</f>
        <v/>
      </c>
      <c r="P82" s="20" t="str">
        <f>IF(Table1[[#This Row],[startdayname]]="Wednesday",Table1[[#This Row],[starttime]],"")</f>
        <v/>
      </c>
      <c r="Q82" s="20" t="str">
        <f>IF(Table1[[#This Row],[startdayname]]="Thursday",Table1[[#This Row],[starttime]],"")</f>
        <v/>
      </c>
      <c r="R82" s="20" t="str">
        <f>IF(Table1[[#This Row],[startdayname]]="Friday",Table1[[#This Row],[starttime]],"")</f>
        <v/>
      </c>
      <c r="S82" s="20" t="str">
        <f>IF(Table1[[#This Row],[startdayname]]="Saturday",Table1[[#This Row],[starttime]],"")</f>
        <v/>
      </c>
      <c r="T82" s="20" t="str">
        <f>IF(Table1[[#This Row],[startdayname]]="Sunday",Table1[[#This Row],[starttime]],"")</f>
        <v/>
      </c>
      <c r="V82" t="str">
        <f t="shared" ref="V82:X82" si="28">V81</f>
        <v>Kyle Cook</v>
      </c>
      <c r="W82" t="str">
        <f t="shared" si="28"/>
        <v>615-880-2367</v>
      </c>
      <c r="X82" t="str">
        <f t="shared" si="28"/>
        <v>kyle.cook@nashville.gov</v>
      </c>
    </row>
    <row r="83" spans="1:24" x14ac:dyDescent="0.25">
      <c r="A83">
        <f>Table1[[#This Row],[ summary]]</f>
        <v>0</v>
      </c>
      <c r="B83">
        <v>31158</v>
      </c>
      <c r="C83" t="str">
        <f>_xlfn.IFNA(VLOOKUP(Table1[[#This Row],[locationaddress]],VENUEID!$A$2:$B$28,2,TRUE),"")</f>
        <v/>
      </c>
      <c r="D83">
        <f>Table1[[#This Row],[description]]</f>
        <v>0</v>
      </c>
      <c r="E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3">
        <v>23</v>
      </c>
      <c r="G83" t="str">
        <f>IF((ISTEXT(Table1[[#This Row],[link]])),(Table1[[#This Row],[link]]),"")</f>
        <v/>
      </c>
      <c r="H83" t="e">
        <f>VLOOKUP(Table1[[#This Row],[locationaddress]],VENUEID!$A$2:$C105,3,TRUE)</f>
        <v>#N/A</v>
      </c>
      <c r="L83" s="1">
        <f>Table1[[#This Row],[startshortdate]]</f>
        <v>0</v>
      </c>
      <c r="M83" s="1">
        <f>Table1[[#This Row],[endshortdate]]</f>
        <v>0</v>
      </c>
      <c r="N83" s="20" t="str">
        <f>IF(Table1[[#This Row],[startdayname]]="Monday",Table1[[#This Row],[starttime]],"")</f>
        <v/>
      </c>
      <c r="O83" s="20" t="str">
        <f>IF(Table1[[#This Row],[startdayname]]="Tuesday",Table1[[#This Row],[starttime]],"")</f>
        <v/>
      </c>
      <c r="P83" s="20" t="str">
        <f>IF(Table1[[#This Row],[startdayname]]="Wednesday",Table1[[#This Row],[starttime]],"")</f>
        <v/>
      </c>
      <c r="Q83" s="20" t="str">
        <f>IF(Table1[[#This Row],[startdayname]]="Thursday",Table1[[#This Row],[starttime]],"")</f>
        <v/>
      </c>
      <c r="R83" s="20" t="str">
        <f>IF(Table1[[#This Row],[startdayname]]="Friday",Table1[[#This Row],[starttime]],"")</f>
        <v/>
      </c>
      <c r="S83" s="20" t="str">
        <f>IF(Table1[[#This Row],[startdayname]]="Saturday",Table1[[#This Row],[starttime]],"")</f>
        <v/>
      </c>
      <c r="T83" s="20" t="str">
        <f>IF(Table1[[#This Row],[startdayname]]="Sunday",Table1[[#This Row],[starttime]],"")</f>
        <v/>
      </c>
      <c r="V83" t="str">
        <f t="shared" ref="V83:X83" si="29">V82</f>
        <v>Kyle Cook</v>
      </c>
      <c r="W83" t="str">
        <f t="shared" si="29"/>
        <v>615-880-2367</v>
      </c>
      <c r="X83" t="str">
        <f t="shared" si="29"/>
        <v>kyle.cook@nashville.gov</v>
      </c>
    </row>
    <row r="84" spans="1:24" x14ac:dyDescent="0.25">
      <c r="A84">
        <f>Table1[[#This Row],[ summary]]</f>
        <v>0</v>
      </c>
      <c r="B84">
        <v>31158</v>
      </c>
      <c r="C84" t="str">
        <f>_xlfn.IFNA(VLOOKUP(Table1[[#This Row],[locationaddress]],VENUEID!$A$2:$B$28,2,TRUE),"")</f>
        <v/>
      </c>
      <c r="D84">
        <f>Table1[[#This Row],[description]]</f>
        <v>0</v>
      </c>
      <c r="E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4">
        <v>23</v>
      </c>
      <c r="G84" t="str">
        <f>IF((ISTEXT(Table1[[#This Row],[link]])),(Table1[[#This Row],[link]]),"")</f>
        <v/>
      </c>
      <c r="H84" t="e">
        <f>VLOOKUP(Table1[[#This Row],[locationaddress]],VENUEID!$A$2:$C107,3,TRUE)</f>
        <v>#N/A</v>
      </c>
      <c r="L84" s="1">
        <f>Table1[[#This Row],[startshortdate]]</f>
        <v>0</v>
      </c>
      <c r="M84" s="1">
        <f>Table1[[#This Row],[endshortdate]]</f>
        <v>0</v>
      </c>
      <c r="N84" s="20" t="str">
        <f>IF(Table1[[#This Row],[startdayname]]="Monday",Table1[[#This Row],[starttime]],"")</f>
        <v/>
      </c>
      <c r="O84" s="20" t="str">
        <f>IF(Table1[[#This Row],[startdayname]]="Tuesday",Table1[[#This Row],[starttime]],"")</f>
        <v/>
      </c>
      <c r="P84" s="20" t="str">
        <f>IF(Table1[[#This Row],[startdayname]]="Wednesday",Table1[[#This Row],[starttime]],"")</f>
        <v/>
      </c>
      <c r="Q84" s="20" t="str">
        <f>IF(Table1[[#This Row],[startdayname]]="Thursday",Table1[[#This Row],[starttime]],"")</f>
        <v/>
      </c>
      <c r="R84" s="20" t="str">
        <f>IF(Table1[[#This Row],[startdayname]]="Friday",Table1[[#This Row],[starttime]],"")</f>
        <v/>
      </c>
      <c r="S84" s="20" t="str">
        <f>IF(Table1[[#This Row],[startdayname]]="Saturday",Table1[[#This Row],[starttime]],"")</f>
        <v/>
      </c>
      <c r="T84" s="20" t="str">
        <f>IF(Table1[[#This Row],[startdayname]]="Sunday",Table1[[#This Row],[starttime]],"")</f>
        <v/>
      </c>
      <c r="V84" t="str">
        <f t="shared" ref="V84:X84" si="30">V83</f>
        <v>Kyle Cook</v>
      </c>
      <c r="W84" t="str">
        <f t="shared" si="30"/>
        <v>615-880-2367</v>
      </c>
      <c r="X84" t="str">
        <f t="shared" si="30"/>
        <v>kyle.cook@nashville.gov</v>
      </c>
    </row>
    <row r="85" spans="1:24" x14ac:dyDescent="0.25">
      <c r="A85">
        <f>Table1[[#This Row],[ summary]]</f>
        <v>0</v>
      </c>
      <c r="B85">
        <v>31158</v>
      </c>
      <c r="C85" t="str">
        <f>_xlfn.IFNA(VLOOKUP(Table1[[#This Row],[locationaddress]],VENUEID!$A$2:$B$28,2,TRUE),"")</f>
        <v/>
      </c>
      <c r="D85">
        <f>Table1[[#This Row],[description]]</f>
        <v>0</v>
      </c>
      <c r="E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5">
        <v>23</v>
      </c>
      <c r="G85" t="str">
        <f>IF((ISTEXT(Table1[[#This Row],[link]])),(Table1[[#This Row],[link]]),"")</f>
        <v/>
      </c>
      <c r="H85" t="e">
        <f>VLOOKUP(Table1[[#This Row],[locationaddress]],VENUEID!$A$2:$C107,3,TRUE)</f>
        <v>#N/A</v>
      </c>
      <c r="L85" s="1">
        <f>Table1[[#This Row],[startshortdate]]</f>
        <v>0</v>
      </c>
      <c r="M85" s="1">
        <f>Table1[[#This Row],[endshortdate]]</f>
        <v>0</v>
      </c>
      <c r="N85" s="20" t="str">
        <f>IF(Table1[[#This Row],[startdayname]]="Monday",Table1[[#This Row],[starttime]],"")</f>
        <v/>
      </c>
      <c r="O85" s="20" t="str">
        <f>IF(Table1[[#This Row],[startdayname]]="Tuesday",Table1[[#This Row],[starttime]],"")</f>
        <v/>
      </c>
      <c r="P85" s="20" t="str">
        <f>IF(Table1[[#This Row],[startdayname]]="Wednesday",Table1[[#This Row],[starttime]],"")</f>
        <v/>
      </c>
      <c r="Q85" s="20" t="str">
        <f>IF(Table1[[#This Row],[startdayname]]="Thursday",Table1[[#This Row],[starttime]],"")</f>
        <v/>
      </c>
      <c r="R85" s="20" t="str">
        <f>IF(Table1[[#This Row],[startdayname]]="Friday",Table1[[#This Row],[starttime]],"")</f>
        <v/>
      </c>
      <c r="S85" s="20" t="str">
        <f>IF(Table1[[#This Row],[startdayname]]="Saturday",Table1[[#This Row],[starttime]],"")</f>
        <v/>
      </c>
      <c r="T85" s="20" t="str">
        <f>IF(Table1[[#This Row],[startdayname]]="Sunday",Table1[[#This Row],[starttime]],"")</f>
        <v/>
      </c>
      <c r="V85" t="str">
        <f t="shared" ref="V85:X85" si="31">V84</f>
        <v>Kyle Cook</v>
      </c>
      <c r="W85" t="str">
        <f t="shared" si="31"/>
        <v>615-880-2367</v>
      </c>
      <c r="X85" t="str">
        <f t="shared" si="31"/>
        <v>kyle.cook@nashville.gov</v>
      </c>
    </row>
    <row r="86" spans="1:24" x14ac:dyDescent="0.25">
      <c r="A86">
        <f>Table1[[#This Row],[ summary]]</f>
        <v>0</v>
      </c>
      <c r="B86">
        <v>31158</v>
      </c>
      <c r="C86" t="str">
        <f>_xlfn.IFNA(VLOOKUP(Table1[[#This Row],[locationaddress]],VENUEID!$A$2:$B$28,2,TRUE),"")</f>
        <v/>
      </c>
      <c r="D86">
        <f>Table1[[#This Row],[description]]</f>
        <v>0</v>
      </c>
      <c r="E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6">
        <v>23</v>
      </c>
      <c r="G86" t="str">
        <f>IF((ISTEXT(Table1[[#This Row],[link]])),(Table1[[#This Row],[link]]),"")</f>
        <v/>
      </c>
      <c r="H86" t="e">
        <f>VLOOKUP(Table1[[#This Row],[locationaddress]],VENUEID!$A$2:$C109,3,TRUE)</f>
        <v>#N/A</v>
      </c>
      <c r="L86" s="1">
        <f>Table1[[#This Row],[startshortdate]]</f>
        <v>0</v>
      </c>
      <c r="M86" s="1">
        <f>Table1[[#This Row],[endshortdate]]</f>
        <v>0</v>
      </c>
      <c r="N86" s="20" t="str">
        <f>IF(Table1[[#This Row],[startdayname]]="Monday",Table1[[#This Row],[starttime]],"")</f>
        <v/>
      </c>
      <c r="O86" s="20" t="str">
        <f>IF(Table1[[#This Row],[startdayname]]="Tuesday",Table1[[#This Row],[starttime]],"")</f>
        <v/>
      </c>
      <c r="P86" s="20" t="str">
        <f>IF(Table1[[#This Row],[startdayname]]="Wednesday",Table1[[#This Row],[starttime]],"")</f>
        <v/>
      </c>
      <c r="Q86" s="20" t="str">
        <f>IF(Table1[[#This Row],[startdayname]]="Thursday",Table1[[#This Row],[starttime]],"")</f>
        <v/>
      </c>
      <c r="R86" s="20" t="str">
        <f>IF(Table1[[#This Row],[startdayname]]="Friday",Table1[[#This Row],[starttime]],"")</f>
        <v/>
      </c>
      <c r="S86" s="20" t="str">
        <f>IF(Table1[[#This Row],[startdayname]]="Saturday",Table1[[#This Row],[starttime]],"")</f>
        <v/>
      </c>
      <c r="T86" s="20" t="str">
        <f>IF(Table1[[#This Row],[startdayname]]="Sunday",Table1[[#This Row],[starttime]],"")</f>
        <v/>
      </c>
      <c r="V86" t="str">
        <f t="shared" ref="V86:X86" si="32">V85</f>
        <v>Kyle Cook</v>
      </c>
      <c r="W86" t="str">
        <f t="shared" si="32"/>
        <v>615-880-2367</v>
      </c>
      <c r="X86" t="str">
        <f t="shared" si="32"/>
        <v>kyle.cook@nashville.gov</v>
      </c>
    </row>
    <row r="87" spans="1:24" x14ac:dyDescent="0.25">
      <c r="A87">
        <f>Table1[[#This Row],[ summary]]</f>
        <v>0</v>
      </c>
      <c r="B87">
        <v>31158</v>
      </c>
      <c r="C87" t="str">
        <f>_xlfn.IFNA(VLOOKUP(Table1[[#This Row],[locationaddress]],VENUEID!$A$2:$B$28,2,TRUE),"")</f>
        <v/>
      </c>
      <c r="D87">
        <f>Table1[[#This Row],[description]]</f>
        <v>0</v>
      </c>
      <c r="E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7">
        <v>23</v>
      </c>
      <c r="G87" t="str">
        <f>IF((ISTEXT(Table1[[#This Row],[link]])),(Table1[[#This Row],[link]]),"")</f>
        <v/>
      </c>
      <c r="H87" t="e">
        <f>VLOOKUP(Table1[[#This Row],[locationaddress]],VENUEID!$A$2:$C109,3,TRUE)</f>
        <v>#N/A</v>
      </c>
      <c r="L87" s="1">
        <f>Table1[[#This Row],[startshortdate]]</f>
        <v>0</v>
      </c>
      <c r="M87" s="1">
        <f>Table1[[#This Row],[endshortdate]]</f>
        <v>0</v>
      </c>
      <c r="N87" s="20" t="str">
        <f>IF(Table1[[#This Row],[startdayname]]="Monday",Table1[[#This Row],[starttime]],"")</f>
        <v/>
      </c>
      <c r="O87" s="20" t="str">
        <f>IF(Table1[[#This Row],[startdayname]]="Tuesday",Table1[[#This Row],[starttime]],"")</f>
        <v/>
      </c>
      <c r="P87" s="20" t="str">
        <f>IF(Table1[[#This Row],[startdayname]]="Wednesday",Table1[[#This Row],[starttime]],"")</f>
        <v/>
      </c>
      <c r="Q87" s="20" t="str">
        <f>IF(Table1[[#This Row],[startdayname]]="Thursday",Table1[[#This Row],[starttime]],"")</f>
        <v/>
      </c>
      <c r="R87" s="20" t="str">
        <f>IF(Table1[[#This Row],[startdayname]]="Friday",Table1[[#This Row],[starttime]],"")</f>
        <v/>
      </c>
      <c r="S87" s="20" t="str">
        <f>IF(Table1[[#This Row],[startdayname]]="Saturday",Table1[[#This Row],[starttime]],"")</f>
        <v/>
      </c>
      <c r="T87" s="20" t="str">
        <f>IF(Table1[[#This Row],[startdayname]]="Sunday",Table1[[#This Row],[starttime]],"")</f>
        <v/>
      </c>
      <c r="V87" t="str">
        <f t="shared" ref="V87:X87" si="33">V86</f>
        <v>Kyle Cook</v>
      </c>
      <c r="W87" t="str">
        <f t="shared" si="33"/>
        <v>615-880-2367</v>
      </c>
      <c r="X87" t="str">
        <f t="shared" si="33"/>
        <v>kyle.cook@nashville.gov</v>
      </c>
    </row>
    <row r="88" spans="1:24" x14ac:dyDescent="0.25">
      <c r="A88">
        <f>Table1[[#This Row],[ summary]]</f>
        <v>0</v>
      </c>
      <c r="B88">
        <v>31158</v>
      </c>
      <c r="C88" t="str">
        <f>_xlfn.IFNA(VLOOKUP(Table1[[#This Row],[locationaddress]],VENUEID!$A$2:$B$28,2,TRUE),"")</f>
        <v/>
      </c>
      <c r="D88">
        <f>Table1[[#This Row],[description]]</f>
        <v>0</v>
      </c>
      <c r="E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8">
        <v>23</v>
      </c>
      <c r="G88" t="str">
        <f>IF((ISTEXT(Table1[[#This Row],[link]])),(Table1[[#This Row],[link]]),"")</f>
        <v/>
      </c>
      <c r="H88" t="e">
        <f>VLOOKUP(Table1[[#This Row],[locationaddress]],VENUEID!$A$2:$C111,3,TRUE)</f>
        <v>#N/A</v>
      </c>
      <c r="L88" s="1">
        <f>Table1[[#This Row],[startshortdate]]</f>
        <v>0</v>
      </c>
      <c r="M88" s="1">
        <f>Table1[[#This Row],[endshortdate]]</f>
        <v>0</v>
      </c>
      <c r="N88" s="20" t="str">
        <f>IF(Table1[[#This Row],[startdayname]]="Monday",Table1[[#This Row],[starttime]],"")</f>
        <v/>
      </c>
      <c r="O88" s="20" t="str">
        <f>IF(Table1[[#This Row],[startdayname]]="Tuesday",Table1[[#This Row],[starttime]],"")</f>
        <v/>
      </c>
      <c r="P88" s="20" t="str">
        <f>IF(Table1[[#This Row],[startdayname]]="Wednesday",Table1[[#This Row],[starttime]],"")</f>
        <v/>
      </c>
      <c r="Q88" s="20" t="str">
        <f>IF(Table1[[#This Row],[startdayname]]="Thursday",Table1[[#This Row],[starttime]],"")</f>
        <v/>
      </c>
      <c r="R88" s="20" t="str">
        <f>IF(Table1[[#This Row],[startdayname]]="Friday",Table1[[#This Row],[starttime]],"")</f>
        <v/>
      </c>
      <c r="S88" s="20" t="str">
        <f>IF(Table1[[#This Row],[startdayname]]="Saturday",Table1[[#This Row],[starttime]],"")</f>
        <v/>
      </c>
      <c r="T88" s="20" t="str">
        <f>IF(Table1[[#This Row],[startdayname]]="Sunday",Table1[[#This Row],[starttime]],"")</f>
        <v/>
      </c>
      <c r="V88" t="str">
        <f t="shared" ref="V88:X88" si="34">V87</f>
        <v>Kyle Cook</v>
      </c>
      <c r="W88" t="str">
        <f t="shared" si="34"/>
        <v>615-880-2367</v>
      </c>
      <c r="X88" t="str">
        <f t="shared" si="34"/>
        <v>kyle.cook@nashville.gov</v>
      </c>
    </row>
    <row r="89" spans="1:24" x14ac:dyDescent="0.25">
      <c r="A89">
        <f>Table1[[#This Row],[ summary]]</f>
        <v>0</v>
      </c>
      <c r="B89">
        <v>31158</v>
      </c>
      <c r="C89" t="str">
        <f>_xlfn.IFNA(VLOOKUP(Table1[[#This Row],[locationaddress]],VENUEID!$A$2:$B$28,2,TRUE),"")</f>
        <v/>
      </c>
      <c r="D89">
        <f>Table1[[#This Row],[description]]</f>
        <v>0</v>
      </c>
      <c r="E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9">
        <v>23</v>
      </c>
      <c r="G89" t="str">
        <f>IF((ISTEXT(Table1[[#This Row],[link]])),(Table1[[#This Row],[link]]),"")</f>
        <v/>
      </c>
      <c r="H89" t="e">
        <f>VLOOKUP(Table1[[#This Row],[locationaddress]],VENUEID!$A$2:$C111,3,TRUE)</f>
        <v>#N/A</v>
      </c>
      <c r="L89" s="1">
        <f>Table1[[#This Row],[startshortdate]]</f>
        <v>0</v>
      </c>
      <c r="M89" s="1">
        <f>Table1[[#This Row],[endshortdate]]</f>
        <v>0</v>
      </c>
      <c r="N89" s="20" t="str">
        <f>IF(Table1[[#This Row],[startdayname]]="Monday",Table1[[#This Row],[starttime]],"")</f>
        <v/>
      </c>
      <c r="O89" s="20" t="str">
        <f>IF(Table1[[#This Row],[startdayname]]="Tuesday",Table1[[#This Row],[starttime]],"")</f>
        <v/>
      </c>
      <c r="P89" s="20" t="str">
        <f>IF(Table1[[#This Row],[startdayname]]="Wednesday",Table1[[#This Row],[starttime]],"")</f>
        <v/>
      </c>
      <c r="Q89" s="20" t="str">
        <f>IF(Table1[[#This Row],[startdayname]]="Thursday",Table1[[#This Row],[starttime]],"")</f>
        <v/>
      </c>
      <c r="R89" s="20" t="str">
        <f>IF(Table1[[#This Row],[startdayname]]="Friday",Table1[[#This Row],[starttime]],"")</f>
        <v/>
      </c>
      <c r="S89" s="20" t="str">
        <f>IF(Table1[[#This Row],[startdayname]]="Saturday",Table1[[#This Row],[starttime]],"")</f>
        <v/>
      </c>
      <c r="T89" s="20" t="str">
        <f>IF(Table1[[#This Row],[startdayname]]="Sunday",Table1[[#This Row],[starttime]],"")</f>
        <v/>
      </c>
      <c r="V89" t="str">
        <f t="shared" ref="V89:X89" si="35">V88</f>
        <v>Kyle Cook</v>
      </c>
      <c r="W89" t="str">
        <f t="shared" si="35"/>
        <v>615-880-2367</v>
      </c>
      <c r="X89" t="str">
        <f t="shared" si="35"/>
        <v>kyle.cook@nashville.gov</v>
      </c>
    </row>
    <row r="90" spans="1:24" x14ac:dyDescent="0.25">
      <c r="A90">
        <f>Table1[[#This Row],[ summary]]</f>
        <v>0</v>
      </c>
      <c r="B90">
        <v>31158</v>
      </c>
      <c r="C90" t="str">
        <f>_xlfn.IFNA(VLOOKUP(Table1[[#This Row],[locationaddress]],VENUEID!$A$2:$B$28,2,TRUE),"")</f>
        <v/>
      </c>
      <c r="D90">
        <f>Table1[[#This Row],[description]]</f>
        <v>0</v>
      </c>
      <c r="E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0">
        <v>23</v>
      </c>
      <c r="G90" t="str">
        <f>IF((ISTEXT(Table1[[#This Row],[link]])),(Table1[[#This Row],[link]]),"")</f>
        <v/>
      </c>
      <c r="H90" t="e">
        <f>VLOOKUP(Table1[[#This Row],[locationaddress]],VENUEID!$A$2:$C113,3,TRUE)</f>
        <v>#N/A</v>
      </c>
      <c r="L90" s="1">
        <f>Table1[[#This Row],[startshortdate]]</f>
        <v>0</v>
      </c>
      <c r="M90" s="1">
        <f>Table1[[#This Row],[endshortdate]]</f>
        <v>0</v>
      </c>
      <c r="N90" s="20" t="str">
        <f>IF(Table1[[#This Row],[startdayname]]="Monday",Table1[[#This Row],[starttime]],"")</f>
        <v/>
      </c>
      <c r="O90" s="20" t="str">
        <f>IF(Table1[[#This Row],[startdayname]]="Tuesday",Table1[[#This Row],[starttime]],"")</f>
        <v/>
      </c>
      <c r="P90" s="20" t="str">
        <f>IF(Table1[[#This Row],[startdayname]]="Wednesday",Table1[[#This Row],[starttime]],"")</f>
        <v/>
      </c>
      <c r="Q90" s="20" t="str">
        <f>IF(Table1[[#This Row],[startdayname]]="Thursday",Table1[[#This Row],[starttime]],"")</f>
        <v/>
      </c>
      <c r="R90" s="20" t="str">
        <f>IF(Table1[[#This Row],[startdayname]]="Friday",Table1[[#This Row],[starttime]],"")</f>
        <v/>
      </c>
      <c r="S90" s="20" t="str">
        <f>IF(Table1[[#This Row],[startdayname]]="Saturday",Table1[[#This Row],[starttime]],"")</f>
        <v/>
      </c>
      <c r="T90" s="20" t="str">
        <f>IF(Table1[[#This Row],[startdayname]]="Sunday",Table1[[#This Row],[starttime]],"")</f>
        <v/>
      </c>
      <c r="V90" t="str">
        <f t="shared" ref="V90:X90" si="36">V89</f>
        <v>Kyle Cook</v>
      </c>
      <c r="W90" t="str">
        <f t="shared" si="36"/>
        <v>615-880-2367</v>
      </c>
      <c r="X90" t="str">
        <f t="shared" si="36"/>
        <v>kyle.cook@nashville.gov</v>
      </c>
    </row>
    <row r="91" spans="1:24" x14ac:dyDescent="0.25">
      <c r="A91">
        <f>Table1[[#This Row],[ summary]]</f>
        <v>0</v>
      </c>
      <c r="B91">
        <v>31158</v>
      </c>
      <c r="C91" t="str">
        <f>_xlfn.IFNA(VLOOKUP(Table1[[#This Row],[locationaddress]],VENUEID!$A$2:$B$28,2,TRUE),"")</f>
        <v/>
      </c>
      <c r="D91">
        <f>Table1[[#This Row],[description]]</f>
        <v>0</v>
      </c>
      <c r="E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1">
        <v>23</v>
      </c>
      <c r="G91" t="str">
        <f>IF((ISTEXT(Table1[[#This Row],[link]])),(Table1[[#This Row],[link]]),"")</f>
        <v/>
      </c>
      <c r="H91" t="e">
        <f>VLOOKUP(Table1[[#This Row],[locationaddress]],VENUEID!$A$2:$C113,3,TRUE)</f>
        <v>#N/A</v>
      </c>
      <c r="L91" s="1">
        <f>Table1[[#This Row],[startshortdate]]</f>
        <v>0</v>
      </c>
      <c r="M91" s="1">
        <f>Table1[[#This Row],[endshortdate]]</f>
        <v>0</v>
      </c>
      <c r="N91" s="20" t="str">
        <f>IF(Table1[[#This Row],[startdayname]]="Monday",Table1[[#This Row],[starttime]],"")</f>
        <v/>
      </c>
      <c r="O91" s="20" t="str">
        <f>IF(Table1[[#This Row],[startdayname]]="Tuesday",Table1[[#This Row],[starttime]],"")</f>
        <v/>
      </c>
      <c r="P91" s="20" t="str">
        <f>IF(Table1[[#This Row],[startdayname]]="Wednesday",Table1[[#This Row],[starttime]],"")</f>
        <v/>
      </c>
      <c r="Q91" s="20" t="str">
        <f>IF(Table1[[#This Row],[startdayname]]="Thursday",Table1[[#This Row],[starttime]],"")</f>
        <v/>
      </c>
      <c r="R91" s="20" t="str">
        <f>IF(Table1[[#This Row],[startdayname]]="Friday",Table1[[#This Row],[starttime]],"")</f>
        <v/>
      </c>
      <c r="S91" s="20" t="str">
        <f>IF(Table1[[#This Row],[startdayname]]="Saturday",Table1[[#This Row],[starttime]],"")</f>
        <v/>
      </c>
      <c r="T91" s="20" t="str">
        <f>IF(Table1[[#This Row],[startdayname]]="Sunday",Table1[[#This Row],[starttime]],"")</f>
        <v/>
      </c>
      <c r="V91" t="str">
        <f t="shared" ref="V91:X91" si="37">V90</f>
        <v>Kyle Cook</v>
      </c>
      <c r="W91" t="str">
        <f t="shared" si="37"/>
        <v>615-880-2367</v>
      </c>
      <c r="X91" t="str">
        <f t="shared" si="37"/>
        <v>kyle.cook@nashville.gov</v>
      </c>
    </row>
    <row r="92" spans="1:24" x14ac:dyDescent="0.25">
      <c r="A92">
        <f>Table1[[#This Row],[ summary]]</f>
        <v>0</v>
      </c>
      <c r="B92">
        <v>31158</v>
      </c>
      <c r="C92" t="str">
        <f>_xlfn.IFNA(VLOOKUP(Table1[[#This Row],[locationaddress]],VENUEID!$A$2:$B$28,2,TRUE),"")</f>
        <v/>
      </c>
      <c r="D92">
        <f>Table1[[#This Row],[description]]</f>
        <v>0</v>
      </c>
      <c r="E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2">
        <v>23</v>
      </c>
      <c r="G92" t="str">
        <f>IF((ISTEXT(Table1[[#This Row],[link]])),(Table1[[#This Row],[link]]),"")</f>
        <v/>
      </c>
      <c r="H92" t="e">
        <f>VLOOKUP(Table1[[#This Row],[locationaddress]],VENUEID!$A$2:$C115,3,TRUE)</f>
        <v>#N/A</v>
      </c>
      <c r="L92" s="1">
        <f>Table1[[#This Row],[startshortdate]]</f>
        <v>0</v>
      </c>
      <c r="M92" s="1">
        <f>Table1[[#This Row],[endshortdate]]</f>
        <v>0</v>
      </c>
      <c r="N92" s="20" t="str">
        <f>IF(Table1[[#This Row],[startdayname]]="Monday",Table1[[#This Row],[starttime]],"")</f>
        <v/>
      </c>
      <c r="O92" s="20" t="str">
        <f>IF(Table1[[#This Row],[startdayname]]="Tuesday",Table1[[#This Row],[starttime]],"")</f>
        <v/>
      </c>
      <c r="P92" s="20" t="str">
        <f>IF(Table1[[#This Row],[startdayname]]="Wednesday",Table1[[#This Row],[starttime]],"")</f>
        <v/>
      </c>
      <c r="Q92" s="20" t="str">
        <f>IF(Table1[[#This Row],[startdayname]]="Thursday",Table1[[#This Row],[starttime]],"")</f>
        <v/>
      </c>
      <c r="R92" s="20" t="str">
        <f>IF(Table1[[#This Row],[startdayname]]="Friday",Table1[[#This Row],[starttime]],"")</f>
        <v/>
      </c>
      <c r="S92" s="20" t="str">
        <f>IF(Table1[[#This Row],[startdayname]]="Saturday",Table1[[#This Row],[starttime]],"")</f>
        <v/>
      </c>
      <c r="T92" s="20" t="str">
        <f>IF(Table1[[#This Row],[startdayname]]="Sunday",Table1[[#This Row],[starttime]],"")</f>
        <v/>
      </c>
      <c r="V92" t="str">
        <f t="shared" ref="V92:X92" si="38">V91</f>
        <v>Kyle Cook</v>
      </c>
      <c r="W92" t="str">
        <f t="shared" si="38"/>
        <v>615-880-2367</v>
      </c>
      <c r="X92" t="str">
        <f t="shared" si="38"/>
        <v>kyle.cook@nashville.gov</v>
      </c>
    </row>
    <row r="93" spans="1:24" x14ac:dyDescent="0.25">
      <c r="A93">
        <f>Table1[[#This Row],[ summary]]</f>
        <v>0</v>
      </c>
      <c r="B93">
        <v>31158</v>
      </c>
      <c r="C93" t="str">
        <f>_xlfn.IFNA(VLOOKUP(Table1[[#This Row],[locationaddress]],VENUEID!$A$2:$B$28,2,TRUE),"")</f>
        <v/>
      </c>
      <c r="D93">
        <f>Table1[[#This Row],[description]]</f>
        <v>0</v>
      </c>
      <c r="E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3">
        <v>23</v>
      </c>
      <c r="G93" t="str">
        <f>IF((ISTEXT(Table1[[#This Row],[link]])),(Table1[[#This Row],[link]]),"")</f>
        <v/>
      </c>
      <c r="H93" t="e">
        <f>VLOOKUP(Table1[[#This Row],[locationaddress]],VENUEID!$A$2:$C115,3,TRUE)</f>
        <v>#N/A</v>
      </c>
      <c r="L93" s="1">
        <f>Table1[[#This Row],[startshortdate]]</f>
        <v>0</v>
      </c>
      <c r="M93" s="1">
        <f>Table1[[#This Row],[endshortdate]]</f>
        <v>0</v>
      </c>
      <c r="N93" s="20" t="str">
        <f>IF(Table1[[#This Row],[startdayname]]="Monday",Table1[[#This Row],[starttime]],"")</f>
        <v/>
      </c>
      <c r="O93" s="20" t="str">
        <f>IF(Table1[[#This Row],[startdayname]]="Tuesday",Table1[[#This Row],[starttime]],"")</f>
        <v/>
      </c>
      <c r="P93" s="20" t="str">
        <f>IF(Table1[[#This Row],[startdayname]]="Wednesday",Table1[[#This Row],[starttime]],"")</f>
        <v/>
      </c>
      <c r="Q93" s="20" t="str">
        <f>IF(Table1[[#This Row],[startdayname]]="Thursday",Table1[[#This Row],[starttime]],"")</f>
        <v/>
      </c>
      <c r="R93" s="20" t="str">
        <f>IF(Table1[[#This Row],[startdayname]]="Friday",Table1[[#This Row],[starttime]],"")</f>
        <v/>
      </c>
      <c r="S93" s="20" t="str">
        <f>IF(Table1[[#This Row],[startdayname]]="Saturday",Table1[[#This Row],[starttime]],"")</f>
        <v/>
      </c>
      <c r="T93" s="20" t="str">
        <f>IF(Table1[[#This Row],[startdayname]]="Sunday",Table1[[#This Row],[starttime]],"")</f>
        <v/>
      </c>
      <c r="V93" t="str">
        <f t="shared" ref="V93:X93" si="39">V92</f>
        <v>Kyle Cook</v>
      </c>
      <c r="W93" t="str">
        <f t="shared" si="39"/>
        <v>615-880-2367</v>
      </c>
      <c r="X93" t="str">
        <f t="shared" si="39"/>
        <v>kyle.cook@nashville.gov</v>
      </c>
    </row>
    <row r="94" spans="1:24" x14ac:dyDescent="0.25">
      <c r="A94">
        <f>Table1[[#This Row],[ summary]]</f>
        <v>0</v>
      </c>
      <c r="B94">
        <v>31158</v>
      </c>
      <c r="C94" t="str">
        <f>_xlfn.IFNA(VLOOKUP(Table1[[#This Row],[locationaddress]],VENUEID!$A$2:$B$28,2,TRUE),"")</f>
        <v/>
      </c>
      <c r="D94">
        <f>Table1[[#This Row],[description]]</f>
        <v>0</v>
      </c>
      <c r="E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4">
        <v>23</v>
      </c>
      <c r="G94" t="str">
        <f>IF((ISTEXT(Table1[[#This Row],[link]])),(Table1[[#This Row],[link]]),"")</f>
        <v/>
      </c>
      <c r="H94" t="e">
        <f>VLOOKUP(Table1[[#This Row],[locationaddress]],VENUEID!$A$2:$C117,3,TRUE)</f>
        <v>#N/A</v>
      </c>
      <c r="L94" s="1">
        <f>Table1[[#This Row],[startshortdate]]</f>
        <v>0</v>
      </c>
      <c r="M94" s="1">
        <f>Table1[[#This Row],[endshortdate]]</f>
        <v>0</v>
      </c>
      <c r="N94" s="20" t="str">
        <f>IF(Table1[[#This Row],[startdayname]]="Monday",Table1[[#This Row],[starttime]],"")</f>
        <v/>
      </c>
      <c r="O94" s="20" t="str">
        <f>IF(Table1[[#This Row],[startdayname]]="Tuesday",Table1[[#This Row],[starttime]],"")</f>
        <v/>
      </c>
      <c r="P94" s="20" t="str">
        <f>IF(Table1[[#This Row],[startdayname]]="Wednesday",Table1[[#This Row],[starttime]],"")</f>
        <v/>
      </c>
      <c r="Q94" s="20" t="str">
        <f>IF(Table1[[#This Row],[startdayname]]="Thursday",Table1[[#This Row],[starttime]],"")</f>
        <v/>
      </c>
      <c r="R94" s="20" t="str">
        <f>IF(Table1[[#This Row],[startdayname]]="Friday",Table1[[#This Row],[starttime]],"")</f>
        <v/>
      </c>
      <c r="S94" s="20" t="str">
        <f>IF(Table1[[#This Row],[startdayname]]="Saturday",Table1[[#This Row],[starttime]],"")</f>
        <v/>
      </c>
      <c r="T94" s="20" t="str">
        <f>IF(Table1[[#This Row],[startdayname]]="Sunday",Table1[[#This Row],[starttime]],"")</f>
        <v/>
      </c>
      <c r="V94" t="str">
        <f t="shared" ref="V94:X94" si="40">V93</f>
        <v>Kyle Cook</v>
      </c>
      <c r="W94" t="str">
        <f t="shared" si="40"/>
        <v>615-880-2367</v>
      </c>
      <c r="X94" t="str">
        <f t="shared" si="40"/>
        <v>kyle.cook@nashville.gov</v>
      </c>
    </row>
    <row r="95" spans="1:24" x14ac:dyDescent="0.25">
      <c r="A95">
        <f>Table1[[#This Row],[ summary]]</f>
        <v>0</v>
      </c>
      <c r="B95">
        <v>31158</v>
      </c>
      <c r="C95" t="str">
        <f>_xlfn.IFNA(VLOOKUP(Table1[[#This Row],[locationaddress]],VENUEID!$A$2:$B$28,2,TRUE),"")</f>
        <v/>
      </c>
      <c r="D95">
        <f>Table1[[#This Row],[description]]</f>
        <v>0</v>
      </c>
      <c r="E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5">
        <v>23</v>
      </c>
      <c r="G95" t="str">
        <f>IF((ISTEXT(Table1[[#This Row],[link]])),(Table1[[#This Row],[link]]),"")</f>
        <v/>
      </c>
      <c r="H95" t="e">
        <f>VLOOKUP(Table1[[#This Row],[locationaddress]],VENUEID!$A$2:$C117,3,TRUE)</f>
        <v>#N/A</v>
      </c>
      <c r="L95" s="1">
        <f>Table1[[#This Row],[startshortdate]]</f>
        <v>0</v>
      </c>
      <c r="M95" s="1">
        <f>Table1[[#This Row],[endshortdate]]</f>
        <v>0</v>
      </c>
      <c r="N95" s="20" t="str">
        <f>IF(Table1[[#This Row],[startdayname]]="Monday",Table1[[#This Row],[starttime]],"")</f>
        <v/>
      </c>
      <c r="O95" s="20" t="str">
        <f>IF(Table1[[#This Row],[startdayname]]="Tuesday",Table1[[#This Row],[starttime]],"")</f>
        <v/>
      </c>
      <c r="P95" s="20" t="str">
        <f>IF(Table1[[#This Row],[startdayname]]="Wednesday",Table1[[#This Row],[starttime]],"")</f>
        <v/>
      </c>
      <c r="Q95" s="20" t="str">
        <f>IF(Table1[[#This Row],[startdayname]]="Thursday",Table1[[#This Row],[starttime]],"")</f>
        <v/>
      </c>
      <c r="R95" s="20" t="str">
        <f>IF(Table1[[#This Row],[startdayname]]="Friday",Table1[[#This Row],[starttime]],"")</f>
        <v/>
      </c>
      <c r="S95" s="20" t="str">
        <f>IF(Table1[[#This Row],[startdayname]]="Saturday",Table1[[#This Row],[starttime]],"")</f>
        <v/>
      </c>
      <c r="T95" s="20" t="str">
        <f>IF(Table1[[#This Row],[startdayname]]="Sunday",Table1[[#This Row],[starttime]],"")</f>
        <v/>
      </c>
      <c r="V95" t="str">
        <f t="shared" ref="V95:X95" si="41">V94</f>
        <v>Kyle Cook</v>
      </c>
      <c r="W95" t="str">
        <f t="shared" si="41"/>
        <v>615-880-2367</v>
      </c>
      <c r="X95" t="str">
        <f t="shared" si="41"/>
        <v>kyle.cook@nashville.gov</v>
      </c>
    </row>
    <row r="96" spans="1:24" x14ac:dyDescent="0.25">
      <c r="A96">
        <f>Table1[[#This Row],[ summary]]</f>
        <v>0</v>
      </c>
      <c r="B96">
        <v>31158</v>
      </c>
      <c r="C96" t="str">
        <f>_xlfn.IFNA(VLOOKUP(Table1[[#This Row],[locationaddress]],VENUEID!$A$2:$B$28,2,TRUE),"")</f>
        <v/>
      </c>
      <c r="D96">
        <f>Table1[[#This Row],[description]]</f>
        <v>0</v>
      </c>
      <c r="E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6">
        <v>23</v>
      </c>
      <c r="G96" t="str">
        <f>IF((ISTEXT(Table1[[#This Row],[link]])),(Table1[[#This Row],[link]]),"")</f>
        <v/>
      </c>
      <c r="H96" t="e">
        <f>VLOOKUP(Table1[[#This Row],[locationaddress]],VENUEID!$A$2:$C119,3,TRUE)</f>
        <v>#N/A</v>
      </c>
      <c r="L96" s="1">
        <f>Table1[[#This Row],[startshortdate]]</f>
        <v>0</v>
      </c>
      <c r="M96" s="1">
        <f>Table1[[#This Row],[endshortdate]]</f>
        <v>0</v>
      </c>
      <c r="N96" s="20" t="str">
        <f>IF(Table1[[#This Row],[startdayname]]="Monday",Table1[[#This Row],[starttime]],"")</f>
        <v/>
      </c>
      <c r="O96" s="20" t="str">
        <f>IF(Table1[[#This Row],[startdayname]]="Tuesday",Table1[[#This Row],[starttime]],"")</f>
        <v/>
      </c>
      <c r="P96" s="20" t="str">
        <f>IF(Table1[[#This Row],[startdayname]]="Wednesday",Table1[[#This Row],[starttime]],"")</f>
        <v/>
      </c>
      <c r="Q96" s="20" t="str">
        <f>IF(Table1[[#This Row],[startdayname]]="Thursday",Table1[[#This Row],[starttime]],"")</f>
        <v/>
      </c>
      <c r="R96" s="20" t="str">
        <f>IF(Table1[[#This Row],[startdayname]]="Friday",Table1[[#This Row],[starttime]],"")</f>
        <v/>
      </c>
      <c r="S96" s="20" t="str">
        <f>IF(Table1[[#This Row],[startdayname]]="Saturday",Table1[[#This Row],[starttime]],"")</f>
        <v/>
      </c>
      <c r="T96" s="20" t="str">
        <f>IF(Table1[[#This Row],[startdayname]]="Sunday",Table1[[#This Row],[starttime]],"")</f>
        <v/>
      </c>
      <c r="V96" t="str">
        <f t="shared" ref="V96:X96" si="42">V95</f>
        <v>Kyle Cook</v>
      </c>
      <c r="W96" t="str">
        <f t="shared" si="42"/>
        <v>615-880-2367</v>
      </c>
      <c r="X96" t="str">
        <f t="shared" si="42"/>
        <v>kyle.cook@nashville.gov</v>
      </c>
    </row>
    <row r="97" spans="1:24" x14ac:dyDescent="0.25">
      <c r="A97">
        <f>Table1[[#This Row],[ summary]]</f>
        <v>0</v>
      </c>
      <c r="B97">
        <v>31158</v>
      </c>
      <c r="C97" t="str">
        <f>_xlfn.IFNA(VLOOKUP(Table1[[#This Row],[locationaddress]],VENUEID!$A$2:$B$28,2,TRUE),"")</f>
        <v/>
      </c>
      <c r="D97">
        <f>Table1[[#This Row],[description]]</f>
        <v>0</v>
      </c>
      <c r="E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7">
        <v>23</v>
      </c>
      <c r="G97" t="str">
        <f>IF((ISTEXT(Table1[[#This Row],[link]])),(Table1[[#This Row],[link]]),"")</f>
        <v/>
      </c>
      <c r="H97" t="e">
        <f>VLOOKUP(Table1[[#This Row],[locationaddress]],VENUEID!$A$2:$C119,3,TRUE)</f>
        <v>#N/A</v>
      </c>
      <c r="L97" s="1">
        <f>Table1[[#This Row],[startshortdate]]</f>
        <v>0</v>
      </c>
      <c r="M97" s="1">
        <f>Table1[[#This Row],[endshortdate]]</f>
        <v>0</v>
      </c>
      <c r="N97" s="20" t="str">
        <f>IF(Table1[[#This Row],[startdayname]]="Monday",Table1[[#This Row],[starttime]],"")</f>
        <v/>
      </c>
      <c r="O97" s="20" t="str">
        <f>IF(Table1[[#This Row],[startdayname]]="Tuesday",Table1[[#This Row],[starttime]],"")</f>
        <v/>
      </c>
      <c r="P97" s="20" t="str">
        <f>IF(Table1[[#This Row],[startdayname]]="Wednesday",Table1[[#This Row],[starttime]],"")</f>
        <v/>
      </c>
      <c r="Q97" s="20" t="str">
        <f>IF(Table1[[#This Row],[startdayname]]="Thursday",Table1[[#This Row],[starttime]],"")</f>
        <v/>
      </c>
      <c r="R97" s="20" t="str">
        <f>IF(Table1[[#This Row],[startdayname]]="Friday",Table1[[#This Row],[starttime]],"")</f>
        <v/>
      </c>
      <c r="S97" s="20" t="str">
        <f>IF(Table1[[#This Row],[startdayname]]="Saturday",Table1[[#This Row],[starttime]],"")</f>
        <v/>
      </c>
      <c r="T97" s="20" t="str">
        <f>IF(Table1[[#This Row],[startdayname]]="Sunday",Table1[[#This Row],[starttime]],"")</f>
        <v/>
      </c>
      <c r="V97" t="str">
        <f t="shared" ref="V97:X97" si="43">V96</f>
        <v>Kyle Cook</v>
      </c>
      <c r="W97" t="str">
        <f t="shared" si="43"/>
        <v>615-880-2367</v>
      </c>
      <c r="X97" t="str">
        <f t="shared" si="43"/>
        <v>kyle.cook@nashville.gov</v>
      </c>
    </row>
    <row r="98" spans="1:24" x14ac:dyDescent="0.25">
      <c r="A98" t="str">
        <f>Table1[[#This Row],[ summary]]</f>
        <v xml:space="preserve"> Anime Film Friday</v>
      </c>
      <c r="B98">
        <v>31158</v>
      </c>
      <c r="C98">
        <f>_xlfn.IFNA(VLOOKUP(Table1[[#This Row],[locationaddress]],VENUEID!$A$2:$B$28,2,TRUE),"")</f>
        <v>31252</v>
      </c>
      <c r="D98" t="str">
        <f>Table1[[#This Row],[description]]</f>
        <v>Fridays, March 3, 10, 17, and 31. We'll be serving popcorn and showing a different anime movie or series opener. For teens in grades 7-12.</v>
      </c>
      <c r="E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17</v>
      </c>
      <c r="F98">
        <v>23</v>
      </c>
      <c r="G98" t="str">
        <f>IF((ISTEXT(Table1[[#This Row],[link]])),(Table1[[#This Row],[link]]),"")</f>
        <v/>
      </c>
      <c r="H98" t="str">
        <f>VLOOKUP(Table1[[#This Row],[locationaddress]],VENUEID!$A$2:$C121,3,TRUE)</f>
        <v>(615) 862-5871</v>
      </c>
      <c r="L98" s="1">
        <f>Table1[[#This Row],[startshortdate]]</f>
        <v>42797</v>
      </c>
      <c r="M98" s="1">
        <f>Table1[[#This Row],[endshortdate]]</f>
        <v>42797</v>
      </c>
      <c r="N98" s="20" t="str">
        <f>IF(Table1[[#This Row],[startdayname]]="Monday",Table1[[#This Row],[starttime]],"")</f>
        <v/>
      </c>
      <c r="O98" s="20" t="str">
        <f>IF(Table1[[#This Row],[startdayname]]="Tuesday",Table1[[#This Row],[starttime]],"")</f>
        <v/>
      </c>
      <c r="P98" s="20" t="str">
        <f>IF(Table1[[#This Row],[startdayname]]="Wednesday",Table1[[#This Row],[starttime]],"")</f>
        <v/>
      </c>
      <c r="Q98" s="20" t="str">
        <f>IF(Table1[[#This Row],[startdayname]]="Thursday",Table1[[#This Row],[starttime]],"")</f>
        <v/>
      </c>
      <c r="R98" s="20">
        <f>IF(Table1[[#This Row],[startdayname]]="Friday",Table1[[#This Row],[starttime]],"")</f>
        <v>0.66666666666666663</v>
      </c>
      <c r="S98" s="20" t="str">
        <f>IF(Table1[[#This Row],[startdayname]]="Saturday",Table1[[#This Row],[starttime]],"")</f>
        <v/>
      </c>
      <c r="T98" s="20" t="str">
        <f>IF(Table1[[#This Row],[startdayname]]="Sunday",Table1[[#This Row],[starttime]],"")</f>
        <v/>
      </c>
      <c r="V98" t="str">
        <f t="shared" ref="V98:X98" si="44">V97</f>
        <v>Kyle Cook</v>
      </c>
      <c r="W98" t="str">
        <f t="shared" si="44"/>
        <v>615-880-2367</v>
      </c>
      <c r="X98" t="str">
        <f t="shared" si="44"/>
        <v>kyle.cook@nashville.gov</v>
      </c>
    </row>
    <row r="99" spans="1:24" x14ac:dyDescent="0.25">
      <c r="A99">
        <f>Table1[[#This Row],[ summary]]</f>
        <v>0</v>
      </c>
      <c r="B99">
        <v>31158</v>
      </c>
      <c r="C99" t="str">
        <f>_xlfn.IFNA(VLOOKUP(Table1[[#This Row],[locationaddress]],VENUEID!$A$2:$B$28,2,TRUE),"")</f>
        <v/>
      </c>
      <c r="D99">
        <f>Table1[[#This Row],[description]]</f>
        <v>0</v>
      </c>
      <c r="E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9">
        <v>23</v>
      </c>
      <c r="G99" t="str">
        <f>IF((ISTEXT(Table1[[#This Row],[link]])),(Table1[[#This Row],[link]]),"")</f>
        <v/>
      </c>
      <c r="H99" t="e">
        <f>VLOOKUP(Table1[[#This Row],[locationaddress]],VENUEID!$A$2:$C121,3,TRUE)</f>
        <v>#N/A</v>
      </c>
      <c r="L99" s="1">
        <f>Table1[[#This Row],[startshortdate]]</f>
        <v>0</v>
      </c>
      <c r="M99" s="1">
        <f>Table1[[#This Row],[endshortdate]]</f>
        <v>0</v>
      </c>
      <c r="N99" s="20" t="str">
        <f>IF(Table1[[#This Row],[startdayname]]="Monday",Table1[[#This Row],[starttime]],"")</f>
        <v/>
      </c>
      <c r="O99" s="20" t="str">
        <f>IF(Table1[[#This Row],[startdayname]]="Tuesday",Table1[[#This Row],[starttime]],"")</f>
        <v/>
      </c>
      <c r="P99" s="20" t="str">
        <f>IF(Table1[[#This Row],[startdayname]]="Wednesday",Table1[[#This Row],[starttime]],"")</f>
        <v/>
      </c>
      <c r="Q99" s="20" t="str">
        <f>IF(Table1[[#This Row],[startdayname]]="Thursday",Table1[[#This Row],[starttime]],"")</f>
        <v/>
      </c>
      <c r="R99" s="20" t="str">
        <f>IF(Table1[[#This Row],[startdayname]]="Friday",Table1[[#This Row],[starttime]],"")</f>
        <v/>
      </c>
      <c r="S99" s="20" t="str">
        <f>IF(Table1[[#This Row],[startdayname]]="Saturday",Table1[[#This Row],[starttime]],"")</f>
        <v/>
      </c>
      <c r="T99" s="20" t="str">
        <f>IF(Table1[[#This Row],[startdayname]]="Sunday",Table1[[#This Row],[starttime]],"")</f>
        <v/>
      </c>
      <c r="V99" t="str">
        <f t="shared" ref="V99:X99" si="45">V98</f>
        <v>Kyle Cook</v>
      </c>
      <c r="W99" t="str">
        <f t="shared" si="45"/>
        <v>615-880-2367</v>
      </c>
      <c r="X99" t="str">
        <f t="shared" si="45"/>
        <v>kyle.cook@nashville.gov</v>
      </c>
    </row>
    <row r="100" spans="1:24" x14ac:dyDescent="0.25">
      <c r="A100">
        <f>Table1[[#This Row],[ summary]]</f>
        <v>0</v>
      </c>
      <c r="B100">
        <v>31158</v>
      </c>
      <c r="C100" t="str">
        <f>_xlfn.IFNA(VLOOKUP(Table1[[#This Row],[locationaddress]],VENUEID!$A$2:$B$28,2,TRUE),"")</f>
        <v/>
      </c>
      <c r="D100">
        <f>Table1[[#This Row],[description]]</f>
        <v>0</v>
      </c>
      <c r="E1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0">
        <v>23</v>
      </c>
      <c r="G100" t="str">
        <f>IF((ISTEXT(Table1[[#This Row],[link]])),(Table1[[#This Row],[link]]),"")</f>
        <v/>
      </c>
      <c r="H100" t="e">
        <f>VLOOKUP(Table1[[#This Row],[locationaddress]],VENUEID!$A$2:$C123,3,TRUE)</f>
        <v>#N/A</v>
      </c>
      <c r="L100" s="1">
        <f>Table1[[#This Row],[startshortdate]]</f>
        <v>0</v>
      </c>
      <c r="M100" s="1">
        <f>Table1[[#This Row],[endshortdate]]</f>
        <v>0</v>
      </c>
      <c r="N100" s="20" t="str">
        <f>IF(Table1[[#This Row],[startdayname]]="Monday",Table1[[#This Row],[starttime]],"")</f>
        <v/>
      </c>
      <c r="O100" s="20" t="str">
        <f>IF(Table1[[#This Row],[startdayname]]="Tuesday",Table1[[#This Row],[starttime]],"")</f>
        <v/>
      </c>
      <c r="P100" s="20" t="str">
        <f>IF(Table1[[#This Row],[startdayname]]="Wednesday",Table1[[#This Row],[starttime]],"")</f>
        <v/>
      </c>
      <c r="Q100" s="20" t="str">
        <f>IF(Table1[[#This Row],[startdayname]]="Thursday",Table1[[#This Row],[starttime]],"")</f>
        <v/>
      </c>
      <c r="R100" s="20" t="str">
        <f>IF(Table1[[#This Row],[startdayname]]="Friday",Table1[[#This Row],[starttime]],"")</f>
        <v/>
      </c>
      <c r="S100" s="20" t="str">
        <f>IF(Table1[[#This Row],[startdayname]]="Saturday",Table1[[#This Row],[starttime]],"")</f>
        <v/>
      </c>
      <c r="T100" s="20" t="str">
        <f>IF(Table1[[#This Row],[startdayname]]="Sunday",Table1[[#This Row],[starttime]],"")</f>
        <v/>
      </c>
      <c r="V100" t="str">
        <f t="shared" ref="V100:X100" si="46">V99</f>
        <v>Kyle Cook</v>
      </c>
      <c r="W100" t="str">
        <f t="shared" si="46"/>
        <v>615-880-2367</v>
      </c>
      <c r="X100" t="str">
        <f t="shared" si="46"/>
        <v>kyle.cook@nashville.gov</v>
      </c>
    </row>
    <row r="101" spans="1:24" x14ac:dyDescent="0.25">
      <c r="A101">
        <f>Table1[[#This Row],[ summary]]</f>
        <v>0</v>
      </c>
      <c r="B101">
        <v>31158</v>
      </c>
      <c r="C101" t="str">
        <f>_xlfn.IFNA(VLOOKUP(Table1[[#This Row],[locationaddress]],VENUEID!$A$2:$B$28,2,TRUE),"")</f>
        <v/>
      </c>
      <c r="D101">
        <f>Table1[[#This Row],[description]]</f>
        <v>0</v>
      </c>
      <c r="E1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1">
        <v>23</v>
      </c>
      <c r="G101" t="str">
        <f>IF((ISTEXT(Table1[[#This Row],[link]])),(Table1[[#This Row],[link]]),"")</f>
        <v/>
      </c>
      <c r="H101" t="e">
        <f>VLOOKUP(Table1[[#This Row],[locationaddress]],VENUEID!$A$2:$C123,3,TRUE)</f>
        <v>#N/A</v>
      </c>
      <c r="L101" s="1">
        <f>Table1[[#This Row],[startshortdate]]</f>
        <v>0</v>
      </c>
      <c r="M101" s="1">
        <f>Table1[[#This Row],[endshortdate]]</f>
        <v>0</v>
      </c>
      <c r="N101" s="20" t="str">
        <f>IF(Table1[[#This Row],[startdayname]]="Monday",Table1[[#This Row],[starttime]],"")</f>
        <v/>
      </c>
      <c r="O101" s="20" t="str">
        <f>IF(Table1[[#This Row],[startdayname]]="Tuesday",Table1[[#This Row],[starttime]],"")</f>
        <v/>
      </c>
      <c r="P101" s="20" t="str">
        <f>IF(Table1[[#This Row],[startdayname]]="Wednesday",Table1[[#This Row],[starttime]],"")</f>
        <v/>
      </c>
      <c r="Q101" s="20" t="str">
        <f>IF(Table1[[#This Row],[startdayname]]="Thursday",Table1[[#This Row],[starttime]],"")</f>
        <v/>
      </c>
      <c r="R101" s="20" t="str">
        <f>IF(Table1[[#This Row],[startdayname]]="Friday",Table1[[#This Row],[starttime]],"")</f>
        <v/>
      </c>
      <c r="S101" s="20" t="str">
        <f>IF(Table1[[#This Row],[startdayname]]="Saturday",Table1[[#This Row],[starttime]],"")</f>
        <v/>
      </c>
      <c r="T101" s="20" t="str">
        <f>IF(Table1[[#This Row],[startdayname]]="Sunday",Table1[[#This Row],[starttime]],"")</f>
        <v/>
      </c>
      <c r="V101" t="str">
        <f t="shared" ref="V101:X101" si="47">V100</f>
        <v>Kyle Cook</v>
      </c>
      <c r="W101" t="str">
        <f t="shared" si="47"/>
        <v>615-880-2367</v>
      </c>
      <c r="X101" t="str">
        <f t="shared" si="47"/>
        <v>kyle.cook@nashville.gov</v>
      </c>
    </row>
    <row r="102" spans="1:24" x14ac:dyDescent="0.25">
      <c r="A102" t="str">
        <f>Table1[[#This Row],[ summary]]</f>
        <v xml:space="preserve"> Babies and Books</v>
      </c>
      <c r="B102">
        <v>31158</v>
      </c>
      <c r="C102">
        <f>_xlfn.IFNA(VLOOKUP(Table1[[#This Row],[locationaddress]],VENUEID!$A$2:$B$28,2,TRUE),"")</f>
        <v>31252</v>
      </c>
      <c r="D102" t="str">
        <f>Table1[[#This Row],[description]]</f>
        <v>Every Wednesday in Mar and Apr. Babies and their caregivers are welcome to join us for tickle rhymes and wiggle songs.  We will share the best practices to promote early literacy skills. Children ages 0 to 3 are welcome.</v>
      </c>
      <c r="E1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02">
        <v>23</v>
      </c>
      <c r="G102" t="str">
        <f>IF((ISTEXT(Table1[[#This Row],[link]])),(Table1[[#This Row],[link]]),"")</f>
        <v/>
      </c>
      <c r="H102" t="str">
        <f>VLOOKUP(Table1[[#This Row],[locationaddress]],VENUEID!$A$2:$C125,3,TRUE)</f>
        <v>(615) 862-5871</v>
      </c>
      <c r="L102" s="1">
        <f>Table1[[#This Row],[startshortdate]]</f>
        <v>42795</v>
      </c>
      <c r="M102" s="1">
        <f>Table1[[#This Row],[endshortdate]]</f>
        <v>42795</v>
      </c>
      <c r="N102" s="20" t="str">
        <f>IF(Table1[[#This Row],[startdayname]]="Monday",Table1[[#This Row],[starttime]],"")</f>
        <v/>
      </c>
      <c r="O102" s="20" t="str">
        <f>IF(Table1[[#This Row],[startdayname]]="Tuesday",Table1[[#This Row],[starttime]],"")</f>
        <v/>
      </c>
      <c r="P102" s="20">
        <f>IF(Table1[[#This Row],[startdayname]]="Wednesday",Table1[[#This Row],[starttime]],"")</f>
        <v>0.4375</v>
      </c>
      <c r="Q102" s="20" t="str">
        <f>IF(Table1[[#This Row],[startdayname]]="Thursday",Table1[[#This Row],[starttime]],"")</f>
        <v/>
      </c>
      <c r="R102" s="20" t="str">
        <f>IF(Table1[[#This Row],[startdayname]]="Friday",Table1[[#This Row],[starttime]],"")</f>
        <v/>
      </c>
      <c r="S102" s="20" t="str">
        <f>IF(Table1[[#This Row],[startdayname]]="Saturday",Table1[[#This Row],[starttime]],"")</f>
        <v/>
      </c>
      <c r="T102" s="20" t="str">
        <f>IF(Table1[[#This Row],[startdayname]]="Sunday",Table1[[#This Row],[starttime]],"")</f>
        <v/>
      </c>
      <c r="V102" t="str">
        <f t="shared" ref="V102:X102" si="48">V101</f>
        <v>Kyle Cook</v>
      </c>
      <c r="W102" t="str">
        <f t="shared" si="48"/>
        <v>615-880-2367</v>
      </c>
      <c r="X102" t="str">
        <f t="shared" si="48"/>
        <v>kyle.cook@nashville.gov</v>
      </c>
    </row>
    <row r="103" spans="1:24" x14ac:dyDescent="0.25">
      <c r="A103">
        <f>Table1[[#This Row],[ summary]]</f>
        <v>0</v>
      </c>
      <c r="B103">
        <v>31158</v>
      </c>
      <c r="C103" t="str">
        <f>_xlfn.IFNA(VLOOKUP(Table1[[#This Row],[locationaddress]],VENUEID!$A$2:$B$28,2,TRUE),"")</f>
        <v/>
      </c>
      <c r="D103">
        <f>Table1[[#This Row],[description]]</f>
        <v>0</v>
      </c>
      <c r="E1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3">
        <v>23</v>
      </c>
      <c r="G103" t="str">
        <f>IF((ISTEXT(Table1[[#This Row],[link]])),(Table1[[#This Row],[link]]),"")</f>
        <v/>
      </c>
      <c r="H103" t="e">
        <f>VLOOKUP(Table1[[#This Row],[locationaddress]],VENUEID!$A$2:$C125,3,TRUE)</f>
        <v>#N/A</v>
      </c>
      <c r="L103" s="1">
        <f>Table1[[#This Row],[startshortdate]]</f>
        <v>0</v>
      </c>
      <c r="M103" s="1">
        <f>Table1[[#This Row],[endshortdate]]</f>
        <v>0</v>
      </c>
      <c r="N103" s="20" t="str">
        <f>IF(Table1[[#This Row],[startdayname]]="Monday",Table1[[#This Row],[starttime]],"")</f>
        <v/>
      </c>
      <c r="O103" s="20" t="str">
        <f>IF(Table1[[#This Row],[startdayname]]="Tuesday",Table1[[#This Row],[starttime]],"")</f>
        <v/>
      </c>
      <c r="P103" s="20" t="str">
        <f>IF(Table1[[#This Row],[startdayname]]="Wednesday",Table1[[#This Row],[starttime]],"")</f>
        <v/>
      </c>
      <c r="Q103" s="20" t="str">
        <f>IF(Table1[[#This Row],[startdayname]]="Thursday",Table1[[#This Row],[starttime]],"")</f>
        <v/>
      </c>
      <c r="R103" s="20" t="str">
        <f>IF(Table1[[#This Row],[startdayname]]="Friday",Table1[[#This Row],[starttime]],"")</f>
        <v/>
      </c>
      <c r="S103" s="20" t="str">
        <f>IF(Table1[[#This Row],[startdayname]]="Saturday",Table1[[#This Row],[starttime]],"")</f>
        <v/>
      </c>
      <c r="T103" s="20" t="str">
        <f>IF(Table1[[#This Row],[startdayname]]="Sunday",Table1[[#This Row],[starttime]],"")</f>
        <v/>
      </c>
      <c r="V103" t="str">
        <f t="shared" ref="V103:X103" si="49">V102</f>
        <v>Kyle Cook</v>
      </c>
      <c r="W103" t="str">
        <f t="shared" si="49"/>
        <v>615-880-2367</v>
      </c>
      <c r="X103" t="str">
        <f t="shared" si="49"/>
        <v>kyle.cook@nashville.gov</v>
      </c>
    </row>
    <row r="104" spans="1:24" x14ac:dyDescent="0.25">
      <c r="A104">
        <f>Table1[[#This Row],[ summary]]</f>
        <v>0</v>
      </c>
      <c r="B104">
        <v>31158</v>
      </c>
      <c r="C104" t="str">
        <f>_xlfn.IFNA(VLOOKUP(Table1[[#This Row],[locationaddress]],VENUEID!$A$2:$B$28,2,TRUE),"")</f>
        <v/>
      </c>
      <c r="D104">
        <f>Table1[[#This Row],[description]]</f>
        <v>0</v>
      </c>
      <c r="E1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4">
        <v>23</v>
      </c>
      <c r="G104" t="str">
        <f>IF((ISTEXT(Table1[[#This Row],[link]])),(Table1[[#This Row],[link]]),"")</f>
        <v/>
      </c>
      <c r="H104" t="e">
        <f>VLOOKUP(Table1[[#This Row],[locationaddress]],VENUEID!$A$2:$C127,3,TRUE)</f>
        <v>#N/A</v>
      </c>
      <c r="L104" s="1">
        <f>Table1[[#This Row],[startshortdate]]</f>
        <v>0</v>
      </c>
      <c r="M104" s="1">
        <f>Table1[[#This Row],[endshortdate]]</f>
        <v>0</v>
      </c>
      <c r="N104" s="20" t="str">
        <f>IF(Table1[[#This Row],[startdayname]]="Monday",Table1[[#This Row],[starttime]],"")</f>
        <v/>
      </c>
      <c r="O104" s="20" t="str">
        <f>IF(Table1[[#This Row],[startdayname]]="Tuesday",Table1[[#This Row],[starttime]],"")</f>
        <v/>
      </c>
      <c r="P104" s="20" t="str">
        <f>IF(Table1[[#This Row],[startdayname]]="Wednesday",Table1[[#This Row],[starttime]],"")</f>
        <v/>
      </c>
      <c r="Q104" s="20" t="str">
        <f>IF(Table1[[#This Row],[startdayname]]="Thursday",Table1[[#This Row],[starttime]],"")</f>
        <v/>
      </c>
      <c r="R104" s="20" t="str">
        <f>IF(Table1[[#This Row],[startdayname]]="Friday",Table1[[#This Row],[starttime]],"")</f>
        <v/>
      </c>
      <c r="S104" s="20" t="str">
        <f>IF(Table1[[#This Row],[startdayname]]="Saturday",Table1[[#This Row],[starttime]],"")</f>
        <v/>
      </c>
      <c r="T104" s="20" t="str">
        <f>IF(Table1[[#This Row],[startdayname]]="Sunday",Table1[[#This Row],[starttime]],"")</f>
        <v/>
      </c>
      <c r="V104" t="str">
        <f t="shared" ref="V104:X104" si="50">V103</f>
        <v>Kyle Cook</v>
      </c>
      <c r="W104" t="str">
        <f t="shared" si="50"/>
        <v>615-880-2367</v>
      </c>
      <c r="X104" t="str">
        <f t="shared" si="50"/>
        <v>kyle.cook@nashville.gov</v>
      </c>
    </row>
    <row r="105" spans="1:24" x14ac:dyDescent="0.25">
      <c r="A105">
        <f>Table1[[#This Row],[ summary]]</f>
        <v>0</v>
      </c>
      <c r="B105">
        <v>31158</v>
      </c>
      <c r="C105" t="str">
        <f>_xlfn.IFNA(VLOOKUP(Table1[[#This Row],[locationaddress]],VENUEID!$A$2:$B$28,2,TRUE),"")</f>
        <v/>
      </c>
      <c r="D105">
        <f>Table1[[#This Row],[description]]</f>
        <v>0</v>
      </c>
      <c r="E1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5">
        <v>23</v>
      </c>
      <c r="G105" t="str">
        <f>IF((ISTEXT(Table1[[#This Row],[link]])),(Table1[[#This Row],[link]]),"")</f>
        <v/>
      </c>
      <c r="H105" t="e">
        <f>VLOOKUP(Table1[[#This Row],[locationaddress]],VENUEID!$A$2:$C127,3,TRUE)</f>
        <v>#N/A</v>
      </c>
      <c r="L105" s="1">
        <f>Table1[[#This Row],[startshortdate]]</f>
        <v>0</v>
      </c>
      <c r="M105" s="1">
        <f>Table1[[#This Row],[endshortdate]]</f>
        <v>0</v>
      </c>
      <c r="N105" s="20" t="str">
        <f>IF(Table1[[#This Row],[startdayname]]="Monday",Table1[[#This Row],[starttime]],"")</f>
        <v/>
      </c>
      <c r="O105" s="20" t="str">
        <f>IF(Table1[[#This Row],[startdayname]]="Tuesday",Table1[[#This Row],[starttime]],"")</f>
        <v/>
      </c>
      <c r="P105" s="20" t="str">
        <f>IF(Table1[[#This Row],[startdayname]]="Wednesday",Table1[[#This Row],[starttime]],"")</f>
        <v/>
      </c>
      <c r="Q105" s="20" t="str">
        <f>IF(Table1[[#This Row],[startdayname]]="Thursday",Table1[[#This Row],[starttime]],"")</f>
        <v/>
      </c>
      <c r="R105" s="20" t="str">
        <f>IF(Table1[[#This Row],[startdayname]]="Friday",Table1[[#This Row],[starttime]],"")</f>
        <v/>
      </c>
      <c r="S105" s="20" t="str">
        <f>IF(Table1[[#This Row],[startdayname]]="Saturday",Table1[[#This Row],[starttime]],"")</f>
        <v/>
      </c>
      <c r="T105" s="20" t="str">
        <f>IF(Table1[[#This Row],[startdayname]]="Sunday",Table1[[#This Row],[starttime]],"")</f>
        <v/>
      </c>
      <c r="V105" t="str">
        <f t="shared" ref="V105:X105" si="51">V104</f>
        <v>Kyle Cook</v>
      </c>
      <c r="W105" t="str">
        <f t="shared" si="51"/>
        <v>615-880-2367</v>
      </c>
      <c r="X105" t="str">
        <f t="shared" si="51"/>
        <v>kyle.cook@nashville.gov</v>
      </c>
    </row>
    <row r="106" spans="1:24" x14ac:dyDescent="0.25">
      <c r="A106">
        <f>Table1[[#This Row],[ summary]]</f>
        <v>0</v>
      </c>
      <c r="B106">
        <v>31158</v>
      </c>
      <c r="C106" t="str">
        <f>_xlfn.IFNA(VLOOKUP(Table1[[#This Row],[locationaddress]],VENUEID!$A$2:$B$28,2,TRUE),"")</f>
        <v/>
      </c>
      <c r="D106">
        <f>Table1[[#This Row],[description]]</f>
        <v>0</v>
      </c>
      <c r="E1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6">
        <v>23</v>
      </c>
      <c r="G106" t="str">
        <f>IF((ISTEXT(Table1[[#This Row],[link]])),(Table1[[#This Row],[link]]),"")</f>
        <v/>
      </c>
      <c r="H106" t="e">
        <f>VLOOKUP(Table1[[#This Row],[locationaddress]],VENUEID!$A$2:$C129,3,TRUE)</f>
        <v>#N/A</v>
      </c>
      <c r="L106" s="1">
        <f>Table1[[#This Row],[startshortdate]]</f>
        <v>0</v>
      </c>
      <c r="M106" s="1">
        <f>Table1[[#This Row],[endshortdate]]</f>
        <v>0</v>
      </c>
      <c r="N106" s="20" t="str">
        <f>IF(Table1[[#This Row],[startdayname]]="Monday",Table1[[#This Row],[starttime]],"")</f>
        <v/>
      </c>
      <c r="O106" s="20" t="str">
        <f>IF(Table1[[#This Row],[startdayname]]="Tuesday",Table1[[#This Row],[starttime]],"")</f>
        <v/>
      </c>
      <c r="P106" s="20" t="str">
        <f>IF(Table1[[#This Row],[startdayname]]="Wednesday",Table1[[#This Row],[starttime]],"")</f>
        <v/>
      </c>
      <c r="Q106" s="20" t="str">
        <f>IF(Table1[[#This Row],[startdayname]]="Thursday",Table1[[#This Row],[starttime]],"")</f>
        <v/>
      </c>
      <c r="R106" s="20" t="str">
        <f>IF(Table1[[#This Row],[startdayname]]="Friday",Table1[[#This Row],[starttime]],"")</f>
        <v/>
      </c>
      <c r="S106" s="20" t="str">
        <f>IF(Table1[[#This Row],[startdayname]]="Saturday",Table1[[#This Row],[starttime]],"")</f>
        <v/>
      </c>
      <c r="T106" s="20" t="str">
        <f>IF(Table1[[#This Row],[startdayname]]="Sunday",Table1[[#This Row],[starttime]],"")</f>
        <v/>
      </c>
      <c r="V106" t="str">
        <f t="shared" ref="V106:X106" si="52">V105</f>
        <v>Kyle Cook</v>
      </c>
      <c r="W106" t="str">
        <f t="shared" si="52"/>
        <v>615-880-2367</v>
      </c>
      <c r="X106" t="str">
        <f t="shared" si="52"/>
        <v>kyle.cook@nashville.gov</v>
      </c>
    </row>
    <row r="107" spans="1:24" x14ac:dyDescent="0.25">
      <c r="A107">
        <f>Table1[[#This Row],[ summary]]</f>
        <v>0</v>
      </c>
      <c r="B107">
        <v>31158</v>
      </c>
      <c r="C107" t="str">
        <f>_xlfn.IFNA(VLOOKUP(Table1[[#This Row],[locationaddress]],VENUEID!$A$2:$B$28,2,TRUE),"")</f>
        <v/>
      </c>
      <c r="D107">
        <f>Table1[[#This Row],[description]]</f>
        <v>0</v>
      </c>
      <c r="E1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7">
        <v>23</v>
      </c>
      <c r="G107" t="str">
        <f>IF((ISTEXT(Table1[[#This Row],[link]])),(Table1[[#This Row],[link]]),"")</f>
        <v/>
      </c>
      <c r="H107" t="e">
        <f>VLOOKUP(Table1[[#This Row],[locationaddress]],VENUEID!$A$2:$C129,3,TRUE)</f>
        <v>#N/A</v>
      </c>
      <c r="L107" s="1">
        <f>Table1[[#This Row],[startshortdate]]</f>
        <v>0</v>
      </c>
      <c r="M107" s="1">
        <f>Table1[[#This Row],[endshortdate]]</f>
        <v>0</v>
      </c>
      <c r="N107" s="20" t="str">
        <f>IF(Table1[[#This Row],[startdayname]]="Monday",Table1[[#This Row],[starttime]],"")</f>
        <v/>
      </c>
      <c r="O107" s="20" t="str">
        <f>IF(Table1[[#This Row],[startdayname]]="Tuesday",Table1[[#This Row],[starttime]],"")</f>
        <v/>
      </c>
      <c r="P107" s="20" t="str">
        <f>IF(Table1[[#This Row],[startdayname]]="Wednesday",Table1[[#This Row],[starttime]],"")</f>
        <v/>
      </c>
      <c r="Q107" s="20" t="str">
        <f>IF(Table1[[#This Row],[startdayname]]="Thursday",Table1[[#This Row],[starttime]],"")</f>
        <v/>
      </c>
      <c r="R107" s="20" t="str">
        <f>IF(Table1[[#This Row],[startdayname]]="Friday",Table1[[#This Row],[starttime]],"")</f>
        <v/>
      </c>
      <c r="S107" s="20" t="str">
        <f>IF(Table1[[#This Row],[startdayname]]="Saturday",Table1[[#This Row],[starttime]],"")</f>
        <v/>
      </c>
      <c r="T107" s="20" t="str">
        <f>IF(Table1[[#This Row],[startdayname]]="Sunday",Table1[[#This Row],[starttime]],"")</f>
        <v/>
      </c>
      <c r="V107" t="str">
        <f t="shared" ref="V107:X107" si="53">V106</f>
        <v>Kyle Cook</v>
      </c>
      <c r="W107" t="str">
        <f t="shared" si="53"/>
        <v>615-880-2367</v>
      </c>
      <c r="X107" t="str">
        <f t="shared" si="53"/>
        <v>kyle.cook@nashville.gov</v>
      </c>
    </row>
    <row r="108" spans="1:24" x14ac:dyDescent="0.25">
      <c r="A108">
        <f>Table1[[#This Row],[ summary]]</f>
        <v>0</v>
      </c>
      <c r="B108">
        <v>31158</v>
      </c>
      <c r="C108" t="str">
        <f>_xlfn.IFNA(VLOOKUP(Table1[[#This Row],[locationaddress]],VENUEID!$A$2:$B$28,2,TRUE),"")</f>
        <v/>
      </c>
      <c r="D108">
        <f>Table1[[#This Row],[description]]</f>
        <v>0</v>
      </c>
      <c r="E1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8">
        <v>23</v>
      </c>
      <c r="G108" t="str">
        <f>IF((ISTEXT(Table1[[#This Row],[link]])),(Table1[[#This Row],[link]]),"")</f>
        <v/>
      </c>
      <c r="H108" t="e">
        <f>VLOOKUP(Table1[[#This Row],[locationaddress]],VENUEID!$A$2:$C131,3,TRUE)</f>
        <v>#N/A</v>
      </c>
      <c r="L108" s="1">
        <f>Table1[[#This Row],[startshortdate]]</f>
        <v>0</v>
      </c>
      <c r="M108" s="1">
        <f>Table1[[#This Row],[endshortdate]]</f>
        <v>0</v>
      </c>
      <c r="N108" s="20" t="str">
        <f>IF(Table1[[#This Row],[startdayname]]="Monday",Table1[[#This Row],[starttime]],"")</f>
        <v/>
      </c>
      <c r="O108" s="20" t="str">
        <f>IF(Table1[[#This Row],[startdayname]]="Tuesday",Table1[[#This Row],[starttime]],"")</f>
        <v/>
      </c>
      <c r="P108" s="20" t="str">
        <f>IF(Table1[[#This Row],[startdayname]]="Wednesday",Table1[[#This Row],[starttime]],"")</f>
        <v/>
      </c>
      <c r="Q108" s="20" t="str">
        <f>IF(Table1[[#This Row],[startdayname]]="Thursday",Table1[[#This Row],[starttime]],"")</f>
        <v/>
      </c>
      <c r="R108" s="20" t="str">
        <f>IF(Table1[[#This Row],[startdayname]]="Friday",Table1[[#This Row],[starttime]],"")</f>
        <v/>
      </c>
      <c r="S108" s="20" t="str">
        <f>IF(Table1[[#This Row],[startdayname]]="Saturday",Table1[[#This Row],[starttime]],"")</f>
        <v/>
      </c>
      <c r="T108" s="20" t="str">
        <f>IF(Table1[[#This Row],[startdayname]]="Sunday",Table1[[#This Row],[starttime]],"")</f>
        <v/>
      </c>
      <c r="V108" t="str">
        <f t="shared" ref="V108:X108" si="54">V107</f>
        <v>Kyle Cook</v>
      </c>
      <c r="W108" t="str">
        <f t="shared" si="54"/>
        <v>615-880-2367</v>
      </c>
      <c r="X108" t="str">
        <f t="shared" si="54"/>
        <v>kyle.cook@nashville.gov</v>
      </c>
    </row>
    <row r="109" spans="1:24" x14ac:dyDescent="0.25">
      <c r="A109">
        <f>Table1[[#This Row],[ summary]]</f>
        <v>0</v>
      </c>
      <c r="B109">
        <v>31158</v>
      </c>
      <c r="C109" t="str">
        <f>_xlfn.IFNA(VLOOKUP(Table1[[#This Row],[locationaddress]],VENUEID!$A$2:$B$28,2,TRUE),"")</f>
        <v/>
      </c>
      <c r="D109">
        <f>Table1[[#This Row],[description]]</f>
        <v>0</v>
      </c>
      <c r="E1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9">
        <v>23</v>
      </c>
      <c r="G109" t="str">
        <f>IF((ISTEXT(Table1[[#This Row],[link]])),(Table1[[#This Row],[link]]),"")</f>
        <v/>
      </c>
      <c r="H109" t="e">
        <f>VLOOKUP(Table1[[#This Row],[locationaddress]],VENUEID!$A$2:$C131,3,TRUE)</f>
        <v>#N/A</v>
      </c>
      <c r="L109" s="1">
        <f>Table1[[#This Row],[startshortdate]]</f>
        <v>0</v>
      </c>
      <c r="M109" s="1">
        <f>Table1[[#This Row],[endshortdate]]</f>
        <v>0</v>
      </c>
      <c r="N109" s="20" t="str">
        <f>IF(Table1[[#This Row],[startdayname]]="Monday",Table1[[#This Row],[starttime]],"")</f>
        <v/>
      </c>
      <c r="O109" s="20" t="str">
        <f>IF(Table1[[#This Row],[startdayname]]="Tuesday",Table1[[#This Row],[starttime]],"")</f>
        <v/>
      </c>
      <c r="P109" s="20" t="str">
        <f>IF(Table1[[#This Row],[startdayname]]="Wednesday",Table1[[#This Row],[starttime]],"")</f>
        <v/>
      </c>
      <c r="Q109" s="20" t="str">
        <f>IF(Table1[[#This Row],[startdayname]]="Thursday",Table1[[#This Row],[starttime]],"")</f>
        <v/>
      </c>
      <c r="R109" s="20" t="str">
        <f>IF(Table1[[#This Row],[startdayname]]="Friday",Table1[[#This Row],[starttime]],"")</f>
        <v/>
      </c>
      <c r="S109" s="20" t="str">
        <f>IF(Table1[[#This Row],[startdayname]]="Saturday",Table1[[#This Row],[starttime]],"")</f>
        <v/>
      </c>
      <c r="T109" s="20" t="str">
        <f>IF(Table1[[#This Row],[startdayname]]="Sunday",Table1[[#This Row],[starttime]],"")</f>
        <v/>
      </c>
      <c r="V109" t="str">
        <f t="shared" ref="V109:X109" si="55">V108</f>
        <v>Kyle Cook</v>
      </c>
      <c r="W109" t="str">
        <f t="shared" si="55"/>
        <v>615-880-2367</v>
      </c>
      <c r="X109" t="str">
        <f t="shared" si="55"/>
        <v>kyle.cook@nashville.gov</v>
      </c>
    </row>
    <row r="110" spans="1:24" x14ac:dyDescent="0.25">
      <c r="A110" t="str">
        <f>Table1[[#This Row],[ summary]]</f>
        <v xml:space="preserve"> Bilingual Music and Movement for Little Amigos</v>
      </c>
      <c r="B110">
        <v>31158</v>
      </c>
      <c r="C110">
        <f>_xlfn.IFNA(VLOOKUP(Table1[[#This Row],[locationaddress]],VENUEID!$A$2:$B$28,2,TRUE),"")</f>
        <v>31252</v>
      </c>
      <c r="D110" t="str">
        <f>Table1[[#This Row],[description]]</f>
        <v>Rachel Rodriguez features Spanish language and music in her singing and dancing Latino culture-themed story time. For babies, age 0-3.</v>
      </c>
      <c r="E1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10">
        <v>23</v>
      </c>
      <c r="G110" t="str">
        <f>IF((ISTEXT(Table1[[#This Row],[link]])),(Table1[[#This Row],[link]]),"")</f>
        <v/>
      </c>
      <c r="H110" t="str">
        <f>VLOOKUP(Table1[[#This Row],[locationaddress]],VENUEID!$A$2:$C133,3,TRUE)</f>
        <v>(615) 862-5871</v>
      </c>
      <c r="L110" s="1">
        <f>Table1[[#This Row],[startshortdate]]</f>
        <v>42851</v>
      </c>
      <c r="M110" s="1">
        <f>Table1[[#This Row],[endshortdate]]</f>
        <v>42851</v>
      </c>
      <c r="N110" s="20" t="str">
        <f>IF(Table1[[#This Row],[startdayname]]="Monday",Table1[[#This Row],[starttime]],"")</f>
        <v/>
      </c>
      <c r="O110" s="20" t="str">
        <f>IF(Table1[[#This Row],[startdayname]]="Tuesday",Table1[[#This Row],[starttime]],"")</f>
        <v/>
      </c>
      <c r="P110" s="20">
        <f>IF(Table1[[#This Row],[startdayname]]="Wednesday",Table1[[#This Row],[starttime]],"")</f>
        <v>0.4375</v>
      </c>
      <c r="Q110" s="20" t="str">
        <f>IF(Table1[[#This Row],[startdayname]]="Thursday",Table1[[#This Row],[starttime]],"")</f>
        <v/>
      </c>
      <c r="R110" s="20" t="str">
        <f>IF(Table1[[#This Row],[startdayname]]="Friday",Table1[[#This Row],[starttime]],"")</f>
        <v/>
      </c>
      <c r="S110" s="20" t="str">
        <f>IF(Table1[[#This Row],[startdayname]]="Saturday",Table1[[#This Row],[starttime]],"")</f>
        <v/>
      </c>
      <c r="T110" s="20" t="str">
        <f>IF(Table1[[#This Row],[startdayname]]="Sunday",Table1[[#This Row],[starttime]],"")</f>
        <v/>
      </c>
      <c r="V110" t="str">
        <f t="shared" ref="V110:X110" si="56">V109</f>
        <v>Kyle Cook</v>
      </c>
      <c r="W110" t="str">
        <f t="shared" si="56"/>
        <v>615-880-2367</v>
      </c>
      <c r="X110" t="str">
        <f t="shared" si="56"/>
        <v>kyle.cook@nashville.gov</v>
      </c>
    </row>
    <row r="111" spans="1:24" x14ac:dyDescent="0.25">
      <c r="A111" t="str">
        <f>Table1[[#This Row],[ summary]]</f>
        <v xml:space="preserve"> Book Surfers: Kids Book Club</v>
      </c>
      <c r="B111">
        <v>31158</v>
      </c>
      <c r="C111">
        <f>_xlfn.IFNA(VLOOKUP(Table1[[#This Row],[locationaddress]],VENUEID!$A$2:$B$28,2,TRUE),"")</f>
        <v>31252</v>
      </c>
      <c r="D111" t="str">
        <f>Table1[[#This Row],[description]]</f>
        <v>Every Last Wednesday of the month. Join us for book discussions, games, and fun! Register and pick up a copy of the book at the Children's Desk. For ages 8 and up.</v>
      </c>
      <c r="E1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60</v>
      </c>
      <c r="F111">
        <v>23</v>
      </c>
      <c r="G111" t="str">
        <f>IF((ISTEXT(Table1[[#This Row],[link]])),(Table1[[#This Row],[link]]),"")</f>
        <v/>
      </c>
      <c r="H111" t="str">
        <f>VLOOKUP(Table1[[#This Row],[locationaddress]],VENUEID!$A$2:$C133,3,TRUE)</f>
        <v>(615) 862-5871</v>
      </c>
      <c r="L111" s="1">
        <f>Table1[[#This Row],[startshortdate]]</f>
        <v>42823</v>
      </c>
      <c r="M111" s="1">
        <f>Table1[[#This Row],[endshortdate]]</f>
        <v>42823</v>
      </c>
      <c r="N111" s="20" t="str">
        <f>IF(Table1[[#This Row],[startdayname]]="Monday",Table1[[#This Row],[starttime]],"")</f>
        <v/>
      </c>
      <c r="O111" s="20" t="str">
        <f>IF(Table1[[#This Row],[startdayname]]="Tuesday",Table1[[#This Row],[starttime]],"")</f>
        <v/>
      </c>
      <c r="P111" s="20">
        <f>IF(Table1[[#This Row],[startdayname]]="Wednesday",Table1[[#This Row],[starttime]],"")</f>
        <v>0.6875</v>
      </c>
      <c r="Q111" s="20" t="str">
        <f>IF(Table1[[#This Row],[startdayname]]="Thursday",Table1[[#This Row],[starttime]],"")</f>
        <v/>
      </c>
      <c r="R111" s="20" t="str">
        <f>IF(Table1[[#This Row],[startdayname]]="Friday",Table1[[#This Row],[starttime]],"")</f>
        <v/>
      </c>
      <c r="S111" s="20" t="str">
        <f>IF(Table1[[#This Row],[startdayname]]="Saturday",Table1[[#This Row],[starttime]],"")</f>
        <v/>
      </c>
      <c r="T111" s="20" t="str">
        <f>IF(Table1[[#This Row],[startdayname]]="Sunday",Table1[[#This Row],[starttime]],"")</f>
        <v/>
      </c>
      <c r="V111" t="str">
        <f t="shared" ref="V111:X111" si="57">V110</f>
        <v>Kyle Cook</v>
      </c>
      <c r="W111" t="str">
        <f t="shared" si="57"/>
        <v>615-880-2367</v>
      </c>
      <c r="X111" t="str">
        <f t="shared" si="57"/>
        <v>kyle.cook@nashville.gov</v>
      </c>
    </row>
    <row r="112" spans="1:24" x14ac:dyDescent="0.25">
      <c r="A112">
        <f>Table1[[#This Row],[ summary]]</f>
        <v>0</v>
      </c>
      <c r="B112">
        <v>31158</v>
      </c>
      <c r="C112" t="str">
        <f>_xlfn.IFNA(VLOOKUP(Table1[[#This Row],[locationaddress]],VENUEID!$A$2:$B$28,2,TRUE),"")</f>
        <v/>
      </c>
      <c r="D112">
        <f>Table1[[#This Row],[description]]</f>
        <v>0</v>
      </c>
      <c r="E1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2">
        <v>23</v>
      </c>
      <c r="G112" t="str">
        <f>IF((ISTEXT(Table1[[#This Row],[link]])),(Table1[[#This Row],[link]]),"")</f>
        <v/>
      </c>
      <c r="H112" t="e">
        <f>VLOOKUP(Table1[[#This Row],[locationaddress]],VENUEID!$A$2:$C135,3,TRUE)</f>
        <v>#N/A</v>
      </c>
      <c r="L112" s="1">
        <f>Table1[[#This Row],[startshortdate]]</f>
        <v>0</v>
      </c>
      <c r="M112" s="1">
        <f>Table1[[#This Row],[endshortdate]]</f>
        <v>0</v>
      </c>
      <c r="N112" s="20" t="str">
        <f>IF(Table1[[#This Row],[startdayname]]="Monday",Table1[[#This Row],[starttime]],"")</f>
        <v/>
      </c>
      <c r="O112" s="20" t="str">
        <f>IF(Table1[[#This Row],[startdayname]]="Tuesday",Table1[[#This Row],[starttime]],"")</f>
        <v/>
      </c>
      <c r="P112" s="20" t="str">
        <f>IF(Table1[[#This Row],[startdayname]]="Wednesday",Table1[[#This Row],[starttime]],"")</f>
        <v/>
      </c>
      <c r="Q112" s="20" t="str">
        <f>IF(Table1[[#This Row],[startdayname]]="Thursday",Table1[[#This Row],[starttime]],"")</f>
        <v/>
      </c>
      <c r="R112" s="20" t="str">
        <f>IF(Table1[[#This Row],[startdayname]]="Friday",Table1[[#This Row],[starttime]],"")</f>
        <v/>
      </c>
      <c r="S112" s="20" t="str">
        <f>IF(Table1[[#This Row],[startdayname]]="Saturday",Table1[[#This Row],[starttime]],"")</f>
        <v/>
      </c>
      <c r="T112" s="20" t="str">
        <f>IF(Table1[[#This Row],[startdayname]]="Sunday",Table1[[#This Row],[starttime]],"")</f>
        <v/>
      </c>
      <c r="V112" t="str">
        <f t="shared" ref="V112:X112" si="58">V111</f>
        <v>Kyle Cook</v>
      </c>
      <c r="W112" t="str">
        <f t="shared" si="58"/>
        <v>615-880-2367</v>
      </c>
      <c r="X112" t="str">
        <f t="shared" si="58"/>
        <v>kyle.cook@nashville.gov</v>
      </c>
    </row>
    <row r="113" spans="1:24" x14ac:dyDescent="0.25">
      <c r="A113">
        <f>Table1[[#This Row],[ summary]]</f>
        <v>0</v>
      </c>
      <c r="B113">
        <v>31158</v>
      </c>
      <c r="C113" t="str">
        <f>_xlfn.IFNA(VLOOKUP(Table1[[#This Row],[locationaddress]],VENUEID!$A$2:$B$28,2,TRUE),"")</f>
        <v/>
      </c>
      <c r="D113">
        <f>Table1[[#This Row],[description]]</f>
        <v>0</v>
      </c>
      <c r="E1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3">
        <v>23</v>
      </c>
      <c r="G113" t="str">
        <f>IF((ISTEXT(Table1[[#This Row],[link]])),(Table1[[#This Row],[link]]),"")</f>
        <v/>
      </c>
      <c r="H113" t="e">
        <f>VLOOKUP(Table1[[#This Row],[locationaddress]],VENUEID!$A$2:$C135,3,TRUE)</f>
        <v>#N/A</v>
      </c>
      <c r="L113" s="1">
        <f>Table1[[#This Row],[startshortdate]]</f>
        <v>0</v>
      </c>
      <c r="M113" s="1">
        <f>Table1[[#This Row],[endshortdate]]</f>
        <v>0</v>
      </c>
      <c r="N113" s="20" t="str">
        <f>IF(Table1[[#This Row],[startdayname]]="Monday",Table1[[#This Row],[starttime]],"")</f>
        <v/>
      </c>
      <c r="O113" s="20" t="str">
        <f>IF(Table1[[#This Row],[startdayname]]="Tuesday",Table1[[#This Row],[starttime]],"")</f>
        <v/>
      </c>
      <c r="P113" s="20" t="str">
        <f>IF(Table1[[#This Row],[startdayname]]="Wednesday",Table1[[#This Row],[starttime]],"")</f>
        <v/>
      </c>
      <c r="Q113" s="20" t="str">
        <f>IF(Table1[[#This Row],[startdayname]]="Thursday",Table1[[#This Row],[starttime]],"")</f>
        <v/>
      </c>
      <c r="R113" s="20" t="str">
        <f>IF(Table1[[#This Row],[startdayname]]="Friday",Table1[[#This Row],[starttime]],"")</f>
        <v/>
      </c>
      <c r="S113" s="20" t="str">
        <f>IF(Table1[[#This Row],[startdayname]]="Saturday",Table1[[#This Row],[starttime]],"")</f>
        <v/>
      </c>
      <c r="T113" s="20" t="str">
        <f>IF(Table1[[#This Row],[startdayname]]="Sunday",Table1[[#This Row],[starttime]],"")</f>
        <v/>
      </c>
      <c r="V113" t="str">
        <f t="shared" ref="V113:X113" si="59">V112</f>
        <v>Kyle Cook</v>
      </c>
      <c r="W113" t="str">
        <f t="shared" si="59"/>
        <v>615-880-2367</v>
      </c>
      <c r="X113" t="str">
        <f t="shared" si="59"/>
        <v>kyle.cook@nashville.gov</v>
      </c>
    </row>
    <row r="114" spans="1:24" x14ac:dyDescent="0.25">
      <c r="A114" t="str">
        <f>Table1[[#This Row],[ summary]]</f>
        <v xml:space="preserve"> Character Design with Artist Janet Lee</v>
      </c>
      <c r="B114">
        <v>31158</v>
      </c>
      <c r="C114">
        <f>_xlfn.IFNA(VLOOKUP(Table1[[#This Row],[locationaddress]],VENUEID!$A$2:$B$28,2,TRUE),"")</f>
        <v>31252</v>
      </c>
      <c r="D114" t="str">
        <f>Table1[[#This Row],[description]]</f>
        <v>Who is YOUR character? From a professional comic artist, learn the principles underlying characters from Charlie Brown to Naruto, and design your own!  Registration is required. Please call (615) 862-5871 to register. For teens in grades 8-12 and adults.</v>
      </c>
      <c r="E1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14">
        <v>23</v>
      </c>
      <c r="G114" t="str">
        <f>IF((ISTEXT(Table1[[#This Row],[link]])),(Table1[[#This Row],[link]]),"")</f>
        <v/>
      </c>
      <c r="H114" t="str">
        <f>VLOOKUP(Table1[[#This Row],[locationaddress]],VENUEID!$A$2:$C137,3,TRUE)</f>
        <v>(615) 862-5871</v>
      </c>
      <c r="L114" s="1">
        <f>Table1[[#This Row],[startshortdate]]</f>
        <v>42805</v>
      </c>
      <c r="M114" s="1">
        <f>Table1[[#This Row],[endshortdate]]</f>
        <v>42805</v>
      </c>
      <c r="N114" s="20" t="str">
        <f>IF(Table1[[#This Row],[startdayname]]="Monday",Table1[[#This Row],[starttime]],"")</f>
        <v/>
      </c>
      <c r="O114" s="20" t="str">
        <f>IF(Table1[[#This Row],[startdayname]]="Tuesday",Table1[[#This Row],[starttime]],"")</f>
        <v/>
      </c>
      <c r="P114" s="20" t="str">
        <f>IF(Table1[[#This Row],[startdayname]]="Wednesday",Table1[[#This Row],[starttime]],"")</f>
        <v/>
      </c>
      <c r="Q114" s="20" t="str">
        <f>IF(Table1[[#This Row],[startdayname]]="Thursday",Table1[[#This Row],[starttime]],"")</f>
        <v/>
      </c>
      <c r="R114" s="20" t="str">
        <f>IF(Table1[[#This Row],[startdayname]]="Friday",Table1[[#This Row],[starttime]],"")</f>
        <v/>
      </c>
      <c r="S114" s="20">
        <f>IF(Table1[[#This Row],[startdayname]]="Saturday",Table1[[#This Row],[starttime]],"")</f>
        <v>0.60416666666666663</v>
      </c>
      <c r="T114" s="20" t="str">
        <f>IF(Table1[[#This Row],[startdayname]]="Sunday",Table1[[#This Row],[starttime]],"")</f>
        <v/>
      </c>
      <c r="V114" t="str">
        <f t="shared" ref="V114:X114" si="60">V113</f>
        <v>Kyle Cook</v>
      </c>
      <c r="W114" t="str">
        <f t="shared" si="60"/>
        <v>615-880-2367</v>
      </c>
      <c r="X114" t="str">
        <f t="shared" si="60"/>
        <v>kyle.cook@nashville.gov</v>
      </c>
    </row>
    <row r="115" spans="1:24" x14ac:dyDescent="0.25">
      <c r="A115" t="str">
        <f>Table1[[#This Row],[ summary]]</f>
        <v xml:space="preserve"> Citizenship Class with Nashville Adult Literacy Council</v>
      </c>
      <c r="B115">
        <v>31158</v>
      </c>
      <c r="C115">
        <f>_xlfn.IFNA(VLOOKUP(Table1[[#This Row],[locationaddress]],VENUEID!$A$2:$B$28,2,TRUE),"")</f>
        <v>31252</v>
      </c>
      <c r="D115" t="str">
        <f>Table1[[#This Row],[description]]</f>
        <v>Every Tuesday and Thursday. Study for the citizenship test at your local library! Review the 100 questions, improve your English, reading and writing skills, and learn about the interview process. Students who complete the class will also get FREE filing of the N-400. Classes offered in partnership with Nashville Adult Literacy Council. Registration is required. Call 615-298-8060 to register.</v>
      </c>
      <c r="E1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5">
        <v>23</v>
      </c>
      <c r="G115" t="str">
        <f>IF((ISTEXT(Table1[[#This Row],[link]])),(Table1[[#This Row],[link]]),"")</f>
        <v/>
      </c>
      <c r="H115" t="str">
        <f>VLOOKUP(Table1[[#This Row],[locationaddress]],VENUEID!$A$2:$C137,3,TRUE)</f>
        <v>(615) 862-5871</v>
      </c>
      <c r="L115" s="1">
        <f>Table1[[#This Row],[startshortdate]]</f>
        <v>42796</v>
      </c>
      <c r="M115" s="1">
        <f>Table1[[#This Row],[endshortdate]]</f>
        <v>42796</v>
      </c>
      <c r="N115" s="20" t="str">
        <f>IF(Table1[[#This Row],[startdayname]]="Monday",Table1[[#This Row],[starttime]],"")</f>
        <v/>
      </c>
      <c r="O115" s="20" t="str">
        <f>IF(Table1[[#This Row],[startdayname]]="Tuesday",Table1[[#This Row],[starttime]],"")</f>
        <v/>
      </c>
      <c r="P115" s="20" t="str">
        <f>IF(Table1[[#This Row],[startdayname]]="Wednesday",Table1[[#This Row],[starttime]],"")</f>
        <v/>
      </c>
      <c r="Q115" s="20">
        <f>IF(Table1[[#This Row],[startdayname]]="Thursday",Table1[[#This Row],[starttime]],"")</f>
        <v>0.75</v>
      </c>
      <c r="R115" s="20" t="str">
        <f>IF(Table1[[#This Row],[startdayname]]="Friday",Table1[[#This Row],[starttime]],"")</f>
        <v/>
      </c>
      <c r="S115" s="20" t="str">
        <f>IF(Table1[[#This Row],[startdayname]]="Saturday",Table1[[#This Row],[starttime]],"")</f>
        <v/>
      </c>
      <c r="T115" s="20" t="str">
        <f>IF(Table1[[#This Row],[startdayname]]="Sunday",Table1[[#This Row],[starttime]],"")</f>
        <v/>
      </c>
      <c r="V115" t="str">
        <f t="shared" ref="V115:X115" si="61">V114</f>
        <v>Kyle Cook</v>
      </c>
      <c r="W115" t="str">
        <f t="shared" si="61"/>
        <v>615-880-2367</v>
      </c>
      <c r="X115" t="str">
        <f t="shared" si="61"/>
        <v>kyle.cook@nashville.gov</v>
      </c>
    </row>
    <row r="116" spans="1:24" x14ac:dyDescent="0.25">
      <c r="A116">
        <f>Table1[[#This Row],[ summary]]</f>
        <v>0</v>
      </c>
      <c r="B116">
        <v>31158</v>
      </c>
      <c r="C116" t="str">
        <f>_xlfn.IFNA(VLOOKUP(Table1[[#This Row],[locationaddress]],VENUEID!$A$2:$B$28,2,TRUE),"")</f>
        <v/>
      </c>
      <c r="D116">
        <f>Table1[[#This Row],[description]]</f>
        <v>0</v>
      </c>
      <c r="E1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6">
        <v>23</v>
      </c>
      <c r="G116" t="str">
        <f>IF((ISTEXT(Table1[[#This Row],[link]])),(Table1[[#This Row],[link]]),"")</f>
        <v/>
      </c>
      <c r="H116" t="e">
        <f>VLOOKUP(Table1[[#This Row],[locationaddress]],VENUEID!$A$2:$C139,3,TRUE)</f>
        <v>#N/A</v>
      </c>
      <c r="L116" s="1">
        <f>Table1[[#This Row],[startshortdate]]</f>
        <v>0</v>
      </c>
      <c r="M116" s="1">
        <f>Table1[[#This Row],[endshortdate]]</f>
        <v>0</v>
      </c>
      <c r="N116" s="20" t="str">
        <f>IF(Table1[[#This Row],[startdayname]]="Monday",Table1[[#This Row],[starttime]],"")</f>
        <v/>
      </c>
      <c r="O116" s="20" t="str">
        <f>IF(Table1[[#This Row],[startdayname]]="Tuesday",Table1[[#This Row],[starttime]],"")</f>
        <v/>
      </c>
      <c r="P116" s="20" t="str">
        <f>IF(Table1[[#This Row],[startdayname]]="Wednesday",Table1[[#This Row],[starttime]],"")</f>
        <v/>
      </c>
      <c r="Q116" s="20" t="str">
        <f>IF(Table1[[#This Row],[startdayname]]="Thursday",Table1[[#This Row],[starttime]],"")</f>
        <v/>
      </c>
      <c r="R116" s="20" t="str">
        <f>IF(Table1[[#This Row],[startdayname]]="Friday",Table1[[#This Row],[starttime]],"")</f>
        <v/>
      </c>
      <c r="S116" s="20" t="str">
        <f>IF(Table1[[#This Row],[startdayname]]="Saturday",Table1[[#This Row],[starttime]],"")</f>
        <v/>
      </c>
      <c r="T116" s="20" t="str">
        <f>IF(Table1[[#This Row],[startdayname]]="Sunday",Table1[[#This Row],[starttime]],"")</f>
        <v/>
      </c>
      <c r="V116" t="str">
        <f t="shared" ref="V116:X116" si="62">V115</f>
        <v>Kyle Cook</v>
      </c>
      <c r="W116" t="str">
        <f t="shared" si="62"/>
        <v>615-880-2367</v>
      </c>
      <c r="X116" t="str">
        <f t="shared" si="62"/>
        <v>kyle.cook@nashville.gov</v>
      </c>
    </row>
    <row r="117" spans="1:24" x14ac:dyDescent="0.25">
      <c r="A117">
        <f>Table1[[#This Row],[ summary]]</f>
        <v>0</v>
      </c>
      <c r="B117">
        <v>31158</v>
      </c>
      <c r="C117" t="str">
        <f>_xlfn.IFNA(VLOOKUP(Table1[[#This Row],[locationaddress]],VENUEID!$A$2:$B$28,2,TRUE),"")</f>
        <v/>
      </c>
      <c r="D117">
        <f>Table1[[#This Row],[description]]</f>
        <v>0</v>
      </c>
      <c r="E1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7">
        <v>23</v>
      </c>
      <c r="G117" t="str">
        <f>IF((ISTEXT(Table1[[#This Row],[link]])),(Table1[[#This Row],[link]]),"")</f>
        <v/>
      </c>
      <c r="H117" t="e">
        <f>VLOOKUP(Table1[[#This Row],[locationaddress]],VENUEID!$A$2:$C139,3,TRUE)</f>
        <v>#N/A</v>
      </c>
      <c r="L117" s="1">
        <f>Table1[[#This Row],[startshortdate]]</f>
        <v>0</v>
      </c>
      <c r="M117" s="1">
        <f>Table1[[#This Row],[endshortdate]]</f>
        <v>0</v>
      </c>
      <c r="N117" s="20" t="str">
        <f>IF(Table1[[#This Row],[startdayname]]="Monday",Table1[[#This Row],[starttime]],"")</f>
        <v/>
      </c>
      <c r="O117" s="20" t="str">
        <f>IF(Table1[[#This Row],[startdayname]]="Tuesday",Table1[[#This Row],[starttime]],"")</f>
        <v/>
      </c>
      <c r="P117" s="20" t="str">
        <f>IF(Table1[[#This Row],[startdayname]]="Wednesday",Table1[[#This Row],[starttime]],"")</f>
        <v/>
      </c>
      <c r="Q117" s="20" t="str">
        <f>IF(Table1[[#This Row],[startdayname]]="Thursday",Table1[[#This Row],[starttime]],"")</f>
        <v/>
      </c>
      <c r="R117" s="20" t="str">
        <f>IF(Table1[[#This Row],[startdayname]]="Friday",Table1[[#This Row],[starttime]],"")</f>
        <v/>
      </c>
      <c r="S117" s="20" t="str">
        <f>IF(Table1[[#This Row],[startdayname]]="Saturday",Table1[[#This Row],[starttime]],"")</f>
        <v/>
      </c>
      <c r="T117" s="20" t="str">
        <f>IF(Table1[[#This Row],[startdayname]]="Sunday",Table1[[#This Row],[starttime]],"")</f>
        <v/>
      </c>
      <c r="V117" t="str">
        <f t="shared" ref="V117:X117" si="63">V116</f>
        <v>Kyle Cook</v>
      </c>
      <c r="W117" t="str">
        <f t="shared" si="63"/>
        <v>615-880-2367</v>
      </c>
      <c r="X117" t="str">
        <f t="shared" si="63"/>
        <v>kyle.cook@nashville.gov</v>
      </c>
    </row>
    <row r="118" spans="1:24" x14ac:dyDescent="0.25">
      <c r="A118">
        <f>Table1[[#This Row],[ summary]]</f>
        <v>0</v>
      </c>
      <c r="B118">
        <v>31158</v>
      </c>
      <c r="C118" t="str">
        <f>_xlfn.IFNA(VLOOKUP(Table1[[#This Row],[locationaddress]],VENUEID!$A$2:$B$28,2,TRUE),"")</f>
        <v/>
      </c>
      <c r="D118">
        <f>Table1[[#This Row],[description]]</f>
        <v>0</v>
      </c>
      <c r="E1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8">
        <v>23</v>
      </c>
      <c r="G118" t="str">
        <f>IF((ISTEXT(Table1[[#This Row],[link]])),(Table1[[#This Row],[link]]),"")</f>
        <v/>
      </c>
      <c r="H118" t="e">
        <f>VLOOKUP(Table1[[#This Row],[locationaddress]],VENUEID!$A$2:$C141,3,TRUE)</f>
        <v>#N/A</v>
      </c>
      <c r="L118" s="1">
        <f>Table1[[#This Row],[startshortdate]]</f>
        <v>0</v>
      </c>
      <c r="M118" s="1">
        <f>Table1[[#This Row],[endshortdate]]</f>
        <v>0</v>
      </c>
      <c r="N118" s="20" t="str">
        <f>IF(Table1[[#This Row],[startdayname]]="Monday",Table1[[#This Row],[starttime]],"")</f>
        <v/>
      </c>
      <c r="O118" s="20" t="str">
        <f>IF(Table1[[#This Row],[startdayname]]="Tuesday",Table1[[#This Row],[starttime]],"")</f>
        <v/>
      </c>
      <c r="P118" s="20" t="str">
        <f>IF(Table1[[#This Row],[startdayname]]="Wednesday",Table1[[#This Row],[starttime]],"")</f>
        <v/>
      </c>
      <c r="Q118" s="20" t="str">
        <f>IF(Table1[[#This Row],[startdayname]]="Thursday",Table1[[#This Row],[starttime]],"")</f>
        <v/>
      </c>
      <c r="R118" s="20" t="str">
        <f>IF(Table1[[#This Row],[startdayname]]="Friday",Table1[[#This Row],[starttime]],"")</f>
        <v/>
      </c>
      <c r="S118" s="20" t="str">
        <f>IF(Table1[[#This Row],[startdayname]]="Saturday",Table1[[#This Row],[starttime]],"")</f>
        <v/>
      </c>
      <c r="T118" s="20" t="str">
        <f>IF(Table1[[#This Row],[startdayname]]="Sunday",Table1[[#This Row],[starttime]],"")</f>
        <v/>
      </c>
      <c r="V118" t="str">
        <f t="shared" ref="V118:X118" si="64">V117</f>
        <v>Kyle Cook</v>
      </c>
      <c r="W118" t="str">
        <f t="shared" si="64"/>
        <v>615-880-2367</v>
      </c>
      <c r="X118" t="str">
        <f t="shared" si="64"/>
        <v>kyle.cook@nashville.gov</v>
      </c>
    </row>
    <row r="119" spans="1:24" x14ac:dyDescent="0.25">
      <c r="A119">
        <f>Table1[[#This Row],[ summary]]</f>
        <v>0</v>
      </c>
      <c r="B119">
        <v>31158</v>
      </c>
      <c r="C119" t="str">
        <f>_xlfn.IFNA(VLOOKUP(Table1[[#This Row],[locationaddress]],VENUEID!$A$2:$B$28,2,TRUE),"")</f>
        <v/>
      </c>
      <c r="D119">
        <f>Table1[[#This Row],[description]]</f>
        <v>0</v>
      </c>
      <c r="E1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9">
        <v>23</v>
      </c>
      <c r="G119" t="str">
        <f>IF((ISTEXT(Table1[[#This Row],[link]])),(Table1[[#This Row],[link]]),"")</f>
        <v/>
      </c>
      <c r="H119" t="e">
        <f>VLOOKUP(Table1[[#This Row],[locationaddress]],VENUEID!$A$2:$C141,3,TRUE)</f>
        <v>#N/A</v>
      </c>
      <c r="L119" s="1">
        <f>Table1[[#This Row],[startshortdate]]</f>
        <v>0</v>
      </c>
      <c r="M119" s="1">
        <f>Table1[[#This Row],[endshortdate]]</f>
        <v>0</v>
      </c>
      <c r="N119" s="20" t="str">
        <f>IF(Table1[[#This Row],[startdayname]]="Monday",Table1[[#This Row],[starttime]],"")</f>
        <v/>
      </c>
      <c r="O119" s="20" t="str">
        <f>IF(Table1[[#This Row],[startdayname]]="Tuesday",Table1[[#This Row],[starttime]],"")</f>
        <v/>
      </c>
      <c r="P119" s="20" t="str">
        <f>IF(Table1[[#This Row],[startdayname]]="Wednesday",Table1[[#This Row],[starttime]],"")</f>
        <v/>
      </c>
      <c r="Q119" s="20" t="str">
        <f>IF(Table1[[#This Row],[startdayname]]="Thursday",Table1[[#This Row],[starttime]],"")</f>
        <v/>
      </c>
      <c r="R119" s="20" t="str">
        <f>IF(Table1[[#This Row],[startdayname]]="Friday",Table1[[#This Row],[starttime]],"")</f>
        <v/>
      </c>
      <c r="S119" s="20" t="str">
        <f>IF(Table1[[#This Row],[startdayname]]="Saturday",Table1[[#This Row],[starttime]],"")</f>
        <v/>
      </c>
      <c r="T119" s="20" t="str">
        <f>IF(Table1[[#This Row],[startdayname]]="Sunday",Table1[[#This Row],[starttime]],"")</f>
        <v/>
      </c>
      <c r="V119" t="str">
        <f t="shared" ref="V119:X119" si="65">V118</f>
        <v>Kyle Cook</v>
      </c>
      <c r="W119" t="str">
        <f t="shared" si="65"/>
        <v>615-880-2367</v>
      </c>
      <c r="X119" t="str">
        <f t="shared" si="65"/>
        <v>kyle.cook@nashville.gov</v>
      </c>
    </row>
    <row r="120" spans="1:24" x14ac:dyDescent="0.25">
      <c r="A120">
        <f>Table1[[#This Row],[ summary]]</f>
        <v>0</v>
      </c>
      <c r="B120">
        <v>31158</v>
      </c>
      <c r="C120" t="str">
        <f>_xlfn.IFNA(VLOOKUP(Table1[[#This Row],[locationaddress]],VENUEID!$A$2:$B$28,2,TRUE),"")</f>
        <v/>
      </c>
      <c r="D120">
        <f>Table1[[#This Row],[description]]</f>
        <v>0</v>
      </c>
      <c r="E1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0">
        <v>23</v>
      </c>
      <c r="G120" t="str">
        <f>IF((ISTEXT(Table1[[#This Row],[link]])),(Table1[[#This Row],[link]]),"")</f>
        <v/>
      </c>
      <c r="H120" t="e">
        <f>VLOOKUP(Table1[[#This Row],[locationaddress]],VENUEID!$A$2:$C143,3,TRUE)</f>
        <v>#N/A</v>
      </c>
      <c r="L120" s="1">
        <f>Table1[[#This Row],[startshortdate]]</f>
        <v>0</v>
      </c>
      <c r="M120" s="1">
        <f>Table1[[#This Row],[endshortdate]]</f>
        <v>0</v>
      </c>
      <c r="N120" s="20" t="str">
        <f>IF(Table1[[#This Row],[startdayname]]="Monday",Table1[[#This Row],[starttime]],"")</f>
        <v/>
      </c>
      <c r="O120" s="20" t="str">
        <f>IF(Table1[[#This Row],[startdayname]]="Tuesday",Table1[[#This Row],[starttime]],"")</f>
        <v/>
      </c>
      <c r="P120" s="20" t="str">
        <f>IF(Table1[[#This Row],[startdayname]]="Wednesday",Table1[[#This Row],[starttime]],"")</f>
        <v/>
      </c>
      <c r="Q120" s="20" t="str">
        <f>IF(Table1[[#This Row],[startdayname]]="Thursday",Table1[[#This Row],[starttime]],"")</f>
        <v/>
      </c>
      <c r="R120" s="20" t="str">
        <f>IF(Table1[[#This Row],[startdayname]]="Friday",Table1[[#This Row],[starttime]],"")</f>
        <v/>
      </c>
      <c r="S120" s="20" t="str">
        <f>IF(Table1[[#This Row],[startdayname]]="Saturday",Table1[[#This Row],[starttime]],"")</f>
        <v/>
      </c>
      <c r="T120" s="20" t="str">
        <f>IF(Table1[[#This Row],[startdayname]]="Sunday",Table1[[#This Row],[starttime]],"")</f>
        <v/>
      </c>
      <c r="V120" t="str">
        <f t="shared" ref="V120:X120" si="66">V119</f>
        <v>Kyle Cook</v>
      </c>
      <c r="W120" t="str">
        <f t="shared" si="66"/>
        <v>615-880-2367</v>
      </c>
      <c r="X120" t="str">
        <f t="shared" si="66"/>
        <v>kyle.cook@nashville.gov</v>
      </c>
    </row>
    <row r="121" spans="1:24" x14ac:dyDescent="0.25">
      <c r="A121">
        <f>Table1[[#This Row],[ summary]]</f>
        <v>0</v>
      </c>
      <c r="B121">
        <v>31158</v>
      </c>
      <c r="C121" t="str">
        <f>_xlfn.IFNA(VLOOKUP(Table1[[#This Row],[locationaddress]],VENUEID!$A$2:$B$28,2,TRUE),"")</f>
        <v/>
      </c>
      <c r="D121">
        <f>Table1[[#This Row],[description]]</f>
        <v>0</v>
      </c>
      <c r="E1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1">
        <v>23</v>
      </c>
      <c r="G121" t="str">
        <f>IF((ISTEXT(Table1[[#This Row],[link]])),(Table1[[#This Row],[link]]),"")</f>
        <v/>
      </c>
      <c r="H121" t="e">
        <f>VLOOKUP(Table1[[#This Row],[locationaddress]],VENUEID!$A$2:$C143,3,TRUE)</f>
        <v>#N/A</v>
      </c>
      <c r="L121" s="1">
        <f>Table1[[#This Row],[startshortdate]]</f>
        <v>0</v>
      </c>
      <c r="M121" s="1">
        <f>Table1[[#This Row],[endshortdate]]</f>
        <v>0</v>
      </c>
      <c r="N121" s="20" t="str">
        <f>IF(Table1[[#This Row],[startdayname]]="Monday",Table1[[#This Row],[starttime]],"")</f>
        <v/>
      </c>
      <c r="O121" s="20" t="str">
        <f>IF(Table1[[#This Row],[startdayname]]="Tuesday",Table1[[#This Row],[starttime]],"")</f>
        <v/>
      </c>
      <c r="P121" s="20" t="str">
        <f>IF(Table1[[#This Row],[startdayname]]="Wednesday",Table1[[#This Row],[starttime]],"")</f>
        <v/>
      </c>
      <c r="Q121" s="20" t="str">
        <f>IF(Table1[[#This Row],[startdayname]]="Thursday",Table1[[#This Row],[starttime]],"")</f>
        <v/>
      </c>
      <c r="R121" s="20" t="str">
        <f>IF(Table1[[#This Row],[startdayname]]="Friday",Table1[[#This Row],[starttime]],"")</f>
        <v/>
      </c>
      <c r="S121" s="20" t="str">
        <f>IF(Table1[[#This Row],[startdayname]]="Saturday",Table1[[#This Row],[starttime]],"")</f>
        <v/>
      </c>
      <c r="T121" s="20" t="str">
        <f>IF(Table1[[#This Row],[startdayname]]="Sunday",Table1[[#This Row],[starttime]],"")</f>
        <v/>
      </c>
      <c r="V121" t="str">
        <f t="shared" ref="V121:X121" si="67">V120</f>
        <v>Kyle Cook</v>
      </c>
      <c r="W121" t="str">
        <f t="shared" si="67"/>
        <v>615-880-2367</v>
      </c>
      <c r="X121" t="str">
        <f t="shared" si="67"/>
        <v>kyle.cook@nashville.gov</v>
      </c>
    </row>
    <row r="122" spans="1:24" x14ac:dyDescent="0.25">
      <c r="A122">
        <f>Table1[[#This Row],[ summary]]</f>
        <v>0</v>
      </c>
      <c r="B122">
        <v>31158</v>
      </c>
      <c r="C122" t="str">
        <f>_xlfn.IFNA(VLOOKUP(Table1[[#This Row],[locationaddress]],VENUEID!$A$2:$B$28,2,TRUE),"")</f>
        <v/>
      </c>
      <c r="D122">
        <f>Table1[[#This Row],[description]]</f>
        <v>0</v>
      </c>
      <c r="E1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2">
        <v>23</v>
      </c>
      <c r="G122" t="str">
        <f>IF((ISTEXT(Table1[[#This Row],[link]])),(Table1[[#This Row],[link]]),"")</f>
        <v/>
      </c>
      <c r="H122" t="e">
        <f>VLOOKUP(Table1[[#This Row],[locationaddress]],VENUEID!$A$2:$C145,3,TRUE)</f>
        <v>#N/A</v>
      </c>
      <c r="L122" s="1">
        <f>Table1[[#This Row],[startshortdate]]</f>
        <v>0</v>
      </c>
      <c r="M122" s="1">
        <f>Table1[[#This Row],[endshortdate]]</f>
        <v>0</v>
      </c>
      <c r="N122" s="20" t="str">
        <f>IF(Table1[[#This Row],[startdayname]]="Monday",Table1[[#This Row],[starttime]],"")</f>
        <v/>
      </c>
      <c r="O122" s="20" t="str">
        <f>IF(Table1[[#This Row],[startdayname]]="Tuesday",Table1[[#This Row],[starttime]],"")</f>
        <v/>
      </c>
      <c r="P122" s="20" t="str">
        <f>IF(Table1[[#This Row],[startdayname]]="Wednesday",Table1[[#This Row],[starttime]],"")</f>
        <v/>
      </c>
      <c r="Q122" s="20" t="str">
        <f>IF(Table1[[#This Row],[startdayname]]="Thursday",Table1[[#This Row],[starttime]],"")</f>
        <v/>
      </c>
      <c r="R122" s="20" t="str">
        <f>IF(Table1[[#This Row],[startdayname]]="Friday",Table1[[#This Row],[starttime]],"")</f>
        <v/>
      </c>
      <c r="S122" s="20" t="str">
        <f>IF(Table1[[#This Row],[startdayname]]="Saturday",Table1[[#This Row],[starttime]],"")</f>
        <v/>
      </c>
      <c r="T122" s="20" t="str">
        <f>IF(Table1[[#This Row],[startdayname]]="Sunday",Table1[[#This Row],[starttime]],"")</f>
        <v/>
      </c>
      <c r="V122" t="str">
        <f t="shared" ref="V122:X122" si="68">V121</f>
        <v>Kyle Cook</v>
      </c>
      <c r="W122" t="str">
        <f t="shared" si="68"/>
        <v>615-880-2367</v>
      </c>
      <c r="X122" t="str">
        <f t="shared" si="68"/>
        <v>kyle.cook@nashville.gov</v>
      </c>
    </row>
    <row r="123" spans="1:24" x14ac:dyDescent="0.25">
      <c r="A123">
        <f>Table1[[#This Row],[ summary]]</f>
        <v>0</v>
      </c>
      <c r="B123">
        <v>31158</v>
      </c>
      <c r="C123" t="str">
        <f>_xlfn.IFNA(VLOOKUP(Table1[[#This Row],[locationaddress]],VENUEID!$A$2:$B$28,2,TRUE),"")</f>
        <v/>
      </c>
      <c r="D123">
        <f>Table1[[#This Row],[description]]</f>
        <v>0</v>
      </c>
      <c r="E1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3">
        <v>23</v>
      </c>
      <c r="G123" t="str">
        <f>IF((ISTEXT(Table1[[#This Row],[link]])),(Table1[[#This Row],[link]]),"")</f>
        <v/>
      </c>
      <c r="H123" t="e">
        <f>VLOOKUP(Table1[[#This Row],[locationaddress]],VENUEID!$A$2:$C145,3,TRUE)</f>
        <v>#N/A</v>
      </c>
      <c r="L123" s="1">
        <f>Table1[[#This Row],[startshortdate]]</f>
        <v>0</v>
      </c>
      <c r="M123" s="1">
        <f>Table1[[#This Row],[endshortdate]]</f>
        <v>0</v>
      </c>
      <c r="N123" s="20" t="str">
        <f>IF(Table1[[#This Row],[startdayname]]="Monday",Table1[[#This Row],[starttime]],"")</f>
        <v/>
      </c>
      <c r="O123" s="20" t="str">
        <f>IF(Table1[[#This Row],[startdayname]]="Tuesday",Table1[[#This Row],[starttime]],"")</f>
        <v/>
      </c>
      <c r="P123" s="20" t="str">
        <f>IF(Table1[[#This Row],[startdayname]]="Wednesday",Table1[[#This Row],[starttime]],"")</f>
        <v/>
      </c>
      <c r="Q123" s="20" t="str">
        <f>IF(Table1[[#This Row],[startdayname]]="Thursday",Table1[[#This Row],[starttime]],"")</f>
        <v/>
      </c>
      <c r="R123" s="20" t="str">
        <f>IF(Table1[[#This Row],[startdayname]]="Friday",Table1[[#This Row],[starttime]],"")</f>
        <v/>
      </c>
      <c r="S123" s="20" t="str">
        <f>IF(Table1[[#This Row],[startdayname]]="Saturday",Table1[[#This Row],[starttime]],"")</f>
        <v/>
      </c>
      <c r="T123" s="20" t="str">
        <f>IF(Table1[[#This Row],[startdayname]]="Sunday",Table1[[#This Row],[starttime]],"")</f>
        <v/>
      </c>
      <c r="V123" t="str">
        <f t="shared" ref="V123:X123" si="69">V122</f>
        <v>Kyle Cook</v>
      </c>
      <c r="W123" t="str">
        <f t="shared" si="69"/>
        <v>615-880-2367</v>
      </c>
      <c r="X123" t="str">
        <f t="shared" si="69"/>
        <v>kyle.cook@nashville.gov</v>
      </c>
    </row>
    <row r="124" spans="1:24" x14ac:dyDescent="0.25">
      <c r="A124">
        <f>Table1[[#This Row],[ summary]]</f>
        <v>0</v>
      </c>
      <c r="B124">
        <v>31158</v>
      </c>
      <c r="C124" t="str">
        <f>_xlfn.IFNA(VLOOKUP(Table1[[#This Row],[locationaddress]],VENUEID!$A$2:$B$28,2,TRUE),"")</f>
        <v/>
      </c>
      <c r="D124">
        <f>Table1[[#This Row],[description]]</f>
        <v>0</v>
      </c>
      <c r="E1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4">
        <v>23</v>
      </c>
      <c r="G124" t="str">
        <f>IF((ISTEXT(Table1[[#This Row],[link]])),(Table1[[#This Row],[link]]),"")</f>
        <v/>
      </c>
      <c r="H124" t="e">
        <f>VLOOKUP(Table1[[#This Row],[locationaddress]],VENUEID!$A$2:$C147,3,TRUE)</f>
        <v>#N/A</v>
      </c>
      <c r="L124" s="1">
        <f>Table1[[#This Row],[startshortdate]]</f>
        <v>0</v>
      </c>
      <c r="M124" s="1">
        <f>Table1[[#This Row],[endshortdate]]</f>
        <v>0</v>
      </c>
      <c r="N124" s="20" t="str">
        <f>IF(Table1[[#This Row],[startdayname]]="Monday",Table1[[#This Row],[starttime]],"")</f>
        <v/>
      </c>
      <c r="O124" s="20" t="str">
        <f>IF(Table1[[#This Row],[startdayname]]="Tuesday",Table1[[#This Row],[starttime]],"")</f>
        <v/>
      </c>
      <c r="P124" s="20" t="str">
        <f>IF(Table1[[#This Row],[startdayname]]="Wednesday",Table1[[#This Row],[starttime]],"")</f>
        <v/>
      </c>
      <c r="Q124" s="20" t="str">
        <f>IF(Table1[[#This Row],[startdayname]]="Thursday",Table1[[#This Row],[starttime]],"")</f>
        <v/>
      </c>
      <c r="R124" s="20" t="str">
        <f>IF(Table1[[#This Row],[startdayname]]="Friday",Table1[[#This Row],[starttime]],"")</f>
        <v/>
      </c>
      <c r="S124" s="20" t="str">
        <f>IF(Table1[[#This Row],[startdayname]]="Saturday",Table1[[#This Row],[starttime]],"")</f>
        <v/>
      </c>
      <c r="T124" s="20" t="str">
        <f>IF(Table1[[#This Row],[startdayname]]="Sunday",Table1[[#This Row],[starttime]],"")</f>
        <v/>
      </c>
      <c r="V124" t="str">
        <f t="shared" ref="V124:X124" si="70">V123</f>
        <v>Kyle Cook</v>
      </c>
      <c r="W124" t="str">
        <f t="shared" si="70"/>
        <v>615-880-2367</v>
      </c>
      <c r="X124" t="str">
        <f t="shared" si="70"/>
        <v>kyle.cook@nashville.gov</v>
      </c>
    </row>
    <row r="125" spans="1:24" x14ac:dyDescent="0.25">
      <c r="A125">
        <f>Table1[[#This Row],[ summary]]</f>
        <v>0</v>
      </c>
      <c r="B125">
        <v>31158</v>
      </c>
      <c r="C125" t="str">
        <f>_xlfn.IFNA(VLOOKUP(Table1[[#This Row],[locationaddress]],VENUEID!$A$2:$B$28,2,TRUE),"")</f>
        <v/>
      </c>
      <c r="D125">
        <f>Table1[[#This Row],[description]]</f>
        <v>0</v>
      </c>
      <c r="E1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5">
        <v>23</v>
      </c>
      <c r="G125" t="str">
        <f>IF((ISTEXT(Table1[[#This Row],[link]])),(Table1[[#This Row],[link]]),"")</f>
        <v/>
      </c>
      <c r="H125" t="e">
        <f>VLOOKUP(Table1[[#This Row],[locationaddress]],VENUEID!$A$2:$C147,3,TRUE)</f>
        <v>#N/A</v>
      </c>
      <c r="L125" s="1">
        <f>Table1[[#This Row],[startshortdate]]</f>
        <v>0</v>
      </c>
      <c r="M125" s="1">
        <f>Table1[[#This Row],[endshortdate]]</f>
        <v>0</v>
      </c>
      <c r="N125" s="20" t="str">
        <f>IF(Table1[[#This Row],[startdayname]]="Monday",Table1[[#This Row],[starttime]],"")</f>
        <v/>
      </c>
      <c r="O125" s="20" t="str">
        <f>IF(Table1[[#This Row],[startdayname]]="Tuesday",Table1[[#This Row],[starttime]],"")</f>
        <v/>
      </c>
      <c r="P125" s="20" t="str">
        <f>IF(Table1[[#This Row],[startdayname]]="Wednesday",Table1[[#This Row],[starttime]],"")</f>
        <v/>
      </c>
      <c r="Q125" s="20" t="str">
        <f>IF(Table1[[#This Row],[startdayname]]="Thursday",Table1[[#This Row],[starttime]],"")</f>
        <v/>
      </c>
      <c r="R125" s="20" t="str">
        <f>IF(Table1[[#This Row],[startdayname]]="Friday",Table1[[#This Row],[starttime]],"")</f>
        <v/>
      </c>
      <c r="S125" s="20" t="str">
        <f>IF(Table1[[#This Row],[startdayname]]="Saturday",Table1[[#This Row],[starttime]],"")</f>
        <v/>
      </c>
      <c r="T125" s="20" t="str">
        <f>IF(Table1[[#This Row],[startdayname]]="Sunday",Table1[[#This Row],[starttime]],"")</f>
        <v/>
      </c>
      <c r="V125" t="str">
        <f t="shared" ref="V125:X125" si="71">V124</f>
        <v>Kyle Cook</v>
      </c>
      <c r="W125" t="str">
        <f t="shared" si="71"/>
        <v>615-880-2367</v>
      </c>
      <c r="X125" t="str">
        <f t="shared" si="71"/>
        <v>kyle.cook@nashville.gov</v>
      </c>
    </row>
    <row r="126" spans="1:24" x14ac:dyDescent="0.25">
      <c r="A126">
        <f>Table1[[#This Row],[ summary]]</f>
        <v>0</v>
      </c>
      <c r="B126">
        <v>31158</v>
      </c>
      <c r="C126" t="str">
        <f>_xlfn.IFNA(VLOOKUP(Table1[[#This Row],[locationaddress]],VENUEID!$A$2:$B$28,2,TRUE),"")</f>
        <v/>
      </c>
      <c r="D126">
        <f>Table1[[#This Row],[description]]</f>
        <v>0</v>
      </c>
      <c r="E1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6">
        <v>23</v>
      </c>
      <c r="G126" t="str">
        <f>IF((ISTEXT(Table1[[#This Row],[link]])),(Table1[[#This Row],[link]]),"")</f>
        <v/>
      </c>
      <c r="H126" t="e">
        <f>VLOOKUP(Table1[[#This Row],[locationaddress]],VENUEID!$A$2:$C149,3,TRUE)</f>
        <v>#N/A</v>
      </c>
      <c r="L126" s="1">
        <f>Table1[[#This Row],[startshortdate]]</f>
        <v>0</v>
      </c>
      <c r="M126" s="1">
        <f>Table1[[#This Row],[endshortdate]]</f>
        <v>0</v>
      </c>
      <c r="N126" s="20" t="str">
        <f>IF(Table1[[#This Row],[startdayname]]="Monday",Table1[[#This Row],[starttime]],"")</f>
        <v/>
      </c>
      <c r="O126" s="20" t="str">
        <f>IF(Table1[[#This Row],[startdayname]]="Tuesday",Table1[[#This Row],[starttime]],"")</f>
        <v/>
      </c>
      <c r="P126" s="20" t="str">
        <f>IF(Table1[[#This Row],[startdayname]]="Wednesday",Table1[[#This Row],[starttime]],"")</f>
        <v/>
      </c>
      <c r="Q126" s="20" t="str">
        <f>IF(Table1[[#This Row],[startdayname]]="Thursday",Table1[[#This Row],[starttime]],"")</f>
        <v/>
      </c>
      <c r="R126" s="20" t="str">
        <f>IF(Table1[[#This Row],[startdayname]]="Friday",Table1[[#This Row],[starttime]],"")</f>
        <v/>
      </c>
      <c r="S126" s="20" t="str">
        <f>IF(Table1[[#This Row],[startdayname]]="Saturday",Table1[[#This Row],[starttime]],"")</f>
        <v/>
      </c>
      <c r="T126" s="20" t="str">
        <f>IF(Table1[[#This Row],[startdayname]]="Sunday",Table1[[#This Row],[starttime]],"")</f>
        <v/>
      </c>
      <c r="V126" t="str">
        <f t="shared" ref="V126:X126" si="72">V125</f>
        <v>Kyle Cook</v>
      </c>
      <c r="W126" t="str">
        <f t="shared" si="72"/>
        <v>615-880-2367</v>
      </c>
      <c r="X126" t="str">
        <f t="shared" si="72"/>
        <v>kyle.cook@nashville.gov</v>
      </c>
    </row>
    <row r="127" spans="1:24" x14ac:dyDescent="0.25">
      <c r="A127">
        <f>Table1[[#This Row],[ summary]]</f>
        <v>0</v>
      </c>
      <c r="B127">
        <v>31158</v>
      </c>
      <c r="C127" t="str">
        <f>_xlfn.IFNA(VLOOKUP(Table1[[#This Row],[locationaddress]],VENUEID!$A$2:$B$28,2,TRUE),"")</f>
        <v/>
      </c>
      <c r="D127">
        <f>Table1[[#This Row],[description]]</f>
        <v>0</v>
      </c>
      <c r="E1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7">
        <v>23</v>
      </c>
      <c r="G127" t="str">
        <f>IF((ISTEXT(Table1[[#This Row],[link]])),(Table1[[#This Row],[link]]),"")</f>
        <v/>
      </c>
      <c r="H127" t="e">
        <f>VLOOKUP(Table1[[#This Row],[locationaddress]],VENUEID!$A$2:$C149,3,TRUE)</f>
        <v>#N/A</v>
      </c>
      <c r="L127" s="1">
        <f>Table1[[#This Row],[startshortdate]]</f>
        <v>0</v>
      </c>
      <c r="M127" s="1">
        <f>Table1[[#This Row],[endshortdate]]</f>
        <v>0</v>
      </c>
      <c r="N127" s="20" t="str">
        <f>IF(Table1[[#This Row],[startdayname]]="Monday",Table1[[#This Row],[starttime]],"")</f>
        <v/>
      </c>
      <c r="O127" s="20" t="str">
        <f>IF(Table1[[#This Row],[startdayname]]="Tuesday",Table1[[#This Row],[starttime]],"")</f>
        <v/>
      </c>
      <c r="P127" s="20" t="str">
        <f>IF(Table1[[#This Row],[startdayname]]="Wednesday",Table1[[#This Row],[starttime]],"")</f>
        <v/>
      </c>
      <c r="Q127" s="20" t="str">
        <f>IF(Table1[[#This Row],[startdayname]]="Thursday",Table1[[#This Row],[starttime]],"")</f>
        <v/>
      </c>
      <c r="R127" s="20" t="str">
        <f>IF(Table1[[#This Row],[startdayname]]="Friday",Table1[[#This Row],[starttime]],"")</f>
        <v/>
      </c>
      <c r="S127" s="20" t="str">
        <f>IF(Table1[[#This Row],[startdayname]]="Saturday",Table1[[#This Row],[starttime]],"")</f>
        <v/>
      </c>
      <c r="T127" s="20" t="str">
        <f>IF(Table1[[#This Row],[startdayname]]="Sunday",Table1[[#This Row],[starttime]],"")</f>
        <v/>
      </c>
      <c r="V127" t="str">
        <f t="shared" ref="V127:X127" si="73">V126</f>
        <v>Kyle Cook</v>
      </c>
      <c r="W127" t="str">
        <f t="shared" si="73"/>
        <v>615-880-2367</v>
      </c>
      <c r="X127" t="str">
        <f t="shared" si="73"/>
        <v>kyle.cook@nashville.gov</v>
      </c>
    </row>
    <row r="128" spans="1:24" x14ac:dyDescent="0.25">
      <c r="A128">
        <f>Table1[[#This Row],[ summary]]</f>
        <v>0</v>
      </c>
      <c r="B128">
        <v>31158</v>
      </c>
      <c r="C128" t="str">
        <f>_xlfn.IFNA(VLOOKUP(Table1[[#This Row],[locationaddress]],VENUEID!$A$2:$B$28,2,TRUE),"")</f>
        <v/>
      </c>
      <c r="D128">
        <f>Table1[[#This Row],[description]]</f>
        <v>0</v>
      </c>
      <c r="E1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8">
        <v>23</v>
      </c>
      <c r="G128" t="str">
        <f>IF((ISTEXT(Table1[[#This Row],[link]])),(Table1[[#This Row],[link]]),"")</f>
        <v/>
      </c>
      <c r="H128" t="e">
        <f>VLOOKUP(Table1[[#This Row],[locationaddress]],VENUEID!$A$2:$C151,3,TRUE)</f>
        <v>#N/A</v>
      </c>
      <c r="L128" s="1">
        <f>Table1[[#This Row],[startshortdate]]</f>
        <v>0</v>
      </c>
      <c r="M128" s="1">
        <f>Table1[[#This Row],[endshortdate]]</f>
        <v>0</v>
      </c>
      <c r="N128" s="20" t="str">
        <f>IF(Table1[[#This Row],[startdayname]]="Monday",Table1[[#This Row],[starttime]],"")</f>
        <v/>
      </c>
      <c r="O128" s="20" t="str">
        <f>IF(Table1[[#This Row],[startdayname]]="Tuesday",Table1[[#This Row],[starttime]],"")</f>
        <v/>
      </c>
      <c r="P128" s="20" t="str">
        <f>IF(Table1[[#This Row],[startdayname]]="Wednesday",Table1[[#This Row],[starttime]],"")</f>
        <v/>
      </c>
      <c r="Q128" s="20" t="str">
        <f>IF(Table1[[#This Row],[startdayname]]="Thursday",Table1[[#This Row],[starttime]],"")</f>
        <v/>
      </c>
      <c r="R128" s="20" t="str">
        <f>IF(Table1[[#This Row],[startdayname]]="Friday",Table1[[#This Row],[starttime]],"")</f>
        <v/>
      </c>
      <c r="S128" s="20" t="str">
        <f>IF(Table1[[#This Row],[startdayname]]="Saturday",Table1[[#This Row],[starttime]],"")</f>
        <v/>
      </c>
      <c r="T128" s="20" t="str">
        <f>IF(Table1[[#This Row],[startdayname]]="Sunday",Table1[[#This Row],[starttime]],"")</f>
        <v/>
      </c>
      <c r="V128" t="str">
        <f t="shared" ref="V128:X128" si="74">V127</f>
        <v>Kyle Cook</v>
      </c>
      <c r="W128" t="str">
        <f t="shared" si="74"/>
        <v>615-880-2367</v>
      </c>
      <c r="X128" t="str">
        <f t="shared" si="74"/>
        <v>kyle.cook@nashville.gov</v>
      </c>
    </row>
    <row r="129" spans="1:24" x14ac:dyDescent="0.25">
      <c r="A129">
        <f>Table1[[#This Row],[ summary]]</f>
        <v>0</v>
      </c>
      <c r="B129">
        <v>31158</v>
      </c>
      <c r="C129" t="str">
        <f>_xlfn.IFNA(VLOOKUP(Table1[[#This Row],[locationaddress]],VENUEID!$A$2:$B$28,2,TRUE),"")</f>
        <v/>
      </c>
      <c r="D129">
        <f>Table1[[#This Row],[description]]</f>
        <v>0</v>
      </c>
      <c r="E1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9">
        <v>23</v>
      </c>
      <c r="G129" t="str">
        <f>IF((ISTEXT(Table1[[#This Row],[link]])),(Table1[[#This Row],[link]]),"")</f>
        <v/>
      </c>
      <c r="H129" t="e">
        <f>VLOOKUP(Table1[[#This Row],[locationaddress]],VENUEID!$A$2:$C151,3,TRUE)</f>
        <v>#N/A</v>
      </c>
      <c r="L129" s="1">
        <f>Table1[[#This Row],[startshortdate]]</f>
        <v>0</v>
      </c>
      <c r="M129" s="1">
        <f>Table1[[#This Row],[endshortdate]]</f>
        <v>0</v>
      </c>
      <c r="N129" s="20" t="str">
        <f>IF(Table1[[#This Row],[startdayname]]="Monday",Table1[[#This Row],[starttime]],"")</f>
        <v/>
      </c>
      <c r="O129" s="20" t="str">
        <f>IF(Table1[[#This Row],[startdayname]]="Tuesday",Table1[[#This Row],[starttime]],"")</f>
        <v/>
      </c>
      <c r="P129" s="20" t="str">
        <f>IF(Table1[[#This Row],[startdayname]]="Wednesday",Table1[[#This Row],[starttime]],"")</f>
        <v/>
      </c>
      <c r="Q129" s="20" t="str">
        <f>IF(Table1[[#This Row],[startdayname]]="Thursday",Table1[[#This Row],[starttime]],"")</f>
        <v/>
      </c>
      <c r="R129" s="20" t="str">
        <f>IF(Table1[[#This Row],[startdayname]]="Friday",Table1[[#This Row],[starttime]],"")</f>
        <v/>
      </c>
      <c r="S129" s="20" t="str">
        <f>IF(Table1[[#This Row],[startdayname]]="Saturday",Table1[[#This Row],[starttime]],"")</f>
        <v/>
      </c>
      <c r="T129" s="20" t="str">
        <f>IF(Table1[[#This Row],[startdayname]]="Sunday",Table1[[#This Row],[starttime]],"")</f>
        <v/>
      </c>
      <c r="V129" t="str">
        <f t="shared" ref="V129:X129" si="75">V128</f>
        <v>Kyle Cook</v>
      </c>
      <c r="W129" t="str">
        <f t="shared" si="75"/>
        <v>615-880-2367</v>
      </c>
      <c r="X129" t="str">
        <f t="shared" si="75"/>
        <v>kyle.cook@nashville.gov</v>
      </c>
    </row>
    <row r="130" spans="1:24" x14ac:dyDescent="0.25">
      <c r="A130">
        <f>Table1[[#This Row],[ summary]]</f>
        <v>0</v>
      </c>
      <c r="B130">
        <v>31158</v>
      </c>
      <c r="C130" t="str">
        <f>_xlfn.IFNA(VLOOKUP(Table1[[#This Row],[locationaddress]],VENUEID!$A$2:$B$28,2,TRUE),"")</f>
        <v/>
      </c>
      <c r="D130">
        <f>Table1[[#This Row],[description]]</f>
        <v>0</v>
      </c>
      <c r="E1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0">
        <v>23</v>
      </c>
      <c r="G130" t="str">
        <f>IF((ISTEXT(Table1[[#This Row],[link]])),(Table1[[#This Row],[link]]),"")</f>
        <v/>
      </c>
      <c r="H130" t="e">
        <f>VLOOKUP(Table1[[#This Row],[locationaddress]],VENUEID!$A$2:$C153,3,TRUE)</f>
        <v>#N/A</v>
      </c>
      <c r="L130" s="1">
        <f>Table1[[#This Row],[startshortdate]]</f>
        <v>0</v>
      </c>
      <c r="M130" s="1">
        <f>Table1[[#This Row],[endshortdate]]</f>
        <v>0</v>
      </c>
      <c r="N130" s="20" t="str">
        <f>IF(Table1[[#This Row],[startdayname]]="Monday",Table1[[#This Row],[starttime]],"")</f>
        <v/>
      </c>
      <c r="O130" s="20" t="str">
        <f>IF(Table1[[#This Row],[startdayname]]="Tuesday",Table1[[#This Row],[starttime]],"")</f>
        <v/>
      </c>
      <c r="P130" s="20" t="str">
        <f>IF(Table1[[#This Row],[startdayname]]="Wednesday",Table1[[#This Row],[starttime]],"")</f>
        <v/>
      </c>
      <c r="Q130" s="20" t="str">
        <f>IF(Table1[[#This Row],[startdayname]]="Thursday",Table1[[#This Row],[starttime]],"")</f>
        <v/>
      </c>
      <c r="R130" s="20" t="str">
        <f>IF(Table1[[#This Row],[startdayname]]="Friday",Table1[[#This Row],[starttime]],"")</f>
        <v/>
      </c>
      <c r="S130" s="20" t="str">
        <f>IF(Table1[[#This Row],[startdayname]]="Saturday",Table1[[#This Row],[starttime]],"")</f>
        <v/>
      </c>
      <c r="T130" s="20" t="str">
        <f>IF(Table1[[#This Row],[startdayname]]="Sunday",Table1[[#This Row],[starttime]],"")</f>
        <v/>
      </c>
      <c r="V130" t="str">
        <f t="shared" ref="V130:X130" si="76">V129</f>
        <v>Kyle Cook</v>
      </c>
      <c r="W130" t="str">
        <f t="shared" si="76"/>
        <v>615-880-2367</v>
      </c>
      <c r="X130" t="str">
        <f t="shared" si="76"/>
        <v>kyle.cook@nashville.gov</v>
      </c>
    </row>
    <row r="131" spans="1:24" x14ac:dyDescent="0.25">
      <c r="A131">
        <f>Table1[[#This Row],[ summary]]</f>
        <v>0</v>
      </c>
      <c r="B131">
        <v>31158</v>
      </c>
      <c r="C131" t="str">
        <f>_xlfn.IFNA(VLOOKUP(Table1[[#This Row],[locationaddress]],VENUEID!$A$2:$B$28,2,TRUE),"")</f>
        <v/>
      </c>
      <c r="D131">
        <f>Table1[[#This Row],[description]]</f>
        <v>0</v>
      </c>
      <c r="E1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1">
        <v>23</v>
      </c>
      <c r="G131" t="str">
        <f>IF((ISTEXT(Table1[[#This Row],[link]])),(Table1[[#This Row],[link]]),"")</f>
        <v/>
      </c>
      <c r="H131" t="e">
        <f>VLOOKUP(Table1[[#This Row],[locationaddress]],VENUEID!$A$2:$C153,3,TRUE)</f>
        <v>#N/A</v>
      </c>
      <c r="L131" s="1">
        <f>Table1[[#This Row],[startshortdate]]</f>
        <v>0</v>
      </c>
      <c r="M131" s="1">
        <f>Table1[[#This Row],[endshortdate]]</f>
        <v>0</v>
      </c>
      <c r="N131" s="20" t="str">
        <f>IF(Table1[[#This Row],[startdayname]]="Monday",Table1[[#This Row],[starttime]],"")</f>
        <v/>
      </c>
      <c r="O131" s="20" t="str">
        <f>IF(Table1[[#This Row],[startdayname]]="Tuesday",Table1[[#This Row],[starttime]],"")</f>
        <v/>
      </c>
      <c r="P131" s="20" t="str">
        <f>IF(Table1[[#This Row],[startdayname]]="Wednesday",Table1[[#This Row],[starttime]],"")</f>
        <v/>
      </c>
      <c r="Q131" s="20" t="str">
        <f>IF(Table1[[#This Row],[startdayname]]="Thursday",Table1[[#This Row],[starttime]],"")</f>
        <v/>
      </c>
      <c r="R131" s="20" t="str">
        <f>IF(Table1[[#This Row],[startdayname]]="Friday",Table1[[#This Row],[starttime]],"")</f>
        <v/>
      </c>
      <c r="S131" s="20" t="str">
        <f>IF(Table1[[#This Row],[startdayname]]="Saturday",Table1[[#This Row],[starttime]],"")</f>
        <v/>
      </c>
      <c r="T131" s="20" t="str">
        <f>IF(Table1[[#This Row],[startdayname]]="Sunday",Table1[[#This Row],[starttime]],"")</f>
        <v/>
      </c>
      <c r="V131" t="str">
        <f t="shared" ref="V131:X131" si="77">V130</f>
        <v>Kyle Cook</v>
      </c>
      <c r="W131" t="str">
        <f t="shared" si="77"/>
        <v>615-880-2367</v>
      </c>
      <c r="X131" t="str">
        <f t="shared" si="77"/>
        <v>kyle.cook@nashville.gov</v>
      </c>
    </row>
    <row r="132" spans="1:24" x14ac:dyDescent="0.25">
      <c r="A132">
        <f>Table1[[#This Row],[ summary]]</f>
        <v>0</v>
      </c>
      <c r="B132">
        <v>31158</v>
      </c>
      <c r="C132" t="str">
        <f>_xlfn.IFNA(VLOOKUP(Table1[[#This Row],[locationaddress]],VENUEID!$A$2:$B$28,2,TRUE),"")</f>
        <v/>
      </c>
      <c r="D132">
        <f>Table1[[#This Row],[description]]</f>
        <v>0</v>
      </c>
      <c r="E1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2">
        <v>23</v>
      </c>
      <c r="G132" t="str">
        <f>IF((ISTEXT(Table1[[#This Row],[link]])),(Table1[[#This Row],[link]]),"")</f>
        <v/>
      </c>
      <c r="H132" t="e">
        <f>VLOOKUP(Table1[[#This Row],[locationaddress]],VENUEID!$A$2:$C155,3,TRUE)</f>
        <v>#N/A</v>
      </c>
      <c r="L132" s="1">
        <f>Table1[[#This Row],[startshortdate]]</f>
        <v>0</v>
      </c>
      <c r="M132" s="1">
        <f>Table1[[#This Row],[endshortdate]]</f>
        <v>0</v>
      </c>
      <c r="N132" s="20" t="str">
        <f>IF(Table1[[#This Row],[startdayname]]="Monday",Table1[[#This Row],[starttime]],"")</f>
        <v/>
      </c>
      <c r="O132" s="20" t="str">
        <f>IF(Table1[[#This Row],[startdayname]]="Tuesday",Table1[[#This Row],[starttime]],"")</f>
        <v/>
      </c>
      <c r="P132" s="20" t="str">
        <f>IF(Table1[[#This Row],[startdayname]]="Wednesday",Table1[[#This Row],[starttime]],"")</f>
        <v/>
      </c>
      <c r="Q132" s="20" t="str">
        <f>IF(Table1[[#This Row],[startdayname]]="Thursday",Table1[[#This Row],[starttime]],"")</f>
        <v/>
      </c>
      <c r="R132" s="20" t="str">
        <f>IF(Table1[[#This Row],[startdayname]]="Friday",Table1[[#This Row],[starttime]],"")</f>
        <v/>
      </c>
      <c r="S132" s="20" t="str">
        <f>IF(Table1[[#This Row],[startdayname]]="Saturday",Table1[[#This Row],[starttime]],"")</f>
        <v/>
      </c>
      <c r="T132" s="20" t="str">
        <f>IF(Table1[[#This Row],[startdayname]]="Sunday",Table1[[#This Row],[starttime]],"")</f>
        <v/>
      </c>
      <c r="V132" t="str">
        <f t="shared" ref="V132:X132" si="78">V131</f>
        <v>Kyle Cook</v>
      </c>
      <c r="W132" t="str">
        <f t="shared" si="78"/>
        <v>615-880-2367</v>
      </c>
      <c r="X132" t="str">
        <f t="shared" si="78"/>
        <v>kyle.cook@nashville.gov</v>
      </c>
    </row>
    <row r="133" spans="1:24" x14ac:dyDescent="0.25">
      <c r="A133">
        <f>Table1[[#This Row],[ summary]]</f>
        <v>0</v>
      </c>
      <c r="B133">
        <v>31158</v>
      </c>
      <c r="C133" t="str">
        <f>_xlfn.IFNA(VLOOKUP(Table1[[#This Row],[locationaddress]],VENUEID!$A$2:$B$28,2,TRUE),"")</f>
        <v/>
      </c>
      <c r="D133">
        <f>Table1[[#This Row],[description]]</f>
        <v>0</v>
      </c>
      <c r="E1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3">
        <v>23</v>
      </c>
      <c r="G133" t="str">
        <f>IF((ISTEXT(Table1[[#This Row],[link]])),(Table1[[#This Row],[link]]),"")</f>
        <v/>
      </c>
      <c r="H133" t="e">
        <f>VLOOKUP(Table1[[#This Row],[locationaddress]],VENUEID!$A$2:$C155,3,TRUE)</f>
        <v>#N/A</v>
      </c>
      <c r="L133" s="1">
        <f>Table1[[#This Row],[startshortdate]]</f>
        <v>0</v>
      </c>
      <c r="M133" s="1">
        <f>Table1[[#This Row],[endshortdate]]</f>
        <v>0</v>
      </c>
      <c r="N133" s="20" t="str">
        <f>IF(Table1[[#This Row],[startdayname]]="Monday",Table1[[#This Row],[starttime]],"")</f>
        <v/>
      </c>
      <c r="O133" s="20" t="str">
        <f>IF(Table1[[#This Row],[startdayname]]="Tuesday",Table1[[#This Row],[starttime]],"")</f>
        <v/>
      </c>
      <c r="P133" s="20" t="str">
        <f>IF(Table1[[#This Row],[startdayname]]="Wednesday",Table1[[#This Row],[starttime]],"")</f>
        <v/>
      </c>
      <c r="Q133" s="20" t="str">
        <f>IF(Table1[[#This Row],[startdayname]]="Thursday",Table1[[#This Row],[starttime]],"")</f>
        <v/>
      </c>
      <c r="R133" s="20" t="str">
        <f>IF(Table1[[#This Row],[startdayname]]="Friday",Table1[[#This Row],[starttime]],"")</f>
        <v/>
      </c>
      <c r="S133" s="20" t="str">
        <f>IF(Table1[[#This Row],[startdayname]]="Saturday",Table1[[#This Row],[starttime]],"")</f>
        <v/>
      </c>
      <c r="T133" s="20" t="str">
        <f>IF(Table1[[#This Row],[startdayname]]="Sunday",Table1[[#This Row],[starttime]],"")</f>
        <v/>
      </c>
      <c r="V133" t="str">
        <f t="shared" ref="V133:X133" si="79">V132</f>
        <v>Kyle Cook</v>
      </c>
      <c r="W133" t="str">
        <f t="shared" si="79"/>
        <v>615-880-2367</v>
      </c>
      <c r="X133" t="str">
        <f t="shared" si="79"/>
        <v>kyle.cook@nashville.gov</v>
      </c>
    </row>
    <row r="134" spans="1:24" x14ac:dyDescent="0.25">
      <c r="A134">
        <f>Table1[[#This Row],[ summary]]</f>
        <v>0</v>
      </c>
      <c r="B134">
        <v>31158</v>
      </c>
      <c r="C134" t="str">
        <f>_xlfn.IFNA(VLOOKUP(Table1[[#This Row],[locationaddress]],VENUEID!$A$2:$B$28,2,TRUE),"")</f>
        <v/>
      </c>
      <c r="D134">
        <f>Table1[[#This Row],[description]]</f>
        <v>0</v>
      </c>
      <c r="E1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4">
        <v>23</v>
      </c>
      <c r="G134" t="str">
        <f>IF((ISTEXT(Table1[[#This Row],[link]])),(Table1[[#This Row],[link]]),"")</f>
        <v/>
      </c>
      <c r="H134" t="e">
        <f>VLOOKUP(Table1[[#This Row],[locationaddress]],VENUEID!$A$2:$C157,3,TRUE)</f>
        <v>#N/A</v>
      </c>
      <c r="L134" s="1">
        <f>Table1[[#This Row],[startshortdate]]</f>
        <v>0</v>
      </c>
      <c r="M134" s="1">
        <f>Table1[[#This Row],[endshortdate]]</f>
        <v>0</v>
      </c>
      <c r="N134" s="20" t="str">
        <f>IF(Table1[[#This Row],[startdayname]]="Monday",Table1[[#This Row],[starttime]],"")</f>
        <v/>
      </c>
      <c r="O134" s="20" t="str">
        <f>IF(Table1[[#This Row],[startdayname]]="Tuesday",Table1[[#This Row],[starttime]],"")</f>
        <v/>
      </c>
      <c r="P134" s="20" t="str">
        <f>IF(Table1[[#This Row],[startdayname]]="Wednesday",Table1[[#This Row],[starttime]],"")</f>
        <v/>
      </c>
      <c r="Q134" s="20" t="str">
        <f>IF(Table1[[#This Row],[startdayname]]="Thursday",Table1[[#This Row],[starttime]],"")</f>
        <v/>
      </c>
      <c r="R134" s="20" t="str">
        <f>IF(Table1[[#This Row],[startdayname]]="Friday",Table1[[#This Row],[starttime]],"")</f>
        <v/>
      </c>
      <c r="S134" s="20" t="str">
        <f>IF(Table1[[#This Row],[startdayname]]="Saturday",Table1[[#This Row],[starttime]],"")</f>
        <v/>
      </c>
      <c r="T134" s="20" t="str">
        <f>IF(Table1[[#This Row],[startdayname]]="Sunday",Table1[[#This Row],[starttime]],"")</f>
        <v/>
      </c>
      <c r="V134" t="str">
        <f t="shared" ref="V134:X134" si="80">V133</f>
        <v>Kyle Cook</v>
      </c>
      <c r="W134" t="str">
        <f t="shared" si="80"/>
        <v>615-880-2367</v>
      </c>
      <c r="X134" t="str">
        <f t="shared" si="80"/>
        <v>kyle.cook@nashville.gov</v>
      </c>
    </row>
    <row r="135" spans="1:24" x14ac:dyDescent="0.25">
      <c r="A135">
        <f>Table1[[#This Row],[ summary]]</f>
        <v>0</v>
      </c>
      <c r="B135">
        <v>31158</v>
      </c>
      <c r="C135" t="str">
        <f>_xlfn.IFNA(VLOOKUP(Table1[[#This Row],[locationaddress]],VENUEID!$A$2:$B$28,2,TRUE),"")</f>
        <v/>
      </c>
      <c r="D135">
        <f>Table1[[#This Row],[description]]</f>
        <v>0</v>
      </c>
      <c r="E1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5">
        <v>23</v>
      </c>
      <c r="G135" t="str">
        <f>IF((ISTEXT(Table1[[#This Row],[link]])),(Table1[[#This Row],[link]]),"")</f>
        <v/>
      </c>
      <c r="H135" t="e">
        <f>VLOOKUP(Table1[[#This Row],[locationaddress]],VENUEID!$A$2:$C157,3,TRUE)</f>
        <v>#N/A</v>
      </c>
      <c r="L135" s="1">
        <f>Table1[[#This Row],[startshortdate]]</f>
        <v>0</v>
      </c>
      <c r="M135" s="1">
        <f>Table1[[#This Row],[endshortdate]]</f>
        <v>0</v>
      </c>
      <c r="N135" s="20" t="str">
        <f>IF(Table1[[#This Row],[startdayname]]="Monday",Table1[[#This Row],[starttime]],"")</f>
        <v/>
      </c>
      <c r="O135" s="20" t="str">
        <f>IF(Table1[[#This Row],[startdayname]]="Tuesday",Table1[[#This Row],[starttime]],"")</f>
        <v/>
      </c>
      <c r="P135" s="20" t="str">
        <f>IF(Table1[[#This Row],[startdayname]]="Wednesday",Table1[[#This Row],[starttime]],"")</f>
        <v/>
      </c>
      <c r="Q135" s="20" t="str">
        <f>IF(Table1[[#This Row],[startdayname]]="Thursday",Table1[[#This Row],[starttime]],"")</f>
        <v/>
      </c>
      <c r="R135" s="20" t="str">
        <f>IF(Table1[[#This Row],[startdayname]]="Friday",Table1[[#This Row],[starttime]],"")</f>
        <v/>
      </c>
      <c r="S135" s="20" t="str">
        <f>IF(Table1[[#This Row],[startdayname]]="Saturday",Table1[[#This Row],[starttime]],"")</f>
        <v/>
      </c>
      <c r="T135" s="20" t="str">
        <f>IF(Table1[[#This Row],[startdayname]]="Sunday",Table1[[#This Row],[starttime]],"")</f>
        <v/>
      </c>
      <c r="V135" t="str">
        <f t="shared" ref="V135:X135" si="81">V134</f>
        <v>Kyle Cook</v>
      </c>
      <c r="W135" t="str">
        <f t="shared" si="81"/>
        <v>615-880-2367</v>
      </c>
      <c r="X135" t="str">
        <f t="shared" si="81"/>
        <v>kyle.cook@nashville.gov</v>
      </c>
    </row>
    <row r="136" spans="1:24" x14ac:dyDescent="0.25">
      <c r="A136">
        <f>Table1[[#This Row],[ summary]]</f>
        <v>0</v>
      </c>
      <c r="B136">
        <v>31158</v>
      </c>
      <c r="C136" t="str">
        <f>_xlfn.IFNA(VLOOKUP(Table1[[#This Row],[locationaddress]],VENUEID!$A$2:$B$28,2,TRUE),"")</f>
        <v/>
      </c>
      <c r="D136">
        <f>Table1[[#This Row],[description]]</f>
        <v>0</v>
      </c>
      <c r="E1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6">
        <v>23</v>
      </c>
      <c r="G136" t="str">
        <f>IF((ISTEXT(Table1[[#This Row],[link]])),(Table1[[#This Row],[link]]),"")</f>
        <v/>
      </c>
      <c r="H136" t="e">
        <f>VLOOKUP(Table1[[#This Row],[locationaddress]],VENUEID!$A$2:$C159,3,TRUE)</f>
        <v>#N/A</v>
      </c>
      <c r="L136" s="1">
        <f>Table1[[#This Row],[startshortdate]]</f>
        <v>0</v>
      </c>
      <c r="M136" s="1">
        <f>Table1[[#This Row],[endshortdate]]</f>
        <v>0</v>
      </c>
      <c r="N136" s="20" t="str">
        <f>IF(Table1[[#This Row],[startdayname]]="Monday",Table1[[#This Row],[starttime]],"")</f>
        <v/>
      </c>
      <c r="O136" s="20" t="str">
        <f>IF(Table1[[#This Row],[startdayname]]="Tuesday",Table1[[#This Row],[starttime]],"")</f>
        <v/>
      </c>
      <c r="P136" s="20" t="str">
        <f>IF(Table1[[#This Row],[startdayname]]="Wednesday",Table1[[#This Row],[starttime]],"")</f>
        <v/>
      </c>
      <c r="Q136" s="20" t="str">
        <f>IF(Table1[[#This Row],[startdayname]]="Thursday",Table1[[#This Row],[starttime]],"")</f>
        <v/>
      </c>
      <c r="R136" s="20" t="str">
        <f>IF(Table1[[#This Row],[startdayname]]="Friday",Table1[[#This Row],[starttime]],"")</f>
        <v/>
      </c>
      <c r="S136" s="20" t="str">
        <f>IF(Table1[[#This Row],[startdayname]]="Saturday",Table1[[#This Row],[starttime]],"")</f>
        <v/>
      </c>
      <c r="T136" s="20" t="str">
        <f>IF(Table1[[#This Row],[startdayname]]="Sunday",Table1[[#This Row],[starttime]],"")</f>
        <v/>
      </c>
      <c r="V136" t="str">
        <f t="shared" ref="V136:X136" si="82">V135</f>
        <v>Kyle Cook</v>
      </c>
      <c r="W136" t="str">
        <f t="shared" si="82"/>
        <v>615-880-2367</v>
      </c>
      <c r="X136" t="str">
        <f t="shared" si="82"/>
        <v>kyle.cook@nashville.gov</v>
      </c>
    </row>
    <row r="137" spans="1:24" x14ac:dyDescent="0.25">
      <c r="A137">
        <f>Table1[[#This Row],[ summary]]</f>
        <v>0</v>
      </c>
      <c r="B137">
        <v>31158</v>
      </c>
      <c r="C137" t="str">
        <f>_xlfn.IFNA(VLOOKUP(Table1[[#This Row],[locationaddress]],VENUEID!$A$2:$B$28,2,TRUE),"")</f>
        <v/>
      </c>
      <c r="D137">
        <f>Table1[[#This Row],[description]]</f>
        <v>0</v>
      </c>
      <c r="E1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7">
        <v>23</v>
      </c>
      <c r="G137" t="str">
        <f>IF((ISTEXT(Table1[[#This Row],[link]])),(Table1[[#This Row],[link]]),"")</f>
        <v/>
      </c>
      <c r="H137" t="e">
        <f>VLOOKUP(Table1[[#This Row],[locationaddress]],VENUEID!$A$2:$C159,3,TRUE)</f>
        <v>#N/A</v>
      </c>
      <c r="L137" s="1">
        <f>Table1[[#This Row],[startshortdate]]</f>
        <v>0</v>
      </c>
      <c r="M137" s="1">
        <f>Table1[[#This Row],[endshortdate]]</f>
        <v>0</v>
      </c>
      <c r="N137" s="20" t="str">
        <f>IF(Table1[[#This Row],[startdayname]]="Monday",Table1[[#This Row],[starttime]],"")</f>
        <v/>
      </c>
      <c r="O137" s="20" t="str">
        <f>IF(Table1[[#This Row],[startdayname]]="Tuesday",Table1[[#This Row],[starttime]],"")</f>
        <v/>
      </c>
      <c r="P137" s="20" t="str">
        <f>IF(Table1[[#This Row],[startdayname]]="Wednesday",Table1[[#This Row],[starttime]],"")</f>
        <v/>
      </c>
      <c r="Q137" s="20" t="str">
        <f>IF(Table1[[#This Row],[startdayname]]="Thursday",Table1[[#This Row],[starttime]],"")</f>
        <v/>
      </c>
      <c r="R137" s="20" t="str">
        <f>IF(Table1[[#This Row],[startdayname]]="Friday",Table1[[#This Row],[starttime]],"")</f>
        <v/>
      </c>
      <c r="S137" s="20" t="str">
        <f>IF(Table1[[#This Row],[startdayname]]="Saturday",Table1[[#This Row],[starttime]],"")</f>
        <v/>
      </c>
      <c r="T137" s="20" t="str">
        <f>IF(Table1[[#This Row],[startdayname]]="Sunday",Table1[[#This Row],[starttime]],"")</f>
        <v/>
      </c>
      <c r="V137" t="str">
        <f t="shared" ref="V137:X137" si="83">V136</f>
        <v>Kyle Cook</v>
      </c>
      <c r="W137" t="str">
        <f t="shared" si="83"/>
        <v>615-880-2367</v>
      </c>
      <c r="X137" t="str">
        <f t="shared" si="83"/>
        <v>kyle.cook@nashville.gov</v>
      </c>
    </row>
    <row r="138" spans="1:24" x14ac:dyDescent="0.25">
      <c r="A138">
        <f>Table1[[#This Row],[ summary]]</f>
        <v>0</v>
      </c>
      <c r="B138">
        <v>31158</v>
      </c>
      <c r="C138" t="str">
        <f>_xlfn.IFNA(VLOOKUP(Table1[[#This Row],[locationaddress]],VENUEID!$A$2:$B$28,2,TRUE),"")</f>
        <v/>
      </c>
      <c r="D138">
        <f>Table1[[#This Row],[description]]</f>
        <v>0</v>
      </c>
      <c r="E1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8">
        <v>23</v>
      </c>
      <c r="G138" t="str">
        <f>IF((ISTEXT(Table1[[#This Row],[link]])),(Table1[[#This Row],[link]]),"")</f>
        <v/>
      </c>
      <c r="H138" t="e">
        <f>VLOOKUP(Table1[[#This Row],[locationaddress]],VENUEID!$A$2:$C161,3,TRUE)</f>
        <v>#N/A</v>
      </c>
      <c r="L138" s="1">
        <f>Table1[[#This Row],[startshortdate]]</f>
        <v>0</v>
      </c>
      <c r="M138" s="1">
        <f>Table1[[#This Row],[endshortdate]]</f>
        <v>0</v>
      </c>
      <c r="N138" s="20" t="str">
        <f>IF(Table1[[#This Row],[startdayname]]="Monday",Table1[[#This Row],[starttime]],"")</f>
        <v/>
      </c>
      <c r="O138" s="20" t="str">
        <f>IF(Table1[[#This Row],[startdayname]]="Tuesday",Table1[[#This Row],[starttime]],"")</f>
        <v/>
      </c>
      <c r="P138" s="20" t="str">
        <f>IF(Table1[[#This Row],[startdayname]]="Wednesday",Table1[[#This Row],[starttime]],"")</f>
        <v/>
      </c>
      <c r="Q138" s="20" t="str">
        <f>IF(Table1[[#This Row],[startdayname]]="Thursday",Table1[[#This Row],[starttime]],"")</f>
        <v/>
      </c>
      <c r="R138" s="20" t="str">
        <f>IF(Table1[[#This Row],[startdayname]]="Friday",Table1[[#This Row],[starttime]],"")</f>
        <v/>
      </c>
      <c r="S138" s="20" t="str">
        <f>IF(Table1[[#This Row],[startdayname]]="Saturday",Table1[[#This Row],[starttime]],"")</f>
        <v/>
      </c>
      <c r="T138" s="20" t="str">
        <f>IF(Table1[[#This Row],[startdayname]]="Sunday",Table1[[#This Row],[starttime]],"")</f>
        <v/>
      </c>
      <c r="V138" t="str">
        <f t="shared" ref="V138:X138" si="84">V137</f>
        <v>Kyle Cook</v>
      </c>
      <c r="W138" t="str">
        <f t="shared" si="84"/>
        <v>615-880-2367</v>
      </c>
      <c r="X138" t="str">
        <f t="shared" si="84"/>
        <v>kyle.cook@nashville.gov</v>
      </c>
    </row>
    <row r="139" spans="1:24" x14ac:dyDescent="0.25">
      <c r="A139">
        <f>Table1[[#This Row],[ summary]]</f>
        <v>0</v>
      </c>
      <c r="B139">
        <v>31158</v>
      </c>
      <c r="C139" t="str">
        <f>_xlfn.IFNA(VLOOKUP(Table1[[#This Row],[locationaddress]],VENUEID!$A$2:$B$28,2,TRUE),"")</f>
        <v/>
      </c>
      <c r="D139">
        <f>Table1[[#This Row],[description]]</f>
        <v>0</v>
      </c>
      <c r="E1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9">
        <v>23</v>
      </c>
      <c r="G139" t="str">
        <f>IF((ISTEXT(Table1[[#This Row],[link]])),(Table1[[#This Row],[link]]),"")</f>
        <v/>
      </c>
      <c r="H139" t="e">
        <f>VLOOKUP(Table1[[#This Row],[locationaddress]],VENUEID!$A$2:$C161,3,TRUE)</f>
        <v>#N/A</v>
      </c>
      <c r="L139" s="1">
        <f>Table1[[#This Row],[startshortdate]]</f>
        <v>0</v>
      </c>
      <c r="M139" s="1">
        <f>Table1[[#This Row],[endshortdate]]</f>
        <v>0</v>
      </c>
      <c r="N139" s="20" t="str">
        <f>IF(Table1[[#This Row],[startdayname]]="Monday",Table1[[#This Row],[starttime]],"")</f>
        <v/>
      </c>
      <c r="O139" s="20" t="str">
        <f>IF(Table1[[#This Row],[startdayname]]="Tuesday",Table1[[#This Row],[starttime]],"")</f>
        <v/>
      </c>
      <c r="P139" s="20" t="str">
        <f>IF(Table1[[#This Row],[startdayname]]="Wednesday",Table1[[#This Row],[starttime]],"")</f>
        <v/>
      </c>
      <c r="Q139" s="20" t="str">
        <f>IF(Table1[[#This Row],[startdayname]]="Thursday",Table1[[#This Row],[starttime]],"")</f>
        <v/>
      </c>
      <c r="R139" s="20" t="str">
        <f>IF(Table1[[#This Row],[startdayname]]="Friday",Table1[[#This Row],[starttime]],"")</f>
        <v/>
      </c>
      <c r="S139" s="20" t="str">
        <f>IF(Table1[[#This Row],[startdayname]]="Saturday",Table1[[#This Row],[starttime]],"")</f>
        <v/>
      </c>
      <c r="T139" s="20" t="str">
        <f>IF(Table1[[#This Row],[startdayname]]="Sunday",Table1[[#This Row],[starttime]],"")</f>
        <v/>
      </c>
      <c r="V139" t="str">
        <f t="shared" ref="V139:X139" si="85">V138</f>
        <v>Kyle Cook</v>
      </c>
      <c r="W139" t="str">
        <f t="shared" si="85"/>
        <v>615-880-2367</v>
      </c>
      <c r="X139" t="str">
        <f t="shared" si="85"/>
        <v>kyle.cook@nashville.gov</v>
      </c>
    </row>
    <row r="140" spans="1:24" x14ac:dyDescent="0.25">
      <c r="A140">
        <f>Table1[[#This Row],[ summary]]</f>
        <v>0</v>
      </c>
      <c r="B140">
        <v>31158</v>
      </c>
      <c r="C140" t="str">
        <f>_xlfn.IFNA(VLOOKUP(Table1[[#This Row],[locationaddress]],VENUEID!$A$2:$B$28,2,TRUE),"")</f>
        <v/>
      </c>
      <c r="D140">
        <f>Table1[[#This Row],[description]]</f>
        <v>0</v>
      </c>
      <c r="E1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0">
        <v>23</v>
      </c>
      <c r="G140" t="str">
        <f>IF((ISTEXT(Table1[[#This Row],[link]])),(Table1[[#This Row],[link]]),"")</f>
        <v/>
      </c>
      <c r="H140" t="e">
        <f>VLOOKUP(Table1[[#This Row],[locationaddress]],VENUEID!$A$2:$C163,3,TRUE)</f>
        <v>#N/A</v>
      </c>
      <c r="L140" s="1">
        <f>Table1[[#This Row],[startshortdate]]</f>
        <v>0</v>
      </c>
      <c r="M140" s="1">
        <f>Table1[[#This Row],[endshortdate]]</f>
        <v>0</v>
      </c>
      <c r="N140" s="20" t="str">
        <f>IF(Table1[[#This Row],[startdayname]]="Monday",Table1[[#This Row],[starttime]],"")</f>
        <v/>
      </c>
      <c r="O140" s="20" t="str">
        <f>IF(Table1[[#This Row],[startdayname]]="Tuesday",Table1[[#This Row],[starttime]],"")</f>
        <v/>
      </c>
      <c r="P140" s="20" t="str">
        <f>IF(Table1[[#This Row],[startdayname]]="Wednesday",Table1[[#This Row],[starttime]],"")</f>
        <v/>
      </c>
      <c r="Q140" s="20" t="str">
        <f>IF(Table1[[#This Row],[startdayname]]="Thursday",Table1[[#This Row],[starttime]],"")</f>
        <v/>
      </c>
      <c r="R140" s="20" t="str">
        <f>IF(Table1[[#This Row],[startdayname]]="Friday",Table1[[#This Row],[starttime]],"")</f>
        <v/>
      </c>
      <c r="S140" s="20" t="str">
        <f>IF(Table1[[#This Row],[startdayname]]="Saturday",Table1[[#This Row],[starttime]],"")</f>
        <v/>
      </c>
      <c r="T140" s="20" t="str">
        <f>IF(Table1[[#This Row],[startdayname]]="Sunday",Table1[[#This Row],[starttime]],"")</f>
        <v/>
      </c>
      <c r="V140" t="str">
        <f t="shared" ref="V140:X140" si="86">V139</f>
        <v>Kyle Cook</v>
      </c>
      <c r="W140" t="str">
        <f t="shared" si="86"/>
        <v>615-880-2367</v>
      </c>
      <c r="X140" t="str">
        <f t="shared" si="86"/>
        <v>kyle.cook@nashville.gov</v>
      </c>
    </row>
    <row r="141" spans="1:24" x14ac:dyDescent="0.25">
      <c r="A141" t="str">
        <f>Table1[[#This Row],[ summary]]</f>
        <v xml:space="preserve"> Financial Literacy by the Financial Empowerment Center</v>
      </c>
      <c r="B141">
        <v>31158</v>
      </c>
      <c r="C141">
        <f>_xlfn.IFNA(VLOOKUP(Table1[[#This Row],[locationaddress]],VENUEID!$A$2:$B$28,2,TRUE),"")</f>
        <v>31252</v>
      </c>
      <c r="D141" t="str">
        <f>Table1[[#This Row],[description]]</f>
        <v>Every Friday. Nashville Financial Empowerment Center provides free, professional financial counseling to any Nashvillian. These services are offered in partnership with United Way. Call 615-748-3620 to make an appointment.</v>
      </c>
      <c r="E1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1">
        <v>23</v>
      </c>
      <c r="G141" t="str">
        <f>IF((ISTEXT(Table1[[#This Row],[link]])),(Table1[[#This Row],[link]]),"")</f>
        <v/>
      </c>
      <c r="H141" t="str">
        <f>VLOOKUP(Table1[[#This Row],[locationaddress]],VENUEID!$A$2:$C163,3,TRUE)</f>
        <v>(615) 862-5871</v>
      </c>
      <c r="L141" s="1">
        <f>Table1[[#This Row],[startshortdate]]</f>
        <v>42797</v>
      </c>
      <c r="M141" s="1">
        <f>Table1[[#This Row],[endshortdate]]</f>
        <v>42797</v>
      </c>
      <c r="N141" s="20" t="str">
        <f>IF(Table1[[#This Row],[startdayname]]="Monday",Table1[[#This Row],[starttime]],"")</f>
        <v/>
      </c>
      <c r="O141" s="20" t="str">
        <f>IF(Table1[[#This Row],[startdayname]]="Tuesday",Table1[[#This Row],[starttime]],"")</f>
        <v/>
      </c>
      <c r="P141" s="20" t="str">
        <f>IF(Table1[[#This Row],[startdayname]]="Wednesday",Table1[[#This Row],[starttime]],"")</f>
        <v/>
      </c>
      <c r="Q141" s="20" t="str">
        <f>IF(Table1[[#This Row],[startdayname]]="Thursday",Table1[[#This Row],[starttime]],"")</f>
        <v/>
      </c>
      <c r="R141" s="20">
        <f>IF(Table1[[#This Row],[startdayname]]="Friday",Table1[[#This Row],[starttime]],"")</f>
        <v>0.41666666666666669</v>
      </c>
      <c r="S141" s="20" t="str">
        <f>IF(Table1[[#This Row],[startdayname]]="Saturday",Table1[[#This Row],[starttime]],"")</f>
        <v/>
      </c>
      <c r="T141" s="20" t="str">
        <f>IF(Table1[[#This Row],[startdayname]]="Sunday",Table1[[#This Row],[starttime]],"")</f>
        <v/>
      </c>
      <c r="V141" t="str">
        <f t="shared" ref="V141:X141" si="87">V140</f>
        <v>Kyle Cook</v>
      </c>
      <c r="W141" t="str">
        <f t="shared" si="87"/>
        <v>615-880-2367</v>
      </c>
      <c r="X141" t="str">
        <f t="shared" si="87"/>
        <v>kyle.cook@nashville.gov</v>
      </c>
    </row>
    <row r="142" spans="1:24" x14ac:dyDescent="0.25">
      <c r="A142">
        <f>Table1[[#This Row],[ summary]]</f>
        <v>0</v>
      </c>
      <c r="B142">
        <v>31158</v>
      </c>
      <c r="C142" t="str">
        <f>_xlfn.IFNA(VLOOKUP(Table1[[#This Row],[locationaddress]],VENUEID!$A$2:$B$28,2,TRUE),"")</f>
        <v/>
      </c>
      <c r="D142">
        <f>Table1[[#This Row],[description]]</f>
        <v>0</v>
      </c>
      <c r="E1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2">
        <v>23</v>
      </c>
      <c r="G142" t="str">
        <f>IF((ISTEXT(Table1[[#This Row],[link]])),(Table1[[#This Row],[link]]),"")</f>
        <v/>
      </c>
      <c r="H142" t="e">
        <f>VLOOKUP(Table1[[#This Row],[locationaddress]],VENUEID!$A$2:$C165,3,TRUE)</f>
        <v>#N/A</v>
      </c>
      <c r="L142" s="1">
        <f>Table1[[#This Row],[startshortdate]]</f>
        <v>0</v>
      </c>
      <c r="M142" s="1">
        <f>Table1[[#This Row],[endshortdate]]</f>
        <v>0</v>
      </c>
      <c r="N142" s="20" t="str">
        <f>IF(Table1[[#This Row],[startdayname]]="Monday",Table1[[#This Row],[starttime]],"")</f>
        <v/>
      </c>
      <c r="O142" s="20" t="str">
        <f>IF(Table1[[#This Row],[startdayname]]="Tuesday",Table1[[#This Row],[starttime]],"")</f>
        <v/>
      </c>
      <c r="P142" s="20" t="str">
        <f>IF(Table1[[#This Row],[startdayname]]="Wednesday",Table1[[#This Row],[starttime]],"")</f>
        <v/>
      </c>
      <c r="Q142" s="20" t="str">
        <f>IF(Table1[[#This Row],[startdayname]]="Thursday",Table1[[#This Row],[starttime]],"")</f>
        <v/>
      </c>
      <c r="R142" s="20" t="str">
        <f>IF(Table1[[#This Row],[startdayname]]="Friday",Table1[[#This Row],[starttime]],"")</f>
        <v/>
      </c>
      <c r="S142" s="20" t="str">
        <f>IF(Table1[[#This Row],[startdayname]]="Saturday",Table1[[#This Row],[starttime]],"")</f>
        <v/>
      </c>
      <c r="T142" s="20" t="str">
        <f>IF(Table1[[#This Row],[startdayname]]="Sunday",Table1[[#This Row],[starttime]],"")</f>
        <v/>
      </c>
      <c r="V142" t="str">
        <f t="shared" ref="V142:X142" si="88">V141</f>
        <v>Kyle Cook</v>
      </c>
      <c r="W142" t="str">
        <f t="shared" si="88"/>
        <v>615-880-2367</v>
      </c>
      <c r="X142" t="str">
        <f t="shared" si="88"/>
        <v>kyle.cook@nashville.gov</v>
      </c>
    </row>
    <row r="143" spans="1:24" x14ac:dyDescent="0.25">
      <c r="A143">
        <f>Table1[[#This Row],[ summary]]</f>
        <v>0</v>
      </c>
      <c r="B143">
        <v>31158</v>
      </c>
      <c r="C143" t="str">
        <f>_xlfn.IFNA(VLOOKUP(Table1[[#This Row],[locationaddress]],VENUEID!$A$2:$B$28,2,TRUE),"")</f>
        <v/>
      </c>
      <c r="D143">
        <f>Table1[[#This Row],[description]]</f>
        <v>0</v>
      </c>
      <c r="E1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3">
        <v>23</v>
      </c>
      <c r="G143" t="str">
        <f>IF((ISTEXT(Table1[[#This Row],[link]])),(Table1[[#This Row],[link]]),"")</f>
        <v/>
      </c>
      <c r="H143" t="e">
        <f>VLOOKUP(Table1[[#This Row],[locationaddress]],VENUEID!$A$2:$C165,3,TRUE)</f>
        <v>#N/A</v>
      </c>
      <c r="L143" s="1">
        <f>Table1[[#This Row],[startshortdate]]</f>
        <v>0</v>
      </c>
      <c r="M143" s="1">
        <f>Table1[[#This Row],[endshortdate]]</f>
        <v>0</v>
      </c>
      <c r="N143" s="20" t="str">
        <f>IF(Table1[[#This Row],[startdayname]]="Monday",Table1[[#This Row],[starttime]],"")</f>
        <v/>
      </c>
      <c r="O143" s="20" t="str">
        <f>IF(Table1[[#This Row],[startdayname]]="Tuesday",Table1[[#This Row],[starttime]],"")</f>
        <v/>
      </c>
      <c r="P143" s="20" t="str">
        <f>IF(Table1[[#This Row],[startdayname]]="Wednesday",Table1[[#This Row],[starttime]],"")</f>
        <v/>
      </c>
      <c r="Q143" s="20" t="str">
        <f>IF(Table1[[#This Row],[startdayname]]="Thursday",Table1[[#This Row],[starttime]],"")</f>
        <v/>
      </c>
      <c r="R143" s="20" t="str">
        <f>IF(Table1[[#This Row],[startdayname]]="Friday",Table1[[#This Row],[starttime]],"")</f>
        <v/>
      </c>
      <c r="S143" s="20" t="str">
        <f>IF(Table1[[#This Row],[startdayname]]="Saturday",Table1[[#This Row],[starttime]],"")</f>
        <v/>
      </c>
      <c r="T143" s="20" t="str">
        <f>IF(Table1[[#This Row],[startdayname]]="Sunday",Table1[[#This Row],[starttime]],"")</f>
        <v/>
      </c>
      <c r="V143" t="str">
        <f t="shared" ref="V143:X143" si="89">V142</f>
        <v>Kyle Cook</v>
      </c>
      <c r="W143" t="str">
        <f t="shared" si="89"/>
        <v>615-880-2367</v>
      </c>
      <c r="X143" t="str">
        <f t="shared" si="89"/>
        <v>kyle.cook@nashville.gov</v>
      </c>
    </row>
    <row r="144" spans="1:24" x14ac:dyDescent="0.25">
      <c r="A144">
        <f>Table1[[#This Row],[ summary]]</f>
        <v>0</v>
      </c>
      <c r="B144">
        <v>31158</v>
      </c>
      <c r="C144" t="str">
        <f>_xlfn.IFNA(VLOOKUP(Table1[[#This Row],[locationaddress]],VENUEID!$A$2:$B$28,2,TRUE),"")</f>
        <v/>
      </c>
      <c r="D144">
        <f>Table1[[#This Row],[description]]</f>
        <v>0</v>
      </c>
      <c r="E1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4">
        <v>23</v>
      </c>
      <c r="G144" t="str">
        <f>IF((ISTEXT(Table1[[#This Row],[link]])),(Table1[[#This Row],[link]]),"")</f>
        <v/>
      </c>
      <c r="H144" t="e">
        <f>VLOOKUP(Table1[[#This Row],[locationaddress]],VENUEID!$A$2:$C167,3,TRUE)</f>
        <v>#N/A</v>
      </c>
      <c r="L144" s="1">
        <f>Table1[[#This Row],[startshortdate]]</f>
        <v>0</v>
      </c>
      <c r="M144" s="1">
        <f>Table1[[#This Row],[endshortdate]]</f>
        <v>0</v>
      </c>
      <c r="N144" s="20" t="str">
        <f>IF(Table1[[#This Row],[startdayname]]="Monday",Table1[[#This Row],[starttime]],"")</f>
        <v/>
      </c>
      <c r="O144" s="20" t="str">
        <f>IF(Table1[[#This Row],[startdayname]]="Tuesday",Table1[[#This Row],[starttime]],"")</f>
        <v/>
      </c>
      <c r="P144" s="20" t="str">
        <f>IF(Table1[[#This Row],[startdayname]]="Wednesday",Table1[[#This Row],[starttime]],"")</f>
        <v/>
      </c>
      <c r="Q144" s="20" t="str">
        <f>IF(Table1[[#This Row],[startdayname]]="Thursday",Table1[[#This Row],[starttime]],"")</f>
        <v/>
      </c>
      <c r="R144" s="20" t="str">
        <f>IF(Table1[[#This Row],[startdayname]]="Friday",Table1[[#This Row],[starttime]],"")</f>
        <v/>
      </c>
      <c r="S144" s="20" t="str">
        <f>IF(Table1[[#This Row],[startdayname]]="Saturday",Table1[[#This Row],[starttime]],"")</f>
        <v/>
      </c>
      <c r="T144" s="20" t="str">
        <f>IF(Table1[[#This Row],[startdayname]]="Sunday",Table1[[#This Row],[starttime]],"")</f>
        <v/>
      </c>
      <c r="V144" t="str">
        <f t="shared" ref="V144:X144" si="90">V143</f>
        <v>Kyle Cook</v>
      </c>
      <c r="W144" t="str">
        <f t="shared" si="90"/>
        <v>615-880-2367</v>
      </c>
      <c r="X144" t="str">
        <f t="shared" si="90"/>
        <v>kyle.cook@nashville.gov</v>
      </c>
    </row>
    <row r="145" spans="1:24" x14ac:dyDescent="0.25">
      <c r="A145">
        <f>Table1[[#This Row],[ summary]]</f>
        <v>0</v>
      </c>
      <c r="B145">
        <v>31158</v>
      </c>
      <c r="C145" t="str">
        <f>_xlfn.IFNA(VLOOKUP(Table1[[#This Row],[locationaddress]],VENUEID!$A$2:$B$28,2,TRUE),"")</f>
        <v/>
      </c>
      <c r="D145">
        <f>Table1[[#This Row],[description]]</f>
        <v>0</v>
      </c>
      <c r="E1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5">
        <v>23</v>
      </c>
      <c r="G145" t="str">
        <f>IF((ISTEXT(Table1[[#This Row],[link]])),(Table1[[#This Row],[link]]),"")</f>
        <v/>
      </c>
      <c r="H145" t="e">
        <f>VLOOKUP(Table1[[#This Row],[locationaddress]],VENUEID!$A$2:$C167,3,TRUE)</f>
        <v>#N/A</v>
      </c>
      <c r="L145" s="1">
        <f>Table1[[#This Row],[startshortdate]]</f>
        <v>0</v>
      </c>
      <c r="M145" s="1">
        <f>Table1[[#This Row],[endshortdate]]</f>
        <v>0</v>
      </c>
      <c r="N145" s="20" t="str">
        <f>IF(Table1[[#This Row],[startdayname]]="Monday",Table1[[#This Row],[starttime]],"")</f>
        <v/>
      </c>
      <c r="O145" s="20" t="str">
        <f>IF(Table1[[#This Row],[startdayname]]="Tuesday",Table1[[#This Row],[starttime]],"")</f>
        <v/>
      </c>
      <c r="P145" s="20" t="str">
        <f>IF(Table1[[#This Row],[startdayname]]="Wednesday",Table1[[#This Row],[starttime]],"")</f>
        <v/>
      </c>
      <c r="Q145" s="20" t="str">
        <f>IF(Table1[[#This Row],[startdayname]]="Thursday",Table1[[#This Row],[starttime]],"")</f>
        <v/>
      </c>
      <c r="R145" s="20" t="str">
        <f>IF(Table1[[#This Row],[startdayname]]="Friday",Table1[[#This Row],[starttime]],"")</f>
        <v/>
      </c>
      <c r="S145" s="20" t="str">
        <f>IF(Table1[[#This Row],[startdayname]]="Saturday",Table1[[#This Row],[starttime]],"")</f>
        <v/>
      </c>
      <c r="T145" s="20" t="str">
        <f>IF(Table1[[#This Row],[startdayname]]="Sunday",Table1[[#This Row],[starttime]],"")</f>
        <v/>
      </c>
      <c r="V145" t="str">
        <f t="shared" ref="V145:X145" si="91">V144</f>
        <v>Kyle Cook</v>
      </c>
      <c r="W145" t="str">
        <f t="shared" si="91"/>
        <v>615-880-2367</v>
      </c>
      <c r="X145" t="str">
        <f t="shared" si="91"/>
        <v>kyle.cook@nashville.gov</v>
      </c>
    </row>
    <row r="146" spans="1:24" x14ac:dyDescent="0.25">
      <c r="A146">
        <f>Table1[[#This Row],[ summary]]</f>
        <v>0</v>
      </c>
      <c r="B146">
        <v>31158</v>
      </c>
      <c r="C146" t="str">
        <f>_xlfn.IFNA(VLOOKUP(Table1[[#This Row],[locationaddress]],VENUEID!$A$2:$B$28,2,TRUE),"")</f>
        <v/>
      </c>
      <c r="D146">
        <f>Table1[[#This Row],[description]]</f>
        <v>0</v>
      </c>
      <c r="E1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6">
        <v>23</v>
      </c>
      <c r="G146" t="str">
        <f>IF((ISTEXT(Table1[[#This Row],[link]])),(Table1[[#This Row],[link]]),"")</f>
        <v/>
      </c>
      <c r="H146" t="e">
        <f>VLOOKUP(Table1[[#This Row],[locationaddress]],VENUEID!$A$2:$C169,3,TRUE)</f>
        <v>#N/A</v>
      </c>
      <c r="L146" s="1">
        <f>Table1[[#This Row],[startshortdate]]</f>
        <v>0</v>
      </c>
      <c r="M146" s="1">
        <f>Table1[[#This Row],[endshortdate]]</f>
        <v>0</v>
      </c>
      <c r="N146" s="20" t="str">
        <f>IF(Table1[[#This Row],[startdayname]]="Monday",Table1[[#This Row],[starttime]],"")</f>
        <v/>
      </c>
      <c r="O146" s="20" t="str">
        <f>IF(Table1[[#This Row],[startdayname]]="Tuesday",Table1[[#This Row],[starttime]],"")</f>
        <v/>
      </c>
      <c r="P146" s="20" t="str">
        <f>IF(Table1[[#This Row],[startdayname]]="Wednesday",Table1[[#This Row],[starttime]],"")</f>
        <v/>
      </c>
      <c r="Q146" s="20" t="str">
        <f>IF(Table1[[#This Row],[startdayname]]="Thursday",Table1[[#This Row],[starttime]],"")</f>
        <v/>
      </c>
      <c r="R146" s="20" t="str">
        <f>IF(Table1[[#This Row],[startdayname]]="Friday",Table1[[#This Row],[starttime]],"")</f>
        <v/>
      </c>
      <c r="S146" s="20" t="str">
        <f>IF(Table1[[#This Row],[startdayname]]="Saturday",Table1[[#This Row],[starttime]],"")</f>
        <v/>
      </c>
      <c r="T146" s="20" t="str">
        <f>IF(Table1[[#This Row],[startdayname]]="Sunday",Table1[[#This Row],[starttime]],"")</f>
        <v/>
      </c>
      <c r="V146" t="str">
        <f t="shared" ref="V146:X146" si="92">V145</f>
        <v>Kyle Cook</v>
      </c>
      <c r="W146" t="str">
        <f t="shared" si="92"/>
        <v>615-880-2367</v>
      </c>
      <c r="X146" t="str">
        <f t="shared" si="92"/>
        <v>kyle.cook@nashville.gov</v>
      </c>
    </row>
    <row r="147" spans="1:24" x14ac:dyDescent="0.25">
      <c r="A147">
        <f>Table1[[#This Row],[ summary]]</f>
        <v>0</v>
      </c>
      <c r="B147">
        <v>31158</v>
      </c>
      <c r="C147" t="str">
        <f>_xlfn.IFNA(VLOOKUP(Table1[[#This Row],[locationaddress]],VENUEID!$A$2:$B$28,2,TRUE),"")</f>
        <v/>
      </c>
      <c r="D147">
        <f>Table1[[#This Row],[description]]</f>
        <v>0</v>
      </c>
      <c r="E1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7">
        <v>23</v>
      </c>
      <c r="G147" t="str">
        <f>IF((ISTEXT(Table1[[#This Row],[link]])),(Table1[[#This Row],[link]]),"")</f>
        <v/>
      </c>
      <c r="H147" t="e">
        <f>VLOOKUP(Table1[[#This Row],[locationaddress]],VENUEID!$A$2:$C169,3,TRUE)</f>
        <v>#N/A</v>
      </c>
      <c r="L147" s="1">
        <f>Table1[[#This Row],[startshortdate]]</f>
        <v>0</v>
      </c>
      <c r="M147" s="1">
        <f>Table1[[#This Row],[endshortdate]]</f>
        <v>0</v>
      </c>
      <c r="N147" s="20" t="str">
        <f>IF(Table1[[#This Row],[startdayname]]="Monday",Table1[[#This Row],[starttime]],"")</f>
        <v/>
      </c>
      <c r="O147" s="20" t="str">
        <f>IF(Table1[[#This Row],[startdayname]]="Tuesday",Table1[[#This Row],[starttime]],"")</f>
        <v/>
      </c>
      <c r="P147" s="20" t="str">
        <f>IF(Table1[[#This Row],[startdayname]]="Wednesday",Table1[[#This Row],[starttime]],"")</f>
        <v/>
      </c>
      <c r="Q147" s="20" t="str">
        <f>IF(Table1[[#This Row],[startdayname]]="Thursday",Table1[[#This Row],[starttime]],"")</f>
        <v/>
      </c>
      <c r="R147" s="20" t="str">
        <f>IF(Table1[[#This Row],[startdayname]]="Friday",Table1[[#This Row],[starttime]],"")</f>
        <v/>
      </c>
      <c r="S147" s="20" t="str">
        <f>IF(Table1[[#This Row],[startdayname]]="Saturday",Table1[[#This Row],[starttime]],"")</f>
        <v/>
      </c>
      <c r="T147" s="20" t="str">
        <f>IF(Table1[[#This Row],[startdayname]]="Sunday",Table1[[#This Row],[starttime]],"")</f>
        <v/>
      </c>
      <c r="V147" t="str">
        <f t="shared" ref="V147:X147" si="93">V146</f>
        <v>Kyle Cook</v>
      </c>
      <c r="W147" t="str">
        <f t="shared" si="93"/>
        <v>615-880-2367</v>
      </c>
      <c r="X147" t="str">
        <f t="shared" si="93"/>
        <v>kyle.cook@nashville.gov</v>
      </c>
    </row>
    <row r="148" spans="1:24" x14ac:dyDescent="0.25">
      <c r="A148">
        <f>Table1[[#This Row],[ summary]]</f>
        <v>0</v>
      </c>
      <c r="B148">
        <v>31158</v>
      </c>
      <c r="C148" t="str">
        <f>_xlfn.IFNA(VLOOKUP(Table1[[#This Row],[locationaddress]],VENUEID!$A$2:$B$28,2,TRUE),"")</f>
        <v/>
      </c>
      <c r="D148">
        <f>Table1[[#This Row],[description]]</f>
        <v>0</v>
      </c>
      <c r="E1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8">
        <v>23</v>
      </c>
      <c r="G148" t="str">
        <f>IF((ISTEXT(Table1[[#This Row],[link]])),(Table1[[#This Row],[link]]),"")</f>
        <v/>
      </c>
      <c r="H148" t="e">
        <f>VLOOKUP(Table1[[#This Row],[locationaddress]],VENUEID!$A$2:$C171,3,TRUE)</f>
        <v>#N/A</v>
      </c>
      <c r="L148" s="1">
        <f>Table1[[#This Row],[startshortdate]]</f>
        <v>0</v>
      </c>
      <c r="M148" s="1">
        <f>Table1[[#This Row],[endshortdate]]</f>
        <v>0</v>
      </c>
      <c r="N148" s="20" t="str">
        <f>IF(Table1[[#This Row],[startdayname]]="Monday",Table1[[#This Row],[starttime]],"")</f>
        <v/>
      </c>
      <c r="O148" s="20" t="str">
        <f>IF(Table1[[#This Row],[startdayname]]="Tuesday",Table1[[#This Row],[starttime]],"")</f>
        <v/>
      </c>
      <c r="P148" s="20" t="str">
        <f>IF(Table1[[#This Row],[startdayname]]="Wednesday",Table1[[#This Row],[starttime]],"")</f>
        <v/>
      </c>
      <c r="Q148" s="20" t="str">
        <f>IF(Table1[[#This Row],[startdayname]]="Thursday",Table1[[#This Row],[starttime]],"")</f>
        <v/>
      </c>
      <c r="R148" s="20" t="str">
        <f>IF(Table1[[#This Row],[startdayname]]="Friday",Table1[[#This Row],[starttime]],"")</f>
        <v/>
      </c>
      <c r="S148" s="20" t="str">
        <f>IF(Table1[[#This Row],[startdayname]]="Saturday",Table1[[#This Row],[starttime]],"")</f>
        <v/>
      </c>
      <c r="T148" s="20" t="str">
        <f>IF(Table1[[#This Row],[startdayname]]="Sunday",Table1[[#This Row],[starttime]],"")</f>
        <v/>
      </c>
      <c r="V148" t="str">
        <f t="shared" ref="V148:X148" si="94">V147</f>
        <v>Kyle Cook</v>
      </c>
      <c r="W148" t="str">
        <f t="shared" si="94"/>
        <v>615-880-2367</v>
      </c>
      <c r="X148" t="str">
        <f t="shared" si="94"/>
        <v>kyle.cook@nashville.gov</v>
      </c>
    </row>
    <row r="149" spans="1:24" x14ac:dyDescent="0.25">
      <c r="A149">
        <f>Table1[[#This Row],[ summary]]</f>
        <v>0</v>
      </c>
      <c r="B149">
        <v>31158</v>
      </c>
      <c r="C149" t="str">
        <f>_xlfn.IFNA(VLOOKUP(Table1[[#This Row],[locationaddress]],VENUEID!$A$2:$B$28,2,TRUE),"")</f>
        <v/>
      </c>
      <c r="D149">
        <f>Table1[[#This Row],[description]]</f>
        <v>0</v>
      </c>
      <c r="E1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9">
        <v>23</v>
      </c>
      <c r="G149" t="str">
        <f>IF((ISTEXT(Table1[[#This Row],[link]])),(Table1[[#This Row],[link]]),"")</f>
        <v/>
      </c>
      <c r="H149" t="e">
        <f>VLOOKUP(Table1[[#This Row],[locationaddress]],VENUEID!$A$2:$C171,3,TRUE)</f>
        <v>#N/A</v>
      </c>
      <c r="L149" s="1">
        <f>Table1[[#This Row],[startshortdate]]</f>
        <v>0</v>
      </c>
      <c r="M149" s="1">
        <f>Table1[[#This Row],[endshortdate]]</f>
        <v>0</v>
      </c>
      <c r="N149" s="20" t="str">
        <f>IF(Table1[[#This Row],[startdayname]]="Monday",Table1[[#This Row],[starttime]],"")</f>
        <v/>
      </c>
      <c r="O149" s="20" t="str">
        <f>IF(Table1[[#This Row],[startdayname]]="Tuesday",Table1[[#This Row],[starttime]],"")</f>
        <v/>
      </c>
      <c r="P149" s="20" t="str">
        <f>IF(Table1[[#This Row],[startdayname]]="Wednesday",Table1[[#This Row],[starttime]],"")</f>
        <v/>
      </c>
      <c r="Q149" s="20" t="str">
        <f>IF(Table1[[#This Row],[startdayname]]="Thursday",Table1[[#This Row],[starttime]],"")</f>
        <v/>
      </c>
      <c r="R149" s="20" t="str">
        <f>IF(Table1[[#This Row],[startdayname]]="Friday",Table1[[#This Row],[starttime]],"")</f>
        <v/>
      </c>
      <c r="S149" s="20" t="str">
        <f>IF(Table1[[#This Row],[startdayname]]="Saturday",Table1[[#This Row],[starttime]],"")</f>
        <v/>
      </c>
      <c r="T149" s="20" t="str">
        <f>IF(Table1[[#This Row],[startdayname]]="Sunday",Table1[[#This Row],[starttime]],"")</f>
        <v/>
      </c>
      <c r="V149" t="str">
        <f t="shared" ref="V149:X149" si="95">V148</f>
        <v>Kyle Cook</v>
      </c>
      <c r="W149" t="str">
        <f t="shared" si="95"/>
        <v>615-880-2367</v>
      </c>
      <c r="X149" t="str">
        <f t="shared" si="95"/>
        <v>kyle.cook@nashville.gov</v>
      </c>
    </row>
    <row r="150" spans="1:24" x14ac:dyDescent="0.25">
      <c r="A150">
        <f>Table1[[#This Row],[ summary]]</f>
        <v>0</v>
      </c>
      <c r="B150">
        <v>31158</v>
      </c>
      <c r="C150" t="str">
        <f>_xlfn.IFNA(VLOOKUP(Table1[[#This Row],[locationaddress]],VENUEID!$A$2:$B$28,2,TRUE),"")</f>
        <v/>
      </c>
      <c r="D150">
        <f>Table1[[#This Row],[description]]</f>
        <v>0</v>
      </c>
      <c r="E1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0">
        <v>23</v>
      </c>
      <c r="G150" t="str">
        <f>IF((ISTEXT(Table1[[#This Row],[link]])),(Table1[[#This Row],[link]]),"")</f>
        <v/>
      </c>
      <c r="H150" t="e">
        <f>VLOOKUP(Table1[[#This Row],[locationaddress]],VENUEID!$A$2:$C173,3,TRUE)</f>
        <v>#N/A</v>
      </c>
      <c r="L150" s="1">
        <f>Table1[[#This Row],[startshortdate]]</f>
        <v>0</v>
      </c>
      <c r="M150" s="1">
        <f>Table1[[#This Row],[endshortdate]]</f>
        <v>0</v>
      </c>
      <c r="N150" s="20" t="str">
        <f>IF(Table1[[#This Row],[startdayname]]="Monday",Table1[[#This Row],[starttime]],"")</f>
        <v/>
      </c>
      <c r="O150" s="20" t="str">
        <f>IF(Table1[[#This Row],[startdayname]]="Tuesday",Table1[[#This Row],[starttime]],"")</f>
        <v/>
      </c>
      <c r="P150" s="20" t="str">
        <f>IF(Table1[[#This Row],[startdayname]]="Wednesday",Table1[[#This Row],[starttime]],"")</f>
        <v/>
      </c>
      <c r="Q150" s="20" t="str">
        <f>IF(Table1[[#This Row],[startdayname]]="Thursday",Table1[[#This Row],[starttime]],"")</f>
        <v/>
      </c>
      <c r="R150" s="20" t="str">
        <f>IF(Table1[[#This Row],[startdayname]]="Friday",Table1[[#This Row],[starttime]],"")</f>
        <v/>
      </c>
      <c r="S150" s="20" t="str">
        <f>IF(Table1[[#This Row],[startdayname]]="Saturday",Table1[[#This Row],[starttime]],"")</f>
        <v/>
      </c>
      <c r="T150" s="20" t="str">
        <f>IF(Table1[[#This Row],[startdayname]]="Sunday",Table1[[#This Row],[starttime]],"")</f>
        <v/>
      </c>
      <c r="V150" t="str">
        <f t="shared" ref="V150:X150" si="96">V149</f>
        <v>Kyle Cook</v>
      </c>
      <c r="W150" t="str">
        <f t="shared" si="96"/>
        <v>615-880-2367</v>
      </c>
      <c r="X150" t="str">
        <f t="shared" si="96"/>
        <v>kyle.cook@nashville.gov</v>
      </c>
    </row>
    <row r="151" spans="1:24" x14ac:dyDescent="0.25">
      <c r="A151">
        <f>Table1[[#This Row],[ summary]]</f>
        <v>0</v>
      </c>
      <c r="B151">
        <v>31158</v>
      </c>
      <c r="C151" t="str">
        <f>_xlfn.IFNA(VLOOKUP(Table1[[#This Row],[locationaddress]],VENUEID!$A$2:$B$28,2,TRUE),"")</f>
        <v/>
      </c>
      <c r="D151">
        <f>Table1[[#This Row],[description]]</f>
        <v>0</v>
      </c>
      <c r="E1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1">
        <v>23</v>
      </c>
      <c r="G151" t="str">
        <f>IF((ISTEXT(Table1[[#This Row],[link]])),(Table1[[#This Row],[link]]),"")</f>
        <v/>
      </c>
      <c r="H151" t="e">
        <f>VLOOKUP(Table1[[#This Row],[locationaddress]],VENUEID!$A$2:$C173,3,TRUE)</f>
        <v>#N/A</v>
      </c>
      <c r="L151" s="1">
        <f>Table1[[#This Row],[startshortdate]]</f>
        <v>0</v>
      </c>
      <c r="M151" s="1">
        <f>Table1[[#This Row],[endshortdate]]</f>
        <v>0</v>
      </c>
      <c r="N151" s="20" t="str">
        <f>IF(Table1[[#This Row],[startdayname]]="Monday",Table1[[#This Row],[starttime]],"")</f>
        <v/>
      </c>
      <c r="O151" s="20" t="str">
        <f>IF(Table1[[#This Row],[startdayname]]="Tuesday",Table1[[#This Row],[starttime]],"")</f>
        <v/>
      </c>
      <c r="P151" s="20" t="str">
        <f>IF(Table1[[#This Row],[startdayname]]="Wednesday",Table1[[#This Row],[starttime]],"")</f>
        <v/>
      </c>
      <c r="Q151" s="20" t="str">
        <f>IF(Table1[[#This Row],[startdayname]]="Thursday",Table1[[#This Row],[starttime]],"")</f>
        <v/>
      </c>
      <c r="R151" s="20" t="str">
        <f>IF(Table1[[#This Row],[startdayname]]="Friday",Table1[[#This Row],[starttime]],"")</f>
        <v/>
      </c>
      <c r="S151" s="20" t="str">
        <f>IF(Table1[[#This Row],[startdayname]]="Saturday",Table1[[#This Row],[starttime]],"")</f>
        <v/>
      </c>
      <c r="T151" s="20" t="str">
        <f>IF(Table1[[#This Row],[startdayname]]="Sunday",Table1[[#This Row],[starttime]],"")</f>
        <v/>
      </c>
      <c r="V151" t="str">
        <f t="shared" ref="V151:X151" si="97">V150</f>
        <v>Kyle Cook</v>
      </c>
      <c r="W151" t="str">
        <f t="shared" si="97"/>
        <v>615-880-2367</v>
      </c>
      <c r="X151" t="str">
        <f t="shared" si="97"/>
        <v>kyle.cook@nashville.gov</v>
      </c>
    </row>
    <row r="152" spans="1:24" x14ac:dyDescent="0.25">
      <c r="A152">
        <f>Table1[[#This Row],[ summary]]</f>
        <v>0</v>
      </c>
      <c r="B152">
        <v>31158</v>
      </c>
      <c r="C152" t="str">
        <f>_xlfn.IFNA(VLOOKUP(Table1[[#This Row],[locationaddress]],VENUEID!$A$2:$B$28,2,TRUE),"")</f>
        <v/>
      </c>
      <c r="D152">
        <f>Table1[[#This Row],[description]]</f>
        <v>0</v>
      </c>
      <c r="E1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2">
        <v>23</v>
      </c>
      <c r="G152" t="str">
        <f>IF((ISTEXT(Table1[[#This Row],[link]])),(Table1[[#This Row],[link]]),"")</f>
        <v/>
      </c>
      <c r="H152" t="e">
        <f>VLOOKUP(Table1[[#This Row],[locationaddress]],VENUEID!$A$2:$C175,3,TRUE)</f>
        <v>#N/A</v>
      </c>
      <c r="L152" s="1">
        <f>Table1[[#This Row],[startshortdate]]</f>
        <v>0</v>
      </c>
      <c r="M152" s="1">
        <f>Table1[[#This Row],[endshortdate]]</f>
        <v>0</v>
      </c>
      <c r="N152" s="20" t="str">
        <f>IF(Table1[[#This Row],[startdayname]]="Monday",Table1[[#This Row],[starttime]],"")</f>
        <v/>
      </c>
      <c r="O152" s="20" t="str">
        <f>IF(Table1[[#This Row],[startdayname]]="Tuesday",Table1[[#This Row],[starttime]],"")</f>
        <v/>
      </c>
      <c r="P152" s="20" t="str">
        <f>IF(Table1[[#This Row],[startdayname]]="Wednesday",Table1[[#This Row],[starttime]],"")</f>
        <v/>
      </c>
      <c r="Q152" s="20" t="str">
        <f>IF(Table1[[#This Row],[startdayname]]="Thursday",Table1[[#This Row],[starttime]],"")</f>
        <v/>
      </c>
      <c r="R152" s="20" t="str">
        <f>IF(Table1[[#This Row],[startdayname]]="Friday",Table1[[#This Row],[starttime]],"")</f>
        <v/>
      </c>
      <c r="S152" s="20" t="str">
        <f>IF(Table1[[#This Row],[startdayname]]="Saturday",Table1[[#This Row],[starttime]],"")</f>
        <v/>
      </c>
      <c r="T152" s="20" t="str">
        <f>IF(Table1[[#This Row],[startdayname]]="Sunday",Table1[[#This Row],[starttime]],"")</f>
        <v/>
      </c>
      <c r="V152" t="str">
        <f t="shared" ref="V152:X152" si="98">V151</f>
        <v>Kyle Cook</v>
      </c>
      <c r="W152" t="str">
        <f t="shared" si="98"/>
        <v>615-880-2367</v>
      </c>
      <c r="X152" t="str">
        <f t="shared" si="98"/>
        <v>kyle.cook@nashville.gov</v>
      </c>
    </row>
    <row r="153" spans="1:24" x14ac:dyDescent="0.25">
      <c r="A153">
        <f>Table1[[#This Row],[ summary]]</f>
        <v>0</v>
      </c>
      <c r="B153">
        <v>31158</v>
      </c>
      <c r="C153" t="str">
        <f>_xlfn.IFNA(VLOOKUP(Table1[[#This Row],[locationaddress]],VENUEID!$A$2:$B$28,2,TRUE),"")</f>
        <v/>
      </c>
      <c r="D153">
        <f>Table1[[#This Row],[description]]</f>
        <v>0</v>
      </c>
      <c r="E1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3">
        <v>23</v>
      </c>
      <c r="G153" t="str">
        <f>IF((ISTEXT(Table1[[#This Row],[link]])),(Table1[[#This Row],[link]]),"")</f>
        <v/>
      </c>
      <c r="H153" t="e">
        <f>VLOOKUP(Table1[[#This Row],[locationaddress]],VENUEID!$A$2:$C175,3,TRUE)</f>
        <v>#N/A</v>
      </c>
      <c r="L153" s="1">
        <f>Table1[[#This Row],[startshortdate]]</f>
        <v>0</v>
      </c>
      <c r="M153" s="1">
        <f>Table1[[#This Row],[endshortdate]]</f>
        <v>0</v>
      </c>
      <c r="N153" s="20" t="str">
        <f>IF(Table1[[#This Row],[startdayname]]="Monday",Table1[[#This Row],[starttime]],"")</f>
        <v/>
      </c>
      <c r="O153" s="20" t="str">
        <f>IF(Table1[[#This Row],[startdayname]]="Tuesday",Table1[[#This Row],[starttime]],"")</f>
        <v/>
      </c>
      <c r="P153" s="20" t="str">
        <f>IF(Table1[[#This Row],[startdayname]]="Wednesday",Table1[[#This Row],[starttime]],"")</f>
        <v/>
      </c>
      <c r="Q153" s="20" t="str">
        <f>IF(Table1[[#This Row],[startdayname]]="Thursday",Table1[[#This Row],[starttime]],"")</f>
        <v/>
      </c>
      <c r="R153" s="20" t="str">
        <f>IF(Table1[[#This Row],[startdayname]]="Friday",Table1[[#This Row],[starttime]],"")</f>
        <v/>
      </c>
      <c r="S153" s="20" t="str">
        <f>IF(Table1[[#This Row],[startdayname]]="Saturday",Table1[[#This Row],[starttime]],"")</f>
        <v/>
      </c>
      <c r="T153" s="20" t="str">
        <f>IF(Table1[[#This Row],[startdayname]]="Sunday",Table1[[#This Row],[starttime]],"")</f>
        <v/>
      </c>
      <c r="V153" t="str">
        <f t="shared" ref="V153:X153" si="99">V152</f>
        <v>Kyle Cook</v>
      </c>
      <c r="W153" t="str">
        <f t="shared" si="99"/>
        <v>615-880-2367</v>
      </c>
      <c r="X153" t="str">
        <f t="shared" si="99"/>
        <v>kyle.cook@nashville.gov</v>
      </c>
    </row>
    <row r="154" spans="1:24" x14ac:dyDescent="0.25">
      <c r="A154">
        <f>Table1[[#This Row],[ summary]]</f>
        <v>0</v>
      </c>
      <c r="B154">
        <v>31158</v>
      </c>
      <c r="C154" t="str">
        <f>_xlfn.IFNA(VLOOKUP(Table1[[#This Row],[locationaddress]],VENUEID!$A$2:$B$28,2,TRUE),"")</f>
        <v/>
      </c>
      <c r="D154">
        <f>Table1[[#This Row],[description]]</f>
        <v>0</v>
      </c>
      <c r="E1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4">
        <v>23</v>
      </c>
      <c r="G154" t="str">
        <f>IF((ISTEXT(Table1[[#This Row],[link]])),(Table1[[#This Row],[link]]),"")</f>
        <v/>
      </c>
      <c r="H154" t="e">
        <f>VLOOKUP(Table1[[#This Row],[locationaddress]],VENUEID!$A$2:$C177,3,TRUE)</f>
        <v>#N/A</v>
      </c>
      <c r="L154" s="1">
        <f>Table1[[#This Row],[startshortdate]]</f>
        <v>0</v>
      </c>
      <c r="M154" s="1">
        <f>Table1[[#This Row],[endshortdate]]</f>
        <v>0</v>
      </c>
      <c r="N154" s="20" t="str">
        <f>IF(Table1[[#This Row],[startdayname]]="Monday",Table1[[#This Row],[starttime]],"")</f>
        <v/>
      </c>
      <c r="O154" s="20" t="str">
        <f>IF(Table1[[#This Row],[startdayname]]="Tuesday",Table1[[#This Row],[starttime]],"")</f>
        <v/>
      </c>
      <c r="P154" s="20" t="str">
        <f>IF(Table1[[#This Row],[startdayname]]="Wednesday",Table1[[#This Row],[starttime]],"")</f>
        <v/>
      </c>
      <c r="Q154" s="20" t="str">
        <f>IF(Table1[[#This Row],[startdayname]]="Thursday",Table1[[#This Row],[starttime]],"")</f>
        <v/>
      </c>
      <c r="R154" s="20" t="str">
        <f>IF(Table1[[#This Row],[startdayname]]="Friday",Table1[[#This Row],[starttime]],"")</f>
        <v/>
      </c>
      <c r="S154" s="20" t="str">
        <f>IF(Table1[[#This Row],[startdayname]]="Saturday",Table1[[#This Row],[starttime]],"")</f>
        <v/>
      </c>
      <c r="T154" s="20" t="str">
        <f>IF(Table1[[#This Row],[startdayname]]="Sunday",Table1[[#This Row],[starttime]],"")</f>
        <v/>
      </c>
      <c r="V154" t="str">
        <f t="shared" ref="V154:X154" si="100">V153</f>
        <v>Kyle Cook</v>
      </c>
      <c r="W154" t="str">
        <f t="shared" si="100"/>
        <v>615-880-2367</v>
      </c>
      <c r="X154" t="str">
        <f t="shared" si="100"/>
        <v>kyle.cook@nashville.gov</v>
      </c>
    </row>
    <row r="155" spans="1:24" x14ac:dyDescent="0.25">
      <c r="A155">
        <f>Table1[[#This Row],[ summary]]</f>
        <v>0</v>
      </c>
      <c r="B155">
        <v>31158</v>
      </c>
      <c r="C155" t="str">
        <f>_xlfn.IFNA(VLOOKUP(Table1[[#This Row],[locationaddress]],VENUEID!$A$2:$B$28,2,TRUE),"")</f>
        <v/>
      </c>
      <c r="D155">
        <f>Table1[[#This Row],[description]]</f>
        <v>0</v>
      </c>
      <c r="E1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5">
        <v>23</v>
      </c>
      <c r="G155" t="str">
        <f>IF((ISTEXT(Table1[[#This Row],[link]])),(Table1[[#This Row],[link]]),"")</f>
        <v/>
      </c>
      <c r="H155" t="e">
        <f>VLOOKUP(Table1[[#This Row],[locationaddress]],VENUEID!$A$2:$C177,3,TRUE)</f>
        <v>#N/A</v>
      </c>
      <c r="L155" s="1">
        <f>Table1[[#This Row],[startshortdate]]</f>
        <v>0</v>
      </c>
      <c r="M155" s="1">
        <f>Table1[[#This Row],[endshortdate]]</f>
        <v>0</v>
      </c>
      <c r="N155" s="20" t="str">
        <f>IF(Table1[[#This Row],[startdayname]]="Monday",Table1[[#This Row],[starttime]],"")</f>
        <v/>
      </c>
      <c r="O155" s="20" t="str">
        <f>IF(Table1[[#This Row],[startdayname]]="Tuesday",Table1[[#This Row],[starttime]],"")</f>
        <v/>
      </c>
      <c r="P155" s="20" t="str">
        <f>IF(Table1[[#This Row],[startdayname]]="Wednesday",Table1[[#This Row],[starttime]],"")</f>
        <v/>
      </c>
      <c r="Q155" s="20" t="str">
        <f>IF(Table1[[#This Row],[startdayname]]="Thursday",Table1[[#This Row],[starttime]],"")</f>
        <v/>
      </c>
      <c r="R155" s="20" t="str">
        <f>IF(Table1[[#This Row],[startdayname]]="Friday",Table1[[#This Row],[starttime]],"")</f>
        <v/>
      </c>
      <c r="S155" s="20" t="str">
        <f>IF(Table1[[#This Row],[startdayname]]="Saturday",Table1[[#This Row],[starttime]],"")</f>
        <v/>
      </c>
      <c r="T155" s="20" t="str">
        <f>IF(Table1[[#This Row],[startdayname]]="Sunday",Table1[[#This Row],[starttime]],"")</f>
        <v/>
      </c>
      <c r="V155" t="str">
        <f t="shared" ref="V155:X155" si="101">V154</f>
        <v>Kyle Cook</v>
      </c>
      <c r="W155" t="str">
        <f t="shared" si="101"/>
        <v>615-880-2367</v>
      </c>
      <c r="X155" t="str">
        <f t="shared" si="101"/>
        <v>kyle.cook@nashville.gov</v>
      </c>
    </row>
    <row r="156" spans="1:24" x14ac:dyDescent="0.25">
      <c r="A156">
        <f>Table1[[#This Row],[ summary]]</f>
        <v>0</v>
      </c>
      <c r="B156">
        <v>31158</v>
      </c>
      <c r="C156" t="str">
        <f>_xlfn.IFNA(VLOOKUP(Table1[[#This Row],[locationaddress]],VENUEID!$A$2:$B$28,2,TRUE),"")</f>
        <v/>
      </c>
      <c r="D156">
        <f>Table1[[#This Row],[description]]</f>
        <v>0</v>
      </c>
      <c r="E1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6">
        <v>23</v>
      </c>
      <c r="G156" t="str">
        <f>IF((ISTEXT(Table1[[#This Row],[link]])),(Table1[[#This Row],[link]]),"")</f>
        <v/>
      </c>
      <c r="H156" t="e">
        <f>VLOOKUP(Table1[[#This Row],[locationaddress]],VENUEID!$A$2:$C179,3,TRUE)</f>
        <v>#N/A</v>
      </c>
      <c r="L156" s="1">
        <f>Table1[[#This Row],[startshortdate]]</f>
        <v>0</v>
      </c>
      <c r="M156" s="1">
        <f>Table1[[#This Row],[endshortdate]]</f>
        <v>0</v>
      </c>
      <c r="N156" s="20" t="str">
        <f>IF(Table1[[#This Row],[startdayname]]="Monday",Table1[[#This Row],[starttime]],"")</f>
        <v/>
      </c>
      <c r="O156" s="20" t="str">
        <f>IF(Table1[[#This Row],[startdayname]]="Tuesday",Table1[[#This Row],[starttime]],"")</f>
        <v/>
      </c>
      <c r="P156" s="20" t="str">
        <f>IF(Table1[[#This Row],[startdayname]]="Wednesday",Table1[[#This Row],[starttime]],"")</f>
        <v/>
      </c>
      <c r="Q156" s="20" t="str">
        <f>IF(Table1[[#This Row],[startdayname]]="Thursday",Table1[[#This Row],[starttime]],"")</f>
        <v/>
      </c>
      <c r="R156" s="20" t="str">
        <f>IF(Table1[[#This Row],[startdayname]]="Friday",Table1[[#This Row],[starttime]],"")</f>
        <v/>
      </c>
      <c r="S156" s="20" t="str">
        <f>IF(Table1[[#This Row],[startdayname]]="Saturday",Table1[[#This Row],[starttime]],"")</f>
        <v/>
      </c>
      <c r="T156" s="20" t="str">
        <f>IF(Table1[[#This Row],[startdayname]]="Sunday",Table1[[#This Row],[starttime]],"")</f>
        <v/>
      </c>
      <c r="V156" t="str">
        <f t="shared" ref="V156:X156" si="102">V155</f>
        <v>Kyle Cook</v>
      </c>
      <c r="W156" t="str">
        <f t="shared" si="102"/>
        <v>615-880-2367</v>
      </c>
      <c r="X156" t="str">
        <f t="shared" si="102"/>
        <v>kyle.cook@nashville.gov</v>
      </c>
    </row>
    <row r="157" spans="1:24" x14ac:dyDescent="0.25">
      <c r="A157">
        <f>Table1[[#This Row],[ summary]]</f>
        <v>0</v>
      </c>
      <c r="B157">
        <v>31158</v>
      </c>
      <c r="C157" t="str">
        <f>_xlfn.IFNA(VLOOKUP(Table1[[#This Row],[locationaddress]],VENUEID!$A$2:$B$28,2,TRUE),"")</f>
        <v/>
      </c>
      <c r="D157">
        <f>Table1[[#This Row],[description]]</f>
        <v>0</v>
      </c>
      <c r="E1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7">
        <v>23</v>
      </c>
      <c r="G157" t="str">
        <f>IF((ISTEXT(Table1[[#This Row],[link]])),(Table1[[#This Row],[link]]),"")</f>
        <v/>
      </c>
      <c r="H157" t="e">
        <f>VLOOKUP(Table1[[#This Row],[locationaddress]],VENUEID!$A$2:$C179,3,TRUE)</f>
        <v>#N/A</v>
      </c>
      <c r="L157" s="1">
        <f>Table1[[#This Row],[startshortdate]]</f>
        <v>0</v>
      </c>
      <c r="M157" s="1">
        <f>Table1[[#This Row],[endshortdate]]</f>
        <v>0</v>
      </c>
      <c r="N157" s="20" t="str">
        <f>IF(Table1[[#This Row],[startdayname]]="Monday",Table1[[#This Row],[starttime]],"")</f>
        <v/>
      </c>
      <c r="O157" s="20" t="str">
        <f>IF(Table1[[#This Row],[startdayname]]="Tuesday",Table1[[#This Row],[starttime]],"")</f>
        <v/>
      </c>
      <c r="P157" s="20" t="str">
        <f>IF(Table1[[#This Row],[startdayname]]="Wednesday",Table1[[#This Row],[starttime]],"")</f>
        <v/>
      </c>
      <c r="Q157" s="20" t="str">
        <f>IF(Table1[[#This Row],[startdayname]]="Thursday",Table1[[#This Row],[starttime]],"")</f>
        <v/>
      </c>
      <c r="R157" s="20" t="str">
        <f>IF(Table1[[#This Row],[startdayname]]="Friday",Table1[[#This Row],[starttime]],"")</f>
        <v/>
      </c>
      <c r="S157" s="20" t="str">
        <f>IF(Table1[[#This Row],[startdayname]]="Saturday",Table1[[#This Row],[starttime]],"")</f>
        <v/>
      </c>
      <c r="T157" s="20" t="str">
        <f>IF(Table1[[#This Row],[startdayname]]="Sunday",Table1[[#This Row],[starttime]],"")</f>
        <v/>
      </c>
      <c r="V157" t="str">
        <f t="shared" ref="V157:X157" si="103">V156</f>
        <v>Kyle Cook</v>
      </c>
      <c r="W157" t="str">
        <f t="shared" si="103"/>
        <v>615-880-2367</v>
      </c>
      <c r="X157" t="str">
        <f t="shared" si="103"/>
        <v>kyle.cook@nashville.gov</v>
      </c>
    </row>
    <row r="158" spans="1:24" x14ac:dyDescent="0.25">
      <c r="A158">
        <f>Table1[[#This Row],[ summary]]</f>
        <v>0</v>
      </c>
      <c r="B158">
        <v>31158</v>
      </c>
      <c r="C158" t="str">
        <f>_xlfn.IFNA(VLOOKUP(Table1[[#This Row],[locationaddress]],VENUEID!$A$2:$B$28,2,TRUE),"")</f>
        <v/>
      </c>
      <c r="D158">
        <f>Table1[[#This Row],[description]]</f>
        <v>0</v>
      </c>
      <c r="E1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8">
        <v>23</v>
      </c>
      <c r="G158" t="str">
        <f>IF((ISTEXT(Table1[[#This Row],[link]])),(Table1[[#This Row],[link]]),"")</f>
        <v/>
      </c>
      <c r="H158" t="e">
        <f>VLOOKUP(Table1[[#This Row],[locationaddress]],VENUEID!$A$2:$C181,3,TRUE)</f>
        <v>#N/A</v>
      </c>
      <c r="L158" s="1">
        <f>Table1[[#This Row],[startshortdate]]</f>
        <v>0</v>
      </c>
      <c r="M158" s="1">
        <f>Table1[[#This Row],[endshortdate]]</f>
        <v>0</v>
      </c>
      <c r="N158" s="20" t="str">
        <f>IF(Table1[[#This Row],[startdayname]]="Monday",Table1[[#This Row],[starttime]],"")</f>
        <v/>
      </c>
      <c r="O158" s="20" t="str">
        <f>IF(Table1[[#This Row],[startdayname]]="Tuesday",Table1[[#This Row],[starttime]],"")</f>
        <v/>
      </c>
      <c r="P158" s="20" t="str">
        <f>IF(Table1[[#This Row],[startdayname]]="Wednesday",Table1[[#This Row],[starttime]],"")</f>
        <v/>
      </c>
      <c r="Q158" s="20" t="str">
        <f>IF(Table1[[#This Row],[startdayname]]="Thursday",Table1[[#This Row],[starttime]],"")</f>
        <v/>
      </c>
      <c r="R158" s="20" t="str">
        <f>IF(Table1[[#This Row],[startdayname]]="Friday",Table1[[#This Row],[starttime]],"")</f>
        <v/>
      </c>
      <c r="S158" s="20" t="str">
        <f>IF(Table1[[#This Row],[startdayname]]="Saturday",Table1[[#This Row],[starttime]],"")</f>
        <v/>
      </c>
      <c r="T158" s="20" t="str">
        <f>IF(Table1[[#This Row],[startdayname]]="Sunday",Table1[[#This Row],[starttime]],"")</f>
        <v/>
      </c>
      <c r="V158" t="str">
        <f t="shared" ref="V158:X158" si="104">V157</f>
        <v>Kyle Cook</v>
      </c>
      <c r="W158" t="str">
        <f t="shared" si="104"/>
        <v>615-880-2367</v>
      </c>
      <c r="X158" t="str">
        <f t="shared" si="104"/>
        <v>kyle.cook@nashville.gov</v>
      </c>
    </row>
    <row r="159" spans="1:24" x14ac:dyDescent="0.25">
      <c r="A159">
        <f>Table1[[#This Row],[ summary]]</f>
        <v>0</v>
      </c>
      <c r="B159">
        <v>31158</v>
      </c>
      <c r="C159" t="str">
        <f>_xlfn.IFNA(VLOOKUP(Table1[[#This Row],[locationaddress]],VENUEID!$A$2:$B$28,2,TRUE),"")</f>
        <v/>
      </c>
      <c r="D159">
        <f>Table1[[#This Row],[description]]</f>
        <v>0</v>
      </c>
      <c r="E1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9">
        <v>23</v>
      </c>
      <c r="G159" t="str">
        <f>IF((ISTEXT(Table1[[#This Row],[link]])),(Table1[[#This Row],[link]]),"")</f>
        <v/>
      </c>
      <c r="H159" t="e">
        <f>VLOOKUP(Table1[[#This Row],[locationaddress]],VENUEID!$A$2:$C181,3,TRUE)</f>
        <v>#N/A</v>
      </c>
      <c r="L159" s="1">
        <f>Table1[[#This Row],[startshortdate]]</f>
        <v>0</v>
      </c>
      <c r="M159" s="1">
        <f>Table1[[#This Row],[endshortdate]]</f>
        <v>0</v>
      </c>
      <c r="N159" s="20" t="str">
        <f>IF(Table1[[#This Row],[startdayname]]="Monday",Table1[[#This Row],[starttime]],"")</f>
        <v/>
      </c>
      <c r="O159" s="20" t="str">
        <f>IF(Table1[[#This Row],[startdayname]]="Tuesday",Table1[[#This Row],[starttime]],"")</f>
        <v/>
      </c>
      <c r="P159" s="20" t="str">
        <f>IF(Table1[[#This Row],[startdayname]]="Wednesday",Table1[[#This Row],[starttime]],"")</f>
        <v/>
      </c>
      <c r="Q159" s="20" t="str">
        <f>IF(Table1[[#This Row],[startdayname]]="Thursday",Table1[[#This Row],[starttime]],"")</f>
        <v/>
      </c>
      <c r="R159" s="20" t="str">
        <f>IF(Table1[[#This Row],[startdayname]]="Friday",Table1[[#This Row],[starttime]],"")</f>
        <v/>
      </c>
      <c r="S159" s="20" t="str">
        <f>IF(Table1[[#This Row],[startdayname]]="Saturday",Table1[[#This Row],[starttime]],"")</f>
        <v/>
      </c>
      <c r="T159" s="20" t="str">
        <f>IF(Table1[[#This Row],[startdayname]]="Sunday",Table1[[#This Row],[starttime]],"")</f>
        <v/>
      </c>
      <c r="V159" t="str">
        <f t="shared" ref="V159:X159" si="105">V158</f>
        <v>Kyle Cook</v>
      </c>
      <c r="W159" t="str">
        <f t="shared" si="105"/>
        <v>615-880-2367</v>
      </c>
      <c r="X159" t="str">
        <f t="shared" si="105"/>
        <v>kyle.cook@nashville.gov</v>
      </c>
    </row>
    <row r="160" spans="1:24" x14ac:dyDescent="0.25">
      <c r="A160">
        <f>Table1[[#This Row],[ summary]]</f>
        <v>0</v>
      </c>
      <c r="B160">
        <v>31158</v>
      </c>
      <c r="C160" t="str">
        <f>_xlfn.IFNA(VLOOKUP(Table1[[#This Row],[locationaddress]],VENUEID!$A$2:$B$28,2,TRUE),"")</f>
        <v/>
      </c>
      <c r="D160">
        <f>Table1[[#This Row],[description]]</f>
        <v>0</v>
      </c>
      <c r="E1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0">
        <v>23</v>
      </c>
      <c r="G160" t="str">
        <f>IF((ISTEXT(Table1[[#This Row],[link]])),(Table1[[#This Row],[link]]),"")</f>
        <v/>
      </c>
      <c r="H160" t="e">
        <f>VLOOKUP(Table1[[#This Row],[locationaddress]],VENUEID!$A$2:$C183,3,TRUE)</f>
        <v>#N/A</v>
      </c>
      <c r="L160" s="1">
        <f>Table1[[#This Row],[startshortdate]]</f>
        <v>0</v>
      </c>
      <c r="M160" s="1">
        <f>Table1[[#This Row],[endshortdate]]</f>
        <v>0</v>
      </c>
      <c r="N160" s="20" t="str">
        <f>IF(Table1[[#This Row],[startdayname]]="Monday",Table1[[#This Row],[starttime]],"")</f>
        <v/>
      </c>
      <c r="O160" s="20" t="str">
        <f>IF(Table1[[#This Row],[startdayname]]="Tuesday",Table1[[#This Row],[starttime]],"")</f>
        <v/>
      </c>
      <c r="P160" s="20" t="str">
        <f>IF(Table1[[#This Row],[startdayname]]="Wednesday",Table1[[#This Row],[starttime]],"")</f>
        <v/>
      </c>
      <c r="Q160" s="20" t="str">
        <f>IF(Table1[[#This Row],[startdayname]]="Thursday",Table1[[#This Row],[starttime]],"")</f>
        <v/>
      </c>
      <c r="R160" s="20" t="str">
        <f>IF(Table1[[#This Row],[startdayname]]="Friday",Table1[[#This Row],[starttime]],"")</f>
        <v/>
      </c>
      <c r="S160" s="20" t="str">
        <f>IF(Table1[[#This Row],[startdayname]]="Saturday",Table1[[#This Row],[starttime]],"")</f>
        <v/>
      </c>
      <c r="T160" s="20" t="str">
        <f>IF(Table1[[#This Row],[startdayname]]="Sunday",Table1[[#This Row],[starttime]],"")</f>
        <v/>
      </c>
      <c r="V160" t="str">
        <f t="shared" ref="V160:X160" si="106">V159</f>
        <v>Kyle Cook</v>
      </c>
      <c r="W160" t="str">
        <f t="shared" si="106"/>
        <v>615-880-2367</v>
      </c>
      <c r="X160" t="str">
        <f t="shared" si="106"/>
        <v>kyle.cook@nashville.gov</v>
      </c>
    </row>
    <row r="161" spans="1:24" x14ac:dyDescent="0.25">
      <c r="A161">
        <f>Table1[[#This Row],[ summary]]</f>
        <v>0</v>
      </c>
      <c r="B161">
        <v>31158</v>
      </c>
      <c r="C161" t="str">
        <f>_xlfn.IFNA(VLOOKUP(Table1[[#This Row],[locationaddress]],VENUEID!$A$2:$B$28,2,TRUE),"")</f>
        <v/>
      </c>
      <c r="D161">
        <f>Table1[[#This Row],[description]]</f>
        <v>0</v>
      </c>
      <c r="E1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1">
        <v>23</v>
      </c>
      <c r="G161" t="str">
        <f>IF((ISTEXT(Table1[[#This Row],[link]])),(Table1[[#This Row],[link]]),"")</f>
        <v/>
      </c>
      <c r="H161" t="e">
        <f>VLOOKUP(Table1[[#This Row],[locationaddress]],VENUEID!$A$2:$C183,3,TRUE)</f>
        <v>#N/A</v>
      </c>
      <c r="L161" s="1">
        <f>Table1[[#This Row],[startshortdate]]</f>
        <v>0</v>
      </c>
      <c r="M161" s="1">
        <f>Table1[[#This Row],[endshortdate]]</f>
        <v>0</v>
      </c>
      <c r="N161" s="20" t="str">
        <f>IF(Table1[[#This Row],[startdayname]]="Monday",Table1[[#This Row],[starttime]],"")</f>
        <v/>
      </c>
      <c r="O161" s="20" t="str">
        <f>IF(Table1[[#This Row],[startdayname]]="Tuesday",Table1[[#This Row],[starttime]],"")</f>
        <v/>
      </c>
      <c r="P161" s="20" t="str">
        <f>IF(Table1[[#This Row],[startdayname]]="Wednesday",Table1[[#This Row],[starttime]],"")</f>
        <v/>
      </c>
      <c r="Q161" s="20" t="str">
        <f>IF(Table1[[#This Row],[startdayname]]="Thursday",Table1[[#This Row],[starttime]],"")</f>
        <v/>
      </c>
      <c r="R161" s="20" t="str">
        <f>IF(Table1[[#This Row],[startdayname]]="Friday",Table1[[#This Row],[starttime]],"")</f>
        <v/>
      </c>
      <c r="S161" s="20" t="str">
        <f>IF(Table1[[#This Row],[startdayname]]="Saturday",Table1[[#This Row],[starttime]],"")</f>
        <v/>
      </c>
      <c r="T161" s="20" t="str">
        <f>IF(Table1[[#This Row],[startdayname]]="Sunday",Table1[[#This Row],[starttime]],"")</f>
        <v/>
      </c>
      <c r="V161" t="str">
        <f t="shared" ref="V161:X161" si="107">V160</f>
        <v>Kyle Cook</v>
      </c>
      <c r="W161" t="str">
        <f t="shared" si="107"/>
        <v>615-880-2367</v>
      </c>
      <c r="X161" t="str">
        <f t="shared" si="107"/>
        <v>kyle.cook@nashville.gov</v>
      </c>
    </row>
    <row r="162" spans="1:24" x14ac:dyDescent="0.25">
      <c r="A162">
        <f>Table1[[#This Row],[ summary]]</f>
        <v>0</v>
      </c>
      <c r="B162">
        <v>31158</v>
      </c>
      <c r="C162" t="str">
        <f>_xlfn.IFNA(VLOOKUP(Table1[[#This Row],[locationaddress]],VENUEID!$A$2:$B$28,2,TRUE),"")</f>
        <v/>
      </c>
      <c r="D162">
        <f>Table1[[#This Row],[description]]</f>
        <v>0</v>
      </c>
      <c r="E1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2">
        <v>23</v>
      </c>
      <c r="G162" t="str">
        <f>IF((ISTEXT(Table1[[#This Row],[link]])),(Table1[[#This Row],[link]]),"")</f>
        <v/>
      </c>
      <c r="H162" t="e">
        <f>VLOOKUP(Table1[[#This Row],[locationaddress]],VENUEID!$A$2:$C185,3,TRUE)</f>
        <v>#N/A</v>
      </c>
      <c r="L162" s="1">
        <f>Table1[[#This Row],[startshortdate]]</f>
        <v>0</v>
      </c>
      <c r="M162" s="1">
        <f>Table1[[#This Row],[endshortdate]]</f>
        <v>0</v>
      </c>
      <c r="N162" s="20" t="str">
        <f>IF(Table1[[#This Row],[startdayname]]="Monday",Table1[[#This Row],[starttime]],"")</f>
        <v/>
      </c>
      <c r="O162" s="20" t="str">
        <f>IF(Table1[[#This Row],[startdayname]]="Tuesday",Table1[[#This Row],[starttime]],"")</f>
        <v/>
      </c>
      <c r="P162" s="20" t="str">
        <f>IF(Table1[[#This Row],[startdayname]]="Wednesday",Table1[[#This Row],[starttime]],"")</f>
        <v/>
      </c>
      <c r="Q162" s="20" t="str">
        <f>IF(Table1[[#This Row],[startdayname]]="Thursday",Table1[[#This Row],[starttime]],"")</f>
        <v/>
      </c>
      <c r="R162" s="20" t="str">
        <f>IF(Table1[[#This Row],[startdayname]]="Friday",Table1[[#This Row],[starttime]],"")</f>
        <v/>
      </c>
      <c r="S162" s="20" t="str">
        <f>IF(Table1[[#This Row],[startdayname]]="Saturday",Table1[[#This Row],[starttime]],"")</f>
        <v/>
      </c>
      <c r="T162" s="20" t="str">
        <f>IF(Table1[[#This Row],[startdayname]]="Sunday",Table1[[#This Row],[starttime]],"")</f>
        <v/>
      </c>
      <c r="V162" t="str">
        <f t="shared" ref="V162:X162" si="108">V161</f>
        <v>Kyle Cook</v>
      </c>
      <c r="W162" t="str">
        <f t="shared" si="108"/>
        <v>615-880-2367</v>
      </c>
      <c r="X162" t="str">
        <f t="shared" si="108"/>
        <v>kyle.cook@nashville.gov</v>
      </c>
    </row>
    <row r="163" spans="1:24" x14ac:dyDescent="0.25">
      <c r="A163">
        <f>Table1[[#This Row],[ summary]]</f>
        <v>0</v>
      </c>
      <c r="B163">
        <v>31158</v>
      </c>
      <c r="C163" t="str">
        <f>_xlfn.IFNA(VLOOKUP(Table1[[#This Row],[locationaddress]],VENUEID!$A$2:$B$28,2,TRUE),"")</f>
        <v/>
      </c>
      <c r="D163">
        <f>Table1[[#This Row],[description]]</f>
        <v>0</v>
      </c>
      <c r="E1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3">
        <v>23</v>
      </c>
      <c r="G163" t="str">
        <f>IF((ISTEXT(Table1[[#This Row],[link]])),(Table1[[#This Row],[link]]),"")</f>
        <v/>
      </c>
      <c r="H163" t="e">
        <f>VLOOKUP(Table1[[#This Row],[locationaddress]],VENUEID!$A$2:$C185,3,TRUE)</f>
        <v>#N/A</v>
      </c>
      <c r="L163" s="1">
        <f>Table1[[#This Row],[startshortdate]]</f>
        <v>0</v>
      </c>
      <c r="M163" s="1">
        <f>Table1[[#This Row],[endshortdate]]</f>
        <v>0</v>
      </c>
      <c r="N163" s="20" t="str">
        <f>IF(Table1[[#This Row],[startdayname]]="Monday",Table1[[#This Row],[starttime]],"")</f>
        <v/>
      </c>
      <c r="O163" s="20" t="str">
        <f>IF(Table1[[#This Row],[startdayname]]="Tuesday",Table1[[#This Row],[starttime]],"")</f>
        <v/>
      </c>
      <c r="P163" s="20" t="str">
        <f>IF(Table1[[#This Row],[startdayname]]="Wednesday",Table1[[#This Row],[starttime]],"")</f>
        <v/>
      </c>
      <c r="Q163" s="20" t="str">
        <f>IF(Table1[[#This Row],[startdayname]]="Thursday",Table1[[#This Row],[starttime]],"")</f>
        <v/>
      </c>
      <c r="R163" s="20" t="str">
        <f>IF(Table1[[#This Row],[startdayname]]="Friday",Table1[[#This Row],[starttime]],"")</f>
        <v/>
      </c>
      <c r="S163" s="20" t="str">
        <f>IF(Table1[[#This Row],[startdayname]]="Saturday",Table1[[#This Row],[starttime]],"")</f>
        <v/>
      </c>
      <c r="T163" s="20" t="str">
        <f>IF(Table1[[#This Row],[startdayname]]="Sunday",Table1[[#This Row],[starttime]],"")</f>
        <v/>
      </c>
      <c r="V163" t="str">
        <f t="shared" ref="V163:X163" si="109">V162</f>
        <v>Kyle Cook</v>
      </c>
      <c r="W163" t="str">
        <f t="shared" si="109"/>
        <v>615-880-2367</v>
      </c>
      <c r="X163" t="str">
        <f t="shared" si="109"/>
        <v>kyle.cook@nashville.gov</v>
      </c>
    </row>
    <row r="164" spans="1:24" x14ac:dyDescent="0.25">
      <c r="A164">
        <f>Table1[[#This Row],[ summary]]</f>
        <v>0</v>
      </c>
      <c r="B164">
        <v>31158</v>
      </c>
      <c r="C164" t="str">
        <f>_xlfn.IFNA(VLOOKUP(Table1[[#This Row],[locationaddress]],VENUEID!$A$2:$B$28,2,TRUE),"")</f>
        <v/>
      </c>
      <c r="D164">
        <f>Table1[[#This Row],[description]]</f>
        <v>0</v>
      </c>
      <c r="E1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4">
        <v>23</v>
      </c>
      <c r="G164" t="str">
        <f>IF((ISTEXT(Table1[[#This Row],[link]])),(Table1[[#This Row],[link]]),"")</f>
        <v/>
      </c>
      <c r="H164" t="e">
        <f>VLOOKUP(Table1[[#This Row],[locationaddress]],VENUEID!$A$2:$C187,3,TRUE)</f>
        <v>#N/A</v>
      </c>
      <c r="L164" s="1">
        <f>Table1[[#This Row],[startshortdate]]</f>
        <v>0</v>
      </c>
      <c r="M164" s="1">
        <f>Table1[[#This Row],[endshortdate]]</f>
        <v>0</v>
      </c>
      <c r="N164" s="20" t="str">
        <f>IF(Table1[[#This Row],[startdayname]]="Monday",Table1[[#This Row],[starttime]],"")</f>
        <v/>
      </c>
      <c r="O164" s="20" t="str">
        <f>IF(Table1[[#This Row],[startdayname]]="Tuesday",Table1[[#This Row],[starttime]],"")</f>
        <v/>
      </c>
      <c r="P164" s="20" t="str">
        <f>IF(Table1[[#This Row],[startdayname]]="Wednesday",Table1[[#This Row],[starttime]],"")</f>
        <v/>
      </c>
      <c r="Q164" s="20" t="str">
        <f>IF(Table1[[#This Row],[startdayname]]="Thursday",Table1[[#This Row],[starttime]],"")</f>
        <v/>
      </c>
      <c r="R164" s="20" t="str">
        <f>IF(Table1[[#This Row],[startdayname]]="Friday",Table1[[#This Row],[starttime]],"")</f>
        <v/>
      </c>
      <c r="S164" s="20" t="str">
        <f>IF(Table1[[#This Row],[startdayname]]="Saturday",Table1[[#This Row],[starttime]],"")</f>
        <v/>
      </c>
      <c r="T164" s="20" t="str">
        <f>IF(Table1[[#This Row],[startdayname]]="Sunday",Table1[[#This Row],[starttime]],"")</f>
        <v/>
      </c>
      <c r="V164" t="str">
        <f t="shared" ref="V164:X164" si="110">V163</f>
        <v>Kyle Cook</v>
      </c>
      <c r="W164" t="str">
        <f t="shared" si="110"/>
        <v>615-880-2367</v>
      </c>
      <c r="X164" t="str">
        <f t="shared" si="110"/>
        <v>kyle.cook@nashville.gov</v>
      </c>
    </row>
    <row r="165" spans="1:24" x14ac:dyDescent="0.25">
      <c r="A165" t="str">
        <f>Table1[[#This Row],[ summary]]</f>
        <v xml:space="preserve"> Game Day: Naruto</v>
      </c>
      <c r="B165">
        <v>31158</v>
      </c>
      <c r="C165">
        <f>_xlfn.IFNA(VLOOKUP(Table1[[#This Row],[locationaddress]],VENUEID!$A$2:$B$28,2,TRUE),"")</f>
        <v>31252</v>
      </c>
      <c r="D165" t="str">
        <f>Table1[[#This Row],[description]]</f>
        <v>Every Monday in Mar. Come and battle us in a game of Naruto! For teens in grades 7-12. Part of Animanga month.</v>
      </c>
      <c r="E1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5">
        <v>23</v>
      </c>
      <c r="G165" t="str">
        <f>IF((ISTEXT(Table1[[#This Row],[link]])),(Table1[[#This Row],[link]]),"")</f>
        <v/>
      </c>
      <c r="H165" t="str">
        <f>VLOOKUP(Table1[[#This Row],[locationaddress]],VENUEID!$A$2:$C187,3,TRUE)</f>
        <v>(615) 862-5871</v>
      </c>
      <c r="L165" s="1">
        <f>Table1[[#This Row],[startshortdate]]</f>
        <v>42800</v>
      </c>
      <c r="M165" s="1">
        <f>Table1[[#This Row],[endshortdate]]</f>
        <v>42800</v>
      </c>
      <c r="N165" s="20">
        <f>IF(Table1[[#This Row],[startdayname]]="Monday",Table1[[#This Row],[starttime]],"")</f>
        <v>0.66666666666666663</v>
      </c>
      <c r="O165" s="20" t="str">
        <f>IF(Table1[[#This Row],[startdayname]]="Tuesday",Table1[[#This Row],[starttime]],"")</f>
        <v/>
      </c>
      <c r="P165" s="20" t="str">
        <f>IF(Table1[[#This Row],[startdayname]]="Wednesday",Table1[[#This Row],[starttime]],"")</f>
        <v/>
      </c>
      <c r="Q165" s="20" t="str">
        <f>IF(Table1[[#This Row],[startdayname]]="Thursday",Table1[[#This Row],[starttime]],"")</f>
        <v/>
      </c>
      <c r="R165" s="20" t="str">
        <f>IF(Table1[[#This Row],[startdayname]]="Friday",Table1[[#This Row],[starttime]],"")</f>
        <v/>
      </c>
      <c r="S165" s="20" t="str">
        <f>IF(Table1[[#This Row],[startdayname]]="Saturday",Table1[[#This Row],[starttime]],"")</f>
        <v/>
      </c>
      <c r="T165" s="20" t="str">
        <f>IF(Table1[[#This Row],[startdayname]]="Sunday",Table1[[#This Row],[starttime]],"")</f>
        <v/>
      </c>
      <c r="V165" t="str">
        <f t="shared" ref="V165:X165" si="111">V164</f>
        <v>Kyle Cook</v>
      </c>
      <c r="W165" t="str">
        <f t="shared" si="111"/>
        <v>615-880-2367</v>
      </c>
      <c r="X165" t="str">
        <f t="shared" si="111"/>
        <v>kyle.cook@nashville.gov</v>
      </c>
    </row>
    <row r="166" spans="1:24" x14ac:dyDescent="0.25">
      <c r="A166">
        <f>Table1[[#This Row],[ summary]]</f>
        <v>0</v>
      </c>
      <c r="B166">
        <v>31158</v>
      </c>
      <c r="C166" t="str">
        <f>_xlfn.IFNA(VLOOKUP(Table1[[#This Row],[locationaddress]],VENUEID!$A$2:$B$28,2,TRUE),"")</f>
        <v/>
      </c>
      <c r="D166">
        <f>Table1[[#This Row],[description]]</f>
        <v>0</v>
      </c>
      <c r="E1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6">
        <v>23</v>
      </c>
      <c r="G166" t="str">
        <f>IF((ISTEXT(Table1[[#This Row],[link]])),(Table1[[#This Row],[link]]),"")</f>
        <v/>
      </c>
      <c r="H166" t="e">
        <f>VLOOKUP(Table1[[#This Row],[locationaddress]],VENUEID!$A$2:$C189,3,TRUE)</f>
        <v>#N/A</v>
      </c>
      <c r="L166" s="1">
        <f>Table1[[#This Row],[startshortdate]]</f>
        <v>0</v>
      </c>
      <c r="M166" s="1">
        <f>Table1[[#This Row],[endshortdate]]</f>
        <v>0</v>
      </c>
      <c r="N166" s="20" t="str">
        <f>IF(Table1[[#This Row],[startdayname]]="Monday",Table1[[#This Row],[starttime]],"")</f>
        <v/>
      </c>
      <c r="O166" s="20" t="str">
        <f>IF(Table1[[#This Row],[startdayname]]="Tuesday",Table1[[#This Row],[starttime]],"")</f>
        <v/>
      </c>
      <c r="P166" s="20" t="str">
        <f>IF(Table1[[#This Row],[startdayname]]="Wednesday",Table1[[#This Row],[starttime]],"")</f>
        <v/>
      </c>
      <c r="Q166" s="20" t="str">
        <f>IF(Table1[[#This Row],[startdayname]]="Thursday",Table1[[#This Row],[starttime]],"")</f>
        <v/>
      </c>
      <c r="R166" s="20" t="str">
        <f>IF(Table1[[#This Row],[startdayname]]="Friday",Table1[[#This Row],[starttime]],"")</f>
        <v/>
      </c>
      <c r="S166" s="20" t="str">
        <f>IF(Table1[[#This Row],[startdayname]]="Saturday",Table1[[#This Row],[starttime]],"")</f>
        <v/>
      </c>
      <c r="T166" s="20" t="str">
        <f>IF(Table1[[#This Row],[startdayname]]="Sunday",Table1[[#This Row],[starttime]],"")</f>
        <v/>
      </c>
      <c r="V166" t="str">
        <f t="shared" ref="V166:X166" si="112">V165</f>
        <v>Kyle Cook</v>
      </c>
      <c r="W166" t="str">
        <f t="shared" si="112"/>
        <v>615-880-2367</v>
      </c>
      <c r="X166" t="str">
        <f t="shared" si="112"/>
        <v>kyle.cook@nashville.gov</v>
      </c>
    </row>
    <row r="167" spans="1:24" x14ac:dyDescent="0.25">
      <c r="A167">
        <f>Table1[[#This Row],[ summary]]</f>
        <v>0</v>
      </c>
      <c r="B167">
        <v>31158</v>
      </c>
      <c r="C167" t="str">
        <f>_xlfn.IFNA(VLOOKUP(Table1[[#This Row],[locationaddress]],VENUEID!$A$2:$B$28,2,TRUE),"")</f>
        <v/>
      </c>
      <c r="D167">
        <f>Table1[[#This Row],[description]]</f>
        <v>0</v>
      </c>
      <c r="E1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7">
        <v>23</v>
      </c>
      <c r="G167" t="str">
        <f>IF((ISTEXT(Table1[[#This Row],[link]])),(Table1[[#This Row],[link]]),"")</f>
        <v/>
      </c>
      <c r="H167" t="e">
        <f>VLOOKUP(Table1[[#This Row],[locationaddress]],VENUEID!$A$2:$C189,3,TRUE)</f>
        <v>#N/A</v>
      </c>
      <c r="L167" s="1">
        <f>Table1[[#This Row],[startshortdate]]</f>
        <v>0</v>
      </c>
      <c r="M167" s="1">
        <f>Table1[[#This Row],[endshortdate]]</f>
        <v>0</v>
      </c>
      <c r="N167" s="20" t="str">
        <f>IF(Table1[[#This Row],[startdayname]]="Monday",Table1[[#This Row],[starttime]],"")</f>
        <v/>
      </c>
      <c r="O167" s="20" t="str">
        <f>IF(Table1[[#This Row],[startdayname]]="Tuesday",Table1[[#This Row],[starttime]],"")</f>
        <v/>
      </c>
      <c r="P167" s="20" t="str">
        <f>IF(Table1[[#This Row],[startdayname]]="Wednesday",Table1[[#This Row],[starttime]],"")</f>
        <v/>
      </c>
      <c r="Q167" s="20" t="str">
        <f>IF(Table1[[#This Row],[startdayname]]="Thursday",Table1[[#This Row],[starttime]],"")</f>
        <v/>
      </c>
      <c r="R167" s="20" t="str">
        <f>IF(Table1[[#This Row],[startdayname]]="Friday",Table1[[#This Row],[starttime]],"")</f>
        <v/>
      </c>
      <c r="S167" s="20" t="str">
        <f>IF(Table1[[#This Row],[startdayname]]="Saturday",Table1[[#This Row],[starttime]],"")</f>
        <v/>
      </c>
      <c r="T167" s="20" t="str">
        <f>IF(Table1[[#This Row],[startdayname]]="Sunday",Table1[[#This Row],[starttime]],"")</f>
        <v/>
      </c>
      <c r="V167" t="str">
        <f t="shared" ref="V167:X167" si="113">V166</f>
        <v>Kyle Cook</v>
      </c>
      <c r="W167" t="str">
        <f t="shared" si="113"/>
        <v>615-880-2367</v>
      </c>
      <c r="X167" t="str">
        <f t="shared" si="113"/>
        <v>kyle.cook@nashville.gov</v>
      </c>
    </row>
    <row r="168" spans="1:24" x14ac:dyDescent="0.25">
      <c r="A168">
        <f>Table1[[#This Row],[ summary]]</f>
        <v>0</v>
      </c>
      <c r="B168">
        <v>31158</v>
      </c>
      <c r="C168" t="str">
        <f>_xlfn.IFNA(VLOOKUP(Table1[[#This Row],[locationaddress]],VENUEID!$A$2:$B$28,2,TRUE),"")</f>
        <v/>
      </c>
      <c r="D168">
        <f>Table1[[#This Row],[description]]</f>
        <v>0</v>
      </c>
      <c r="E1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8">
        <v>23</v>
      </c>
      <c r="G168" t="str">
        <f>IF((ISTEXT(Table1[[#This Row],[link]])),(Table1[[#This Row],[link]]),"")</f>
        <v/>
      </c>
      <c r="H168" t="e">
        <f>VLOOKUP(Table1[[#This Row],[locationaddress]],VENUEID!$A$2:$C191,3,TRUE)</f>
        <v>#N/A</v>
      </c>
      <c r="L168" s="1">
        <f>Table1[[#This Row],[startshortdate]]</f>
        <v>0</v>
      </c>
      <c r="M168" s="1">
        <f>Table1[[#This Row],[endshortdate]]</f>
        <v>0</v>
      </c>
      <c r="N168" s="20" t="str">
        <f>IF(Table1[[#This Row],[startdayname]]="Monday",Table1[[#This Row],[starttime]],"")</f>
        <v/>
      </c>
      <c r="O168" s="20" t="str">
        <f>IF(Table1[[#This Row],[startdayname]]="Tuesday",Table1[[#This Row],[starttime]],"")</f>
        <v/>
      </c>
      <c r="P168" s="20" t="str">
        <f>IF(Table1[[#This Row],[startdayname]]="Wednesday",Table1[[#This Row],[starttime]],"")</f>
        <v/>
      </c>
      <c r="Q168" s="20" t="str">
        <f>IF(Table1[[#This Row],[startdayname]]="Thursday",Table1[[#This Row],[starttime]],"")</f>
        <v/>
      </c>
      <c r="R168" s="20" t="str">
        <f>IF(Table1[[#This Row],[startdayname]]="Friday",Table1[[#This Row],[starttime]],"")</f>
        <v/>
      </c>
      <c r="S168" s="20" t="str">
        <f>IF(Table1[[#This Row],[startdayname]]="Saturday",Table1[[#This Row],[starttime]],"")</f>
        <v/>
      </c>
      <c r="T168" s="20" t="str">
        <f>IF(Table1[[#This Row],[startdayname]]="Sunday",Table1[[#This Row],[starttime]],"")</f>
        <v/>
      </c>
      <c r="V168" t="str">
        <f t="shared" ref="V168:X168" si="114">V167</f>
        <v>Kyle Cook</v>
      </c>
      <c r="W168" t="str">
        <f t="shared" si="114"/>
        <v>615-880-2367</v>
      </c>
      <c r="X168" t="str">
        <f t="shared" si="114"/>
        <v>kyle.cook@nashville.gov</v>
      </c>
    </row>
    <row r="169" spans="1:24" x14ac:dyDescent="0.25">
      <c r="A169" t="str">
        <f>Table1[[#This Row],[ summary]]</f>
        <v xml:space="preserve"> Hora de Cuentos</v>
      </c>
      <c r="B169">
        <v>31158</v>
      </c>
      <c r="C169">
        <f>_xlfn.IFNA(VLOOKUP(Table1[[#This Row],[locationaddress]],VENUEID!$A$2:$B$28,2,TRUE),"")</f>
        <v>31252</v>
      </c>
      <c r="D169" t="str">
        <f>Table1[[#This Row],[description]]</f>
        <v>Todos los jueves en marzo y abril. Bienvenidos a nuestra Hora de Cuentos! Acomp&amp;aacute;&amp;ntilde;enos a leer, cantar y jugar en un programa que ser&amp;aacute; muy divertido para toda la familia. Every Thursday in March and April.</v>
      </c>
      <c r="E1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69">
        <v>23</v>
      </c>
      <c r="G169" t="str">
        <f>IF((ISTEXT(Table1[[#This Row],[link]])),(Table1[[#This Row],[link]]),"")</f>
        <v/>
      </c>
      <c r="H169" t="str">
        <f>VLOOKUP(Table1[[#This Row],[locationaddress]],VENUEID!$A$2:$C191,3,TRUE)</f>
        <v>(615) 862-5871</v>
      </c>
      <c r="L169" s="1">
        <f>Table1[[#This Row],[startshortdate]]</f>
        <v>42796</v>
      </c>
      <c r="M169" s="1">
        <f>Table1[[#This Row],[endshortdate]]</f>
        <v>42796</v>
      </c>
      <c r="N169" s="20" t="str">
        <f>IF(Table1[[#This Row],[startdayname]]="Monday",Table1[[#This Row],[starttime]],"")</f>
        <v/>
      </c>
      <c r="O169" s="20" t="str">
        <f>IF(Table1[[#This Row],[startdayname]]="Tuesday",Table1[[#This Row],[starttime]],"")</f>
        <v/>
      </c>
      <c r="P169" s="20" t="str">
        <f>IF(Table1[[#This Row],[startdayname]]="Wednesday",Table1[[#This Row],[starttime]],"")</f>
        <v/>
      </c>
      <c r="Q169" s="20">
        <f>IF(Table1[[#This Row],[startdayname]]="Thursday",Table1[[#This Row],[starttime]],"")</f>
        <v>0.4375</v>
      </c>
      <c r="R169" s="20" t="str">
        <f>IF(Table1[[#This Row],[startdayname]]="Friday",Table1[[#This Row],[starttime]],"")</f>
        <v/>
      </c>
      <c r="S169" s="20" t="str">
        <f>IF(Table1[[#This Row],[startdayname]]="Saturday",Table1[[#This Row],[starttime]],"")</f>
        <v/>
      </c>
      <c r="T169" s="20" t="str">
        <f>IF(Table1[[#This Row],[startdayname]]="Sunday",Table1[[#This Row],[starttime]],"")</f>
        <v/>
      </c>
      <c r="V169" t="str">
        <f t="shared" ref="V169:X169" si="115">V168</f>
        <v>Kyle Cook</v>
      </c>
      <c r="W169" t="str">
        <f t="shared" si="115"/>
        <v>615-880-2367</v>
      </c>
      <c r="X169" t="str">
        <f t="shared" si="115"/>
        <v>kyle.cook@nashville.gov</v>
      </c>
    </row>
    <row r="170" spans="1:24" x14ac:dyDescent="0.25">
      <c r="A170">
        <f>Table1[[#This Row],[ summary]]</f>
        <v>0</v>
      </c>
      <c r="B170">
        <v>31158</v>
      </c>
      <c r="C170" t="str">
        <f>_xlfn.IFNA(VLOOKUP(Table1[[#This Row],[locationaddress]],VENUEID!$A$2:$B$28,2,TRUE),"")</f>
        <v/>
      </c>
      <c r="D170">
        <f>Table1[[#This Row],[description]]</f>
        <v>0</v>
      </c>
      <c r="E1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0">
        <v>23</v>
      </c>
      <c r="G170" t="str">
        <f>IF((ISTEXT(Table1[[#This Row],[link]])),(Table1[[#This Row],[link]]),"")</f>
        <v/>
      </c>
      <c r="H170" t="e">
        <f>VLOOKUP(Table1[[#This Row],[locationaddress]],VENUEID!$A$2:$C193,3,TRUE)</f>
        <v>#N/A</v>
      </c>
      <c r="L170" s="1">
        <f>Table1[[#This Row],[startshortdate]]</f>
        <v>0</v>
      </c>
      <c r="M170" s="1">
        <f>Table1[[#This Row],[endshortdate]]</f>
        <v>0</v>
      </c>
      <c r="N170" s="20" t="str">
        <f>IF(Table1[[#This Row],[startdayname]]="Monday",Table1[[#This Row],[starttime]],"")</f>
        <v/>
      </c>
      <c r="O170" s="20" t="str">
        <f>IF(Table1[[#This Row],[startdayname]]="Tuesday",Table1[[#This Row],[starttime]],"")</f>
        <v/>
      </c>
      <c r="P170" s="20" t="str">
        <f>IF(Table1[[#This Row],[startdayname]]="Wednesday",Table1[[#This Row],[starttime]],"")</f>
        <v/>
      </c>
      <c r="Q170" s="20" t="str">
        <f>IF(Table1[[#This Row],[startdayname]]="Thursday",Table1[[#This Row],[starttime]],"")</f>
        <v/>
      </c>
      <c r="R170" s="20" t="str">
        <f>IF(Table1[[#This Row],[startdayname]]="Friday",Table1[[#This Row],[starttime]],"")</f>
        <v/>
      </c>
      <c r="S170" s="20" t="str">
        <f>IF(Table1[[#This Row],[startdayname]]="Saturday",Table1[[#This Row],[starttime]],"")</f>
        <v/>
      </c>
      <c r="T170" s="20" t="str">
        <f>IF(Table1[[#This Row],[startdayname]]="Sunday",Table1[[#This Row],[starttime]],"")</f>
        <v/>
      </c>
      <c r="V170" t="str">
        <f t="shared" ref="V170:X170" si="116">V169</f>
        <v>Kyle Cook</v>
      </c>
      <c r="W170" t="str">
        <f t="shared" si="116"/>
        <v>615-880-2367</v>
      </c>
      <c r="X170" t="str">
        <f t="shared" si="116"/>
        <v>kyle.cook@nashville.gov</v>
      </c>
    </row>
    <row r="171" spans="1:24" x14ac:dyDescent="0.25">
      <c r="A171">
        <f>Table1[[#This Row],[ summary]]</f>
        <v>0</v>
      </c>
      <c r="B171">
        <v>31158</v>
      </c>
      <c r="C171" t="str">
        <f>_xlfn.IFNA(VLOOKUP(Table1[[#This Row],[locationaddress]],VENUEID!$A$2:$B$28,2,TRUE),"")</f>
        <v/>
      </c>
      <c r="D171">
        <f>Table1[[#This Row],[description]]</f>
        <v>0</v>
      </c>
      <c r="E1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1">
        <v>23</v>
      </c>
      <c r="G171" t="str">
        <f>IF((ISTEXT(Table1[[#This Row],[link]])),(Table1[[#This Row],[link]]),"")</f>
        <v/>
      </c>
      <c r="H171" t="e">
        <f>VLOOKUP(Table1[[#This Row],[locationaddress]],VENUEID!$A$2:$C193,3,TRUE)</f>
        <v>#N/A</v>
      </c>
      <c r="L171" s="1">
        <f>Table1[[#This Row],[startshortdate]]</f>
        <v>0</v>
      </c>
      <c r="M171" s="1">
        <f>Table1[[#This Row],[endshortdate]]</f>
        <v>0</v>
      </c>
      <c r="N171" s="20" t="str">
        <f>IF(Table1[[#This Row],[startdayname]]="Monday",Table1[[#This Row],[starttime]],"")</f>
        <v/>
      </c>
      <c r="O171" s="20" t="str">
        <f>IF(Table1[[#This Row],[startdayname]]="Tuesday",Table1[[#This Row],[starttime]],"")</f>
        <v/>
      </c>
      <c r="P171" s="20" t="str">
        <f>IF(Table1[[#This Row],[startdayname]]="Wednesday",Table1[[#This Row],[starttime]],"")</f>
        <v/>
      </c>
      <c r="Q171" s="20" t="str">
        <f>IF(Table1[[#This Row],[startdayname]]="Thursday",Table1[[#This Row],[starttime]],"")</f>
        <v/>
      </c>
      <c r="R171" s="20" t="str">
        <f>IF(Table1[[#This Row],[startdayname]]="Friday",Table1[[#This Row],[starttime]],"")</f>
        <v/>
      </c>
      <c r="S171" s="20" t="str">
        <f>IF(Table1[[#This Row],[startdayname]]="Saturday",Table1[[#This Row],[starttime]],"")</f>
        <v/>
      </c>
      <c r="T171" s="20" t="str">
        <f>IF(Table1[[#This Row],[startdayname]]="Sunday",Table1[[#This Row],[starttime]],"")</f>
        <v/>
      </c>
      <c r="V171" t="str">
        <f t="shared" ref="V171:X171" si="117">V170</f>
        <v>Kyle Cook</v>
      </c>
      <c r="W171" t="str">
        <f t="shared" si="117"/>
        <v>615-880-2367</v>
      </c>
      <c r="X171" t="str">
        <f t="shared" si="117"/>
        <v>kyle.cook@nashville.gov</v>
      </c>
    </row>
    <row r="172" spans="1:24" x14ac:dyDescent="0.25">
      <c r="A172">
        <f>Table1[[#This Row],[ summary]]</f>
        <v>0</v>
      </c>
      <c r="B172">
        <v>31158</v>
      </c>
      <c r="C172" t="str">
        <f>_xlfn.IFNA(VLOOKUP(Table1[[#This Row],[locationaddress]],VENUEID!$A$2:$B$28,2,TRUE),"")</f>
        <v/>
      </c>
      <c r="D172">
        <f>Table1[[#This Row],[description]]</f>
        <v>0</v>
      </c>
      <c r="E1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2">
        <v>23</v>
      </c>
      <c r="G172" t="str">
        <f>IF((ISTEXT(Table1[[#This Row],[link]])),(Table1[[#This Row],[link]]),"")</f>
        <v/>
      </c>
      <c r="H172" t="e">
        <f>VLOOKUP(Table1[[#This Row],[locationaddress]],VENUEID!$A$2:$C195,3,TRUE)</f>
        <v>#N/A</v>
      </c>
      <c r="L172" s="1">
        <f>Table1[[#This Row],[startshortdate]]</f>
        <v>0</v>
      </c>
      <c r="M172" s="1">
        <f>Table1[[#This Row],[endshortdate]]</f>
        <v>0</v>
      </c>
      <c r="N172" s="20" t="str">
        <f>IF(Table1[[#This Row],[startdayname]]="Monday",Table1[[#This Row],[starttime]],"")</f>
        <v/>
      </c>
      <c r="O172" s="20" t="str">
        <f>IF(Table1[[#This Row],[startdayname]]="Tuesday",Table1[[#This Row],[starttime]],"")</f>
        <v/>
      </c>
      <c r="P172" s="20" t="str">
        <f>IF(Table1[[#This Row],[startdayname]]="Wednesday",Table1[[#This Row],[starttime]],"")</f>
        <v/>
      </c>
      <c r="Q172" s="20" t="str">
        <f>IF(Table1[[#This Row],[startdayname]]="Thursday",Table1[[#This Row],[starttime]],"")</f>
        <v/>
      </c>
      <c r="R172" s="20" t="str">
        <f>IF(Table1[[#This Row],[startdayname]]="Friday",Table1[[#This Row],[starttime]],"")</f>
        <v/>
      </c>
      <c r="S172" s="20" t="str">
        <f>IF(Table1[[#This Row],[startdayname]]="Saturday",Table1[[#This Row],[starttime]],"")</f>
        <v/>
      </c>
      <c r="T172" s="20" t="str">
        <f>IF(Table1[[#This Row],[startdayname]]="Sunday",Table1[[#This Row],[starttime]],"")</f>
        <v/>
      </c>
      <c r="V172" t="str">
        <f t="shared" ref="V172:X172" si="118">V171</f>
        <v>Kyle Cook</v>
      </c>
      <c r="W172" t="str">
        <f t="shared" si="118"/>
        <v>615-880-2367</v>
      </c>
      <c r="X172" t="str">
        <f t="shared" si="118"/>
        <v>kyle.cook@nashville.gov</v>
      </c>
    </row>
    <row r="173" spans="1:24" x14ac:dyDescent="0.25">
      <c r="A173">
        <f>Table1[[#This Row],[ summary]]</f>
        <v>0</v>
      </c>
      <c r="B173">
        <v>31158</v>
      </c>
      <c r="C173" t="str">
        <f>_xlfn.IFNA(VLOOKUP(Table1[[#This Row],[locationaddress]],VENUEID!$A$2:$B$28,2,TRUE),"")</f>
        <v/>
      </c>
      <c r="D173">
        <f>Table1[[#This Row],[description]]</f>
        <v>0</v>
      </c>
      <c r="E1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3">
        <v>23</v>
      </c>
      <c r="G173" t="str">
        <f>IF((ISTEXT(Table1[[#This Row],[link]])),(Table1[[#This Row],[link]]),"")</f>
        <v/>
      </c>
      <c r="H173" t="e">
        <f>VLOOKUP(Table1[[#This Row],[locationaddress]],VENUEID!$A$2:$C195,3,TRUE)</f>
        <v>#N/A</v>
      </c>
      <c r="L173" s="1">
        <f>Table1[[#This Row],[startshortdate]]</f>
        <v>0</v>
      </c>
      <c r="M173" s="1">
        <f>Table1[[#This Row],[endshortdate]]</f>
        <v>0</v>
      </c>
      <c r="N173" s="20" t="str">
        <f>IF(Table1[[#This Row],[startdayname]]="Monday",Table1[[#This Row],[starttime]],"")</f>
        <v/>
      </c>
      <c r="O173" s="20" t="str">
        <f>IF(Table1[[#This Row],[startdayname]]="Tuesday",Table1[[#This Row],[starttime]],"")</f>
        <v/>
      </c>
      <c r="P173" s="20" t="str">
        <f>IF(Table1[[#This Row],[startdayname]]="Wednesday",Table1[[#This Row],[starttime]],"")</f>
        <v/>
      </c>
      <c r="Q173" s="20" t="str">
        <f>IF(Table1[[#This Row],[startdayname]]="Thursday",Table1[[#This Row],[starttime]],"")</f>
        <v/>
      </c>
      <c r="R173" s="20" t="str">
        <f>IF(Table1[[#This Row],[startdayname]]="Friday",Table1[[#This Row],[starttime]],"")</f>
        <v/>
      </c>
      <c r="S173" s="20" t="str">
        <f>IF(Table1[[#This Row],[startdayname]]="Saturday",Table1[[#This Row],[starttime]],"")</f>
        <v/>
      </c>
      <c r="T173" s="20" t="str">
        <f>IF(Table1[[#This Row],[startdayname]]="Sunday",Table1[[#This Row],[starttime]],"")</f>
        <v/>
      </c>
      <c r="V173" t="str">
        <f t="shared" ref="V173:X173" si="119">V172</f>
        <v>Kyle Cook</v>
      </c>
      <c r="W173" t="str">
        <f t="shared" si="119"/>
        <v>615-880-2367</v>
      </c>
      <c r="X173" t="str">
        <f t="shared" si="119"/>
        <v>kyle.cook@nashville.gov</v>
      </c>
    </row>
    <row r="174" spans="1:24" x14ac:dyDescent="0.25">
      <c r="A174">
        <f>Table1[[#This Row],[ summary]]</f>
        <v>0</v>
      </c>
      <c r="B174">
        <v>31158</v>
      </c>
      <c r="C174" t="str">
        <f>_xlfn.IFNA(VLOOKUP(Table1[[#This Row],[locationaddress]],VENUEID!$A$2:$B$28,2,TRUE),"")</f>
        <v/>
      </c>
      <c r="D174">
        <f>Table1[[#This Row],[description]]</f>
        <v>0</v>
      </c>
      <c r="E1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4">
        <v>23</v>
      </c>
      <c r="G174" t="str">
        <f>IF((ISTEXT(Table1[[#This Row],[link]])),(Table1[[#This Row],[link]]),"")</f>
        <v/>
      </c>
      <c r="H174" t="e">
        <f>VLOOKUP(Table1[[#This Row],[locationaddress]],VENUEID!$A$2:$C197,3,TRUE)</f>
        <v>#N/A</v>
      </c>
      <c r="L174" s="1">
        <f>Table1[[#This Row],[startshortdate]]</f>
        <v>0</v>
      </c>
      <c r="M174" s="1">
        <f>Table1[[#This Row],[endshortdate]]</f>
        <v>0</v>
      </c>
      <c r="N174" s="20" t="str">
        <f>IF(Table1[[#This Row],[startdayname]]="Monday",Table1[[#This Row],[starttime]],"")</f>
        <v/>
      </c>
      <c r="O174" s="20" t="str">
        <f>IF(Table1[[#This Row],[startdayname]]="Tuesday",Table1[[#This Row],[starttime]],"")</f>
        <v/>
      </c>
      <c r="P174" s="20" t="str">
        <f>IF(Table1[[#This Row],[startdayname]]="Wednesday",Table1[[#This Row],[starttime]],"")</f>
        <v/>
      </c>
      <c r="Q174" s="20" t="str">
        <f>IF(Table1[[#This Row],[startdayname]]="Thursday",Table1[[#This Row],[starttime]],"")</f>
        <v/>
      </c>
      <c r="R174" s="20" t="str">
        <f>IF(Table1[[#This Row],[startdayname]]="Friday",Table1[[#This Row],[starttime]],"")</f>
        <v/>
      </c>
      <c r="S174" s="20" t="str">
        <f>IF(Table1[[#This Row],[startdayname]]="Saturday",Table1[[#This Row],[starttime]],"")</f>
        <v/>
      </c>
      <c r="T174" s="20" t="str">
        <f>IF(Table1[[#This Row],[startdayname]]="Sunday",Table1[[#This Row],[starttime]],"")</f>
        <v/>
      </c>
      <c r="V174" t="str">
        <f t="shared" ref="V174:X174" si="120">V173</f>
        <v>Kyle Cook</v>
      </c>
      <c r="W174" t="str">
        <f t="shared" si="120"/>
        <v>615-880-2367</v>
      </c>
      <c r="X174" t="str">
        <f t="shared" si="120"/>
        <v>kyle.cook@nashville.gov</v>
      </c>
    </row>
    <row r="175" spans="1:24" x14ac:dyDescent="0.25">
      <c r="A175">
        <f>Table1[[#This Row],[ summary]]</f>
        <v>0</v>
      </c>
      <c r="B175">
        <v>31158</v>
      </c>
      <c r="C175" t="str">
        <f>_xlfn.IFNA(VLOOKUP(Table1[[#This Row],[locationaddress]],VENUEID!$A$2:$B$28,2,TRUE),"")</f>
        <v/>
      </c>
      <c r="D175">
        <f>Table1[[#This Row],[description]]</f>
        <v>0</v>
      </c>
      <c r="E1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5">
        <v>23</v>
      </c>
      <c r="G175" t="str">
        <f>IF((ISTEXT(Table1[[#This Row],[link]])),(Table1[[#This Row],[link]]),"")</f>
        <v/>
      </c>
      <c r="H175" t="e">
        <f>VLOOKUP(Table1[[#This Row],[locationaddress]],VENUEID!$A$2:$C197,3,TRUE)</f>
        <v>#N/A</v>
      </c>
      <c r="L175" s="1">
        <f>Table1[[#This Row],[startshortdate]]</f>
        <v>0</v>
      </c>
      <c r="M175" s="1">
        <f>Table1[[#This Row],[endshortdate]]</f>
        <v>0</v>
      </c>
      <c r="N175" s="20" t="str">
        <f>IF(Table1[[#This Row],[startdayname]]="Monday",Table1[[#This Row],[starttime]],"")</f>
        <v/>
      </c>
      <c r="O175" s="20" t="str">
        <f>IF(Table1[[#This Row],[startdayname]]="Tuesday",Table1[[#This Row],[starttime]],"")</f>
        <v/>
      </c>
      <c r="P175" s="20" t="str">
        <f>IF(Table1[[#This Row],[startdayname]]="Wednesday",Table1[[#This Row],[starttime]],"")</f>
        <v/>
      </c>
      <c r="Q175" s="20" t="str">
        <f>IF(Table1[[#This Row],[startdayname]]="Thursday",Table1[[#This Row],[starttime]],"")</f>
        <v/>
      </c>
      <c r="R175" s="20" t="str">
        <f>IF(Table1[[#This Row],[startdayname]]="Friday",Table1[[#This Row],[starttime]],"")</f>
        <v/>
      </c>
      <c r="S175" s="20" t="str">
        <f>IF(Table1[[#This Row],[startdayname]]="Saturday",Table1[[#This Row],[starttime]],"")</f>
        <v/>
      </c>
      <c r="T175" s="20" t="str">
        <f>IF(Table1[[#This Row],[startdayname]]="Sunday",Table1[[#This Row],[starttime]],"")</f>
        <v/>
      </c>
      <c r="V175" t="str">
        <f t="shared" ref="V175:X175" si="121">V174</f>
        <v>Kyle Cook</v>
      </c>
      <c r="W175" t="str">
        <f t="shared" si="121"/>
        <v>615-880-2367</v>
      </c>
      <c r="X175" t="str">
        <f t="shared" si="121"/>
        <v>kyle.cook@nashville.gov</v>
      </c>
    </row>
    <row r="176" spans="1:24" x14ac:dyDescent="0.25">
      <c r="A176">
        <f>Table1[[#This Row],[ summary]]</f>
        <v>0</v>
      </c>
      <c r="B176">
        <v>31158</v>
      </c>
      <c r="C176" t="str">
        <f>_xlfn.IFNA(VLOOKUP(Table1[[#This Row],[locationaddress]],VENUEID!$A$2:$B$28,2,TRUE),"")</f>
        <v/>
      </c>
      <c r="D176">
        <f>Table1[[#This Row],[description]]</f>
        <v>0</v>
      </c>
      <c r="E1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6">
        <v>23</v>
      </c>
      <c r="G176" t="str">
        <f>IF((ISTEXT(Table1[[#This Row],[link]])),(Table1[[#This Row],[link]]),"")</f>
        <v/>
      </c>
      <c r="H176" t="e">
        <f>VLOOKUP(Table1[[#This Row],[locationaddress]],VENUEID!$A$2:$C199,3,TRUE)</f>
        <v>#N/A</v>
      </c>
      <c r="L176" s="1">
        <f>Table1[[#This Row],[startshortdate]]</f>
        <v>0</v>
      </c>
      <c r="M176" s="1">
        <f>Table1[[#This Row],[endshortdate]]</f>
        <v>0</v>
      </c>
      <c r="N176" s="20" t="str">
        <f>IF(Table1[[#This Row],[startdayname]]="Monday",Table1[[#This Row],[starttime]],"")</f>
        <v/>
      </c>
      <c r="O176" s="20" t="str">
        <f>IF(Table1[[#This Row],[startdayname]]="Tuesday",Table1[[#This Row],[starttime]],"")</f>
        <v/>
      </c>
      <c r="P176" s="20" t="str">
        <f>IF(Table1[[#This Row],[startdayname]]="Wednesday",Table1[[#This Row],[starttime]],"")</f>
        <v/>
      </c>
      <c r="Q176" s="20" t="str">
        <f>IF(Table1[[#This Row],[startdayname]]="Thursday",Table1[[#This Row],[starttime]],"")</f>
        <v/>
      </c>
      <c r="R176" s="20" t="str">
        <f>IF(Table1[[#This Row],[startdayname]]="Friday",Table1[[#This Row],[starttime]],"")</f>
        <v/>
      </c>
      <c r="S176" s="20" t="str">
        <f>IF(Table1[[#This Row],[startdayname]]="Saturday",Table1[[#This Row],[starttime]],"")</f>
        <v/>
      </c>
      <c r="T176" s="20" t="str">
        <f>IF(Table1[[#This Row],[startdayname]]="Sunday",Table1[[#This Row],[starttime]],"")</f>
        <v/>
      </c>
      <c r="V176" t="str">
        <f t="shared" ref="V176:X176" si="122">V175</f>
        <v>Kyle Cook</v>
      </c>
      <c r="W176" t="str">
        <f t="shared" si="122"/>
        <v>615-880-2367</v>
      </c>
      <c r="X176" t="str">
        <f t="shared" si="122"/>
        <v>kyle.cook@nashville.gov</v>
      </c>
    </row>
    <row r="177" spans="1:24" x14ac:dyDescent="0.25">
      <c r="A177">
        <f>Table1[[#This Row],[ summary]]</f>
        <v>0</v>
      </c>
      <c r="B177">
        <v>31158</v>
      </c>
      <c r="C177" t="str">
        <f>_xlfn.IFNA(VLOOKUP(Table1[[#This Row],[locationaddress]],VENUEID!$A$2:$B$28,2,TRUE),"")</f>
        <v/>
      </c>
      <c r="D177">
        <f>Table1[[#This Row],[description]]</f>
        <v>0</v>
      </c>
      <c r="E1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7">
        <v>23</v>
      </c>
      <c r="G177" t="str">
        <f>IF((ISTEXT(Table1[[#This Row],[link]])),(Table1[[#This Row],[link]]),"")</f>
        <v/>
      </c>
      <c r="H177" t="e">
        <f>VLOOKUP(Table1[[#This Row],[locationaddress]],VENUEID!$A$2:$C199,3,TRUE)</f>
        <v>#N/A</v>
      </c>
      <c r="L177" s="1">
        <f>Table1[[#This Row],[startshortdate]]</f>
        <v>0</v>
      </c>
      <c r="M177" s="1">
        <f>Table1[[#This Row],[endshortdate]]</f>
        <v>0</v>
      </c>
      <c r="N177" s="20" t="str">
        <f>IF(Table1[[#This Row],[startdayname]]="Monday",Table1[[#This Row],[starttime]],"")</f>
        <v/>
      </c>
      <c r="O177" s="20" t="str">
        <f>IF(Table1[[#This Row],[startdayname]]="Tuesday",Table1[[#This Row],[starttime]],"")</f>
        <v/>
      </c>
      <c r="P177" s="20" t="str">
        <f>IF(Table1[[#This Row],[startdayname]]="Wednesday",Table1[[#This Row],[starttime]],"")</f>
        <v/>
      </c>
      <c r="Q177" s="20" t="str">
        <f>IF(Table1[[#This Row],[startdayname]]="Thursday",Table1[[#This Row],[starttime]],"")</f>
        <v/>
      </c>
      <c r="R177" s="20" t="str">
        <f>IF(Table1[[#This Row],[startdayname]]="Friday",Table1[[#This Row],[starttime]],"")</f>
        <v/>
      </c>
      <c r="S177" s="20" t="str">
        <f>IF(Table1[[#This Row],[startdayname]]="Saturday",Table1[[#This Row],[starttime]],"")</f>
        <v/>
      </c>
      <c r="T177" s="20" t="str">
        <f>IF(Table1[[#This Row],[startdayname]]="Sunday",Table1[[#This Row],[starttime]],"")</f>
        <v/>
      </c>
      <c r="V177" t="str">
        <f t="shared" ref="V177:X177" si="123">V176</f>
        <v>Kyle Cook</v>
      </c>
      <c r="W177" t="str">
        <f t="shared" si="123"/>
        <v>615-880-2367</v>
      </c>
      <c r="X177" t="str">
        <f t="shared" si="123"/>
        <v>kyle.cook@nashville.gov</v>
      </c>
    </row>
    <row r="178" spans="1:24" x14ac:dyDescent="0.25">
      <c r="A178" t="str">
        <f>Table1[[#This Row],[ summary]]</f>
        <v xml:space="preserve"> Lee, Juega, Aprende (Read, Play, Grow)</v>
      </c>
      <c r="B178">
        <v>31158</v>
      </c>
      <c r="C178">
        <f>_xlfn.IFNA(VLOOKUP(Table1[[#This Row],[locationaddress]],VENUEID!$A$2:$B$28,2,TRUE),"")</f>
        <v>31252</v>
      </c>
      <c r="D178" t="str">
        <f>Table1[[#This Row],[description]]</f>
        <v>Todos los jueves en mayo. Por favor acomp&amp;aacute;&amp;ntilde;enos a disfrutar de un programa divertido con actividades que le ayudaran a sus ni&amp;ntilde;os prepararse para leer. Para ni&amp;ntilde;os de 2-5 a&amp;ntilde;os.</v>
      </c>
      <c r="E1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78">
        <v>23</v>
      </c>
      <c r="G178" t="str">
        <f>IF((ISTEXT(Table1[[#This Row],[link]])),(Table1[[#This Row],[link]]),"")</f>
        <v/>
      </c>
      <c r="H178" t="str">
        <f>VLOOKUP(Table1[[#This Row],[locationaddress]],VENUEID!$A$2:$C201,3,TRUE)</f>
        <v>(615) 862-5871</v>
      </c>
      <c r="L178" s="1">
        <f>Table1[[#This Row],[startshortdate]]</f>
        <v>42859</v>
      </c>
      <c r="M178" s="1">
        <f>Table1[[#This Row],[endshortdate]]</f>
        <v>42859</v>
      </c>
      <c r="N178" s="20" t="str">
        <f>IF(Table1[[#This Row],[startdayname]]="Monday",Table1[[#This Row],[starttime]],"")</f>
        <v/>
      </c>
      <c r="O178" s="20" t="str">
        <f>IF(Table1[[#This Row],[startdayname]]="Tuesday",Table1[[#This Row],[starttime]],"")</f>
        <v/>
      </c>
      <c r="P178" s="20" t="str">
        <f>IF(Table1[[#This Row],[startdayname]]="Wednesday",Table1[[#This Row],[starttime]],"")</f>
        <v/>
      </c>
      <c r="Q178" s="20">
        <f>IF(Table1[[#This Row],[startdayname]]="Thursday",Table1[[#This Row],[starttime]],"")</f>
        <v>0.4375</v>
      </c>
      <c r="R178" s="20" t="str">
        <f>IF(Table1[[#This Row],[startdayname]]="Friday",Table1[[#This Row],[starttime]],"")</f>
        <v/>
      </c>
      <c r="S178" s="20" t="str">
        <f>IF(Table1[[#This Row],[startdayname]]="Saturday",Table1[[#This Row],[starttime]],"")</f>
        <v/>
      </c>
      <c r="T178" s="20" t="str">
        <f>IF(Table1[[#This Row],[startdayname]]="Sunday",Table1[[#This Row],[starttime]],"")</f>
        <v/>
      </c>
      <c r="V178" t="str">
        <f t="shared" ref="V178:X178" si="124">V177</f>
        <v>Kyle Cook</v>
      </c>
      <c r="W178" t="str">
        <f t="shared" si="124"/>
        <v>615-880-2367</v>
      </c>
      <c r="X178" t="str">
        <f t="shared" si="124"/>
        <v>kyle.cook@nashville.gov</v>
      </c>
    </row>
    <row r="179" spans="1:24" x14ac:dyDescent="0.25">
      <c r="A179">
        <f>Table1[[#This Row],[ summary]]</f>
        <v>0</v>
      </c>
      <c r="B179">
        <v>31158</v>
      </c>
      <c r="C179" t="str">
        <f>_xlfn.IFNA(VLOOKUP(Table1[[#This Row],[locationaddress]],VENUEID!$A$2:$B$28,2,TRUE),"")</f>
        <v/>
      </c>
      <c r="D179">
        <f>Table1[[#This Row],[description]]</f>
        <v>0</v>
      </c>
      <c r="E1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9">
        <v>23</v>
      </c>
      <c r="G179" t="str">
        <f>IF((ISTEXT(Table1[[#This Row],[link]])),(Table1[[#This Row],[link]]),"")</f>
        <v/>
      </c>
      <c r="H179" t="e">
        <f>VLOOKUP(Table1[[#This Row],[locationaddress]],VENUEID!$A$2:$C201,3,TRUE)</f>
        <v>#N/A</v>
      </c>
      <c r="L179" s="1">
        <f>Table1[[#This Row],[startshortdate]]</f>
        <v>0</v>
      </c>
      <c r="M179" s="1">
        <f>Table1[[#This Row],[endshortdate]]</f>
        <v>0</v>
      </c>
      <c r="N179" s="20" t="str">
        <f>IF(Table1[[#This Row],[startdayname]]="Monday",Table1[[#This Row],[starttime]],"")</f>
        <v/>
      </c>
      <c r="O179" s="20" t="str">
        <f>IF(Table1[[#This Row],[startdayname]]="Tuesday",Table1[[#This Row],[starttime]],"")</f>
        <v/>
      </c>
      <c r="P179" s="20" t="str">
        <f>IF(Table1[[#This Row],[startdayname]]="Wednesday",Table1[[#This Row],[starttime]],"")</f>
        <v/>
      </c>
      <c r="Q179" s="20" t="str">
        <f>IF(Table1[[#This Row],[startdayname]]="Thursday",Table1[[#This Row],[starttime]],"")</f>
        <v/>
      </c>
      <c r="R179" s="20" t="str">
        <f>IF(Table1[[#This Row],[startdayname]]="Friday",Table1[[#This Row],[starttime]],"")</f>
        <v/>
      </c>
      <c r="S179" s="20" t="str">
        <f>IF(Table1[[#This Row],[startdayname]]="Saturday",Table1[[#This Row],[starttime]],"")</f>
        <v/>
      </c>
      <c r="T179" s="20" t="str">
        <f>IF(Table1[[#This Row],[startdayname]]="Sunday",Table1[[#This Row],[starttime]],"")</f>
        <v/>
      </c>
      <c r="V179" t="str">
        <f t="shared" ref="V179:X179" si="125">V178</f>
        <v>Kyle Cook</v>
      </c>
      <c r="W179" t="str">
        <f t="shared" si="125"/>
        <v>615-880-2367</v>
      </c>
      <c r="X179" t="str">
        <f t="shared" si="125"/>
        <v>kyle.cook@nashville.gov</v>
      </c>
    </row>
    <row r="180" spans="1:24" x14ac:dyDescent="0.25">
      <c r="A180">
        <f>Table1[[#This Row],[ summary]]</f>
        <v>0</v>
      </c>
      <c r="B180">
        <v>31158</v>
      </c>
      <c r="C180" t="str">
        <f>_xlfn.IFNA(VLOOKUP(Table1[[#This Row],[locationaddress]],VENUEID!$A$2:$B$28,2,TRUE),"")</f>
        <v/>
      </c>
      <c r="D180">
        <f>Table1[[#This Row],[description]]</f>
        <v>0</v>
      </c>
      <c r="E1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0">
        <v>23</v>
      </c>
      <c r="G180" t="str">
        <f>IF((ISTEXT(Table1[[#This Row],[link]])),(Table1[[#This Row],[link]]),"")</f>
        <v/>
      </c>
      <c r="H180" t="e">
        <f>VLOOKUP(Table1[[#This Row],[locationaddress]],VENUEID!$A$2:$C203,3,TRUE)</f>
        <v>#N/A</v>
      </c>
      <c r="L180" s="1">
        <f>Table1[[#This Row],[startshortdate]]</f>
        <v>0</v>
      </c>
      <c r="M180" s="1">
        <f>Table1[[#This Row],[endshortdate]]</f>
        <v>0</v>
      </c>
      <c r="N180" s="20" t="str">
        <f>IF(Table1[[#This Row],[startdayname]]="Monday",Table1[[#This Row],[starttime]],"")</f>
        <v/>
      </c>
      <c r="O180" s="20" t="str">
        <f>IF(Table1[[#This Row],[startdayname]]="Tuesday",Table1[[#This Row],[starttime]],"")</f>
        <v/>
      </c>
      <c r="P180" s="20" t="str">
        <f>IF(Table1[[#This Row],[startdayname]]="Wednesday",Table1[[#This Row],[starttime]],"")</f>
        <v/>
      </c>
      <c r="Q180" s="20" t="str">
        <f>IF(Table1[[#This Row],[startdayname]]="Thursday",Table1[[#This Row],[starttime]],"")</f>
        <v/>
      </c>
      <c r="R180" s="20" t="str">
        <f>IF(Table1[[#This Row],[startdayname]]="Friday",Table1[[#This Row],[starttime]],"")</f>
        <v/>
      </c>
      <c r="S180" s="20" t="str">
        <f>IF(Table1[[#This Row],[startdayname]]="Saturday",Table1[[#This Row],[starttime]],"")</f>
        <v/>
      </c>
      <c r="T180" s="20" t="str">
        <f>IF(Table1[[#This Row],[startdayname]]="Sunday",Table1[[#This Row],[starttime]],"")</f>
        <v/>
      </c>
      <c r="V180" t="str">
        <f t="shared" ref="V180:X180" si="126">V179</f>
        <v>Kyle Cook</v>
      </c>
      <c r="W180" t="str">
        <f t="shared" si="126"/>
        <v>615-880-2367</v>
      </c>
      <c r="X180" t="str">
        <f t="shared" si="126"/>
        <v>kyle.cook@nashville.gov</v>
      </c>
    </row>
    <row r="181" spans="1:24" x14ac:dyDescent="0.25">
      <c r="A181">
        <f>Table1[[#This Row],[ summary]]</f>
        <v>0</v>
      </c>
      <c r="B181">
        <v>31158</v>
      </c>
      <c r="C181" t="str">
        <f>_xlfn.IFNA(VLOOKUP(Table1[[#This Row],[locationaddress]],VENUEID!$A$2:$B$28,2,TRUE),"")</f>
        <v/>
      </c>
      <c r="D181">
        <f>Table1[[#This Row],[description]]</f>
        <v>0</v>
      </c>
      <c r="E1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1">
        <v>23</v>
      </c>
      <c r="G181" t="str">
        <f>IF((ISTEXT(Table1[[#This Row],[link]])),(Table1[[#This Row],[link]]),"")</f>
        <v/>
      </c>
      <c r="H181" t="e">
        <f>VLOOKUP(Table1[[#This Row],[locationaddress]],VENUEID!$A$2:$C203,3,TRUE)</f>
        <v>#N/A</v>
      </c>
      <c r="L181" s="1">
        <f>Table1[[#This Row],[startshortdate]]</f>
        <v>0</v>
      </c>
      <c r="M181" s="1">
        <f>Table1[[#This Row],[endshortdate]]</f>
        <v>0</v>
      </c>
      <c r="N181" s="20" t="str">
        <f>IF(Table1[[#This Row],[startdayname]]="Monday",Table1[[#This Row],[starttime]],"")</f>
        <v/>
      </c>
      <c r="O181" s="20" t="str">
        <f>IF(Table1[[#This Row],[startdayname]]="Tuesday",Table1[[#This Row],[starttime]],"")</f>
        <v/>
      </c>
      <c r="P181" s="20" t="str">
        <f>IF(Table1[[#This Row],[startdayname]]="Wednesday",Table1[[#This Row],[starttime]],"")</f>
        <v/>
      </c>
      <c r="Q181" s="20" t="str">
        <f>IF(Table1[[#This Row],[startdayname]]="Thursday",Table1[[#This Row],[starttime]],"")</f>
        <v/>
      </c>
      <c r="R181" s="20" t="str">
        <f>IF(Table1[[#This Row],[startdayname]]="Friday",Table1[[#This Row],[starttime]],"")</f>
        <v/>
      </c>
      <c r="S181" s="20" t="str">
        <f>IF(Table1[[#This Row],[startdayname]]="Saturday",Table1[[#This Row],[starttime]],"")</f>
        <v/>
      </c>
      <c r="T181" s="20" t="str">
        <f>IF(Table1[[#This Row],[startdayname]]="Sunday",Table1[[#This Row],[starttime]],"")</f>
        <v/>
      </c>
      <c r="V181" t="str">
        <f t="shared" ref="V181:X181" si="127">V180</f>
        <v>Kyle Cook</v>
      </c>
      <c r="W181" t="str">
        <f t="shared" si="127"/>
        <v>615-880-2367</v>
      </c>
      <c r="X181" t="str">
        <f t="shared" si="127"/>
        <v>kyle.cook@nashville.gov</v>
      </c>
    </row>
    <row r="182" spans="1:24" x14ac:dyDescent="0.25">
      <c r="A182" t="str">
        <f>Table1[[#This Row],[ summary]]</f>
        <v xml:space="preserve"> LEGO Mania</v>
      </c>
      <c r="B182">
        <v>31158</v>
      </c>
      <c r="C182">
        <f>_xlfn.IFNA(VLOOKUP(Table1[[#This Row],[locationaddress]],VENUEID!$A$2:$B$28,2,TRUE),"")</f>
        <v>31252</v>
      </c>
      <c r="D182" t="str">
        <f>Table1[[#This Row],[description]]</f>
        <v>Third Fridays in Mar and Apr. Join us for LEGO Mania and bring your creativity! Children will create masterpieces in this program. Bring your imagination, and we'll provide the LEGO bricks! For ages 5-12.</v>
      </c>
      <c r="E1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82">
        <v>23</v>
      </c>
      <c r="G182" t="str">
        <f>IF((ISTEXT(Table1[[#This Row],[link]])),(Table1[[#This Row],[link]]),"")</f>
        <v/>
      </c>
      <c r="H182" t="str">
        <f>VLOOKUP(Table1[[#This Row],[locationaddress]],VENUEID!$A$2:$C205,3,TRUE)</f>
        <v>(615) 862-5871</v>
      </c>
      <c r="L182" s="1">
        <f>Table1[[#This Row],[startshortdate]]</f>
        <v>42811</v>
      </c>
      <c r="M182" s="1">
        <f>Table1[[#This Row],[endshortdate]]</f>
        <v>42811</v>
      </c>
      <c r="N182" s="20" t="str">
        <f>IF(Table1[[#This Row],[startdayname]]="Monday",Table1[[#This Row],[starttime]],"")</f>
        <v/>
      </c>
      <c r="O182" s="20" t="str">
        <f>IF(Table1[[#This Row],[startdayname]]="Tuesday",Table1[[#This Row],[starttime]],"")</f>
        <v/>
      </c>
      <c r="P182" s="20" t="str">
        <f>IF(Table1[[#This Row],[startdayname]]="Wednesday",Table1[[#This Row],[starttime]],"")</f>
        <v/>
      </c>
      <c r="Q182" s="20" t="str">
        <f>IF(Table1[[#This Row],[startdayname]]="Thursday",Table1[[#This Row],[starttime]],"")</f>
        <v/>
      </c>
      <c r="R182" s="20">
        <f>IF(Table1[[#This Row],[startdayname]]="Friday",Table1[[#This Row],[starttime]],"")</f>
        <v>0.6875</v>
      </c>
      <c r="S182" s="20" t="str">
        <f>IF(Table1[[#This Row],[startdayname]]="Saturday",Table1[[#This Row],[starttime]],"")</f>
        <v/>
      </c>
      <c r="T182" s="20" t="str">
        <f>IF(Table1[[#This Row],[startdayname]]="Sunday",Table1[[#This Row],[starttime]],"")</f>
        <v/>
      </c>
      <c r="V182" t="str">
        <f t="shared" ref="V182:X182" si="128">V181</f>
        <v>Kyle Cook</v>
      </c>
      <c r="W182" t="str">
        <f t="shared" si="128"/>
        <v>615-880-2367</v>
      </c>
      <c r="X182" t="str">
        <f t="shared" si="128"/>
        <v>kyle.cook@nashville.gov</v>
      </c>
    </row>
    <row r="183" spans="1:24" x14ac:dyDescent="0.25">
      <c r="A183">
        <f>Table1[[#This Row],[ summary]]</f>
        <v>0</v>
      </c>
      <c r="B183">
        <v>31158</v>
      </c>
      <c r="C183" t="str">
        <f>_xlfn.IFNA(VLOOKUP(Table1[[#This Row],[locationaddress]],VENUEID!$A$2:$B$28,2,TRUE),"")</f>
        <v/>
      </c>
      <c r="D183">
        <f>Table1[[#This Row],[description]]</f>
        <v>0</v>
      </c>
      <c r="E1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3">
        <v>23</v>
      </c>
      <c r="G183" t="str">
        <f>IF((ISTEXT(Table1[[#This Row],[link]])),(Table1[[#This Row],[link]]),"")</f>
        <v/>
      </c>
      <c r="H183" t="e">
        <f>VLOOKUP(Table1[[#This Row],[locationaddress]],VENUEID!$A$2:$C205,3,TRUE)</f>
        <v>#N/A</v>
      </c>
      <c r="L183" s="1">
        <f>Table1[[#This Row],[startshortdate]]</f>
        <v>0</v>
      </c>
      <c r="M183" s="1">
        <f>Table1[[#This Row],[endshortdate]]</f>
        <v>0</v>
      </c>
      <c r="N183" s="20" t="str">
        <f>IF(Table1[[#This Row],[startdayname]]="Monday",Table1[[#This Row],[starttime]],"")</f>
        <v/>
      </c>
      <c r="O183" s="20" t="str">
        <f>IF(Table1[[#This Row],[startdayname]]="Tuesday",Table1[[#This Row],[starttime]],"")</f>
        <v/>
      </c>
      <c r="P183" s="20" t="str">
        <f>IF(Table1[[#This Row],[startdayname]]="Wednesday",Table1[[#This Row],[starttime]],"")</f>
        <v/>
      </c>
      <c r="Q183" s="20" t="str">
        <f>IF(Table1[[#This Row],[startdayname]]="Thursday",Table1[[#This Row],[starttime]],"")</f>
        <v/>
      </c>
      <c r="R183" s="20" t="str">
        <f>IF(Table1[[#This Row],[startdayname]]="Friday",Table1[[#This Row],[starttime]],"")</f>
        <v/>
      </c>
      <c r="S183" s="20" t="str">
        <f>IF(Table1[[#This Row],[startdayname]]="Saturday",Table1[[#This Row],[starttime]],"")</f>
        <v/>
      </c>
      <c r="T183" s="20" t="str">
        <f>IF(Table1[[#This Row],[startdayname]]="Sunday",Table1[[#This Row],[starttime]],"")</f>
        <v/>
      </c>
      <c r="V183" t="str">
        <f t="shared" ref="V183:X183" si="129">V182</f>
        <v>Kyle Cook</v>
      </c>
      <c r="W183" t="str">
        <f t="shared" si="129"/>
        <v>615-880-2367</v>
      </c>
      <c r="X183" t="str">
        <f t="shared" si="129"/>
        <v>kyle.cook@nashville.gov</v>
      </c>
    </row>
    <row r="184" spans="1:24" x14ac:dyDescent="0.25">
      <c r="A184" t="str">
        <f>Table1[[#This Row],[ summary]]</f>
        <v xml:space="preserve"> Little Bookworms Story Time</v>
      </c>
      <c r="B184">
        <v>31158</v>
      </c>
      <c r="C184">
        <f>_xlfn.IFNA(VLOOKUP(Table1[[#This Row],[locationaddress]],VENUEID!$A$2:$B$28,2,TRUE),"")</f>
        <v>31252</v>
      </c>
      <c r="D184" t="str">
        <f>Table1[[#This Row],[description]]</f>
        <v>Every Tuesday in Mar and Apr. Please join us for a fun-filled program with stories, songs, rhymes and a craft! Children ages 2 to 5 are welcome.</v>
      </c>
      <c r="E1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84">
        <v>23</v>
      </c>
      <c r="G184" t="str">
        <f>IF((ISTEXT(Table1[[#This Row],[link]])),(Table1[[#This Row],[link]]),"")</f>
        <v/>
      </c>
      <c r="H184" t="str">
        <f>VLOOKUP(Table1[[#This Row],[locationaddress]],VENUEID!$A$2:$C207,3,TRUE)</f>
        <v>(615) 862-5871</v>
      </c>
      <c r="L184" s="1">
        <f>Table1[[#This Row],[startshortdate]]</f>
        <v>42801</v>
      </c>
      <c r="M184" s="1">
        <f>Table1[[#This Row],[endshortdate]]</f>
        <v>42801</v>
      </c>
      <c r="N184" s="20" t="str">
        <f>IF(Table1[[#This Row],[startdayname]]="Monday",Table1[[#This Row],[starttime]],"")</f>
        <v/>
      </c>
      <c r="O184" s="20">
        <f>IF(Table1[[#This Row],[startdayname]]="Tuesday",Table1[[#This Row],[starttime]],"")</f>
        <v>0.4375</v>
      </c>
      <c r="P184" s="20" t="str">
        <f>IF(Table1[[#This Row],[startdayname]]="Wednesday",Table1[[#This Row],[starttime]],"")</f>
        <v/>
      </c>
      <c r="Q184" s="20" t="str">
        <f>IF(Table1[[#This Row],[startdayname]]="Thursday",Table1[[#This Row],[starttime]],"")</f>
        <v/>
      </c>
      <c r="R184" s="20" t="str">
        <f>IF(Table1[[#This Row],[startdayname]]="Friday",Table1[[#This Row],[starttime]],"")</f>
        <v/>
      </c>
      <c r="S184" s="20" t="str">
        <f>IF(Table1[[#This Row],[startdayname]]="Saturday",Table1[[#This Row],[starttime]],"")</f>
        <v/>
      </c>
      <c r="T184" s="20" t="str">
        <f>IF(Table1[[#This Row],[startdayname]]="Sunday",Table1[[#This Row],[starttime]],"")</f>
        <v/>
      </c>
      <c r="V184" t="str">
        <f t="shared" ref="V184:X184" si="130">V183</f>
        <v>Kyle Cook</v>
      </c>
      <c r="W184" t="str">
        <f t="shared" si="130"/>
        <v>615-880-2367</v>
      </c>
      <c r="X184" t="str">
        <f t="shared" si="130"/>
        <v>kyle.cook@nashville.gov</v>
      </c>
    </row>
    <row r="185" spans="1:24" x14ac:dyDescent="0.25">
      <c r="A185">
        <f>Table1[[#This Row],[ summary]]</f>
        <v>0</v>
      </c>
      <c r="B185">
        <v>31158</v>
      </c>
      <c r="C185" t="str">
        <f>_xlfn.IFNA(VLOOKUP(Table1[[#This Row],[locationaddress]],VENUEID!$A$2:$B$28,2,TRUE),"")</f>
        <v/>
      </c>
      <c r="D185">
        <f>Table1[[#This Row],[description]]</f>
        <v>0</v>
      </c>
      <c r="E1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5">
        <v>23</v>
      </c>
      <c r="G185" t="str">
        <f>IF((ISTEXT(Table1[[#This Row],[link]])),(Table1[[#This Row],[link]]),"")</f>
        <v/>
      </c>
      <c r="H185" t="e">
        <f>VLOOKUP(Table1[[#This Row],[locationaddress]],VENUEID!$A$2:$C207,3,TRUE)</f>
        <v>#N/A</v>
      </c>
      <c r="L185" s="1">
        <f>Table1[[#This Row],[startshortdate]]</f>
        <v>0</v>
      </c>
      <c r="M185" s="1">
        <f>Table1[[#This Row],[endshortdate]]</f>
        <v>0</v>
      </c>
      <c r="N185" s="20" t="str">
        <f>IF(Table1[[#This Row],[startdayname]]="Monday",Table1[[#This Row],[starttime]],"")</f>
        <v/>
      </c>
      <c r="O185" s="20" t="str">
        <f>IF(Table1[[#This Row],[startdayname]]="Tuesday",Table1[[#This Row],[starttime]],"")</f>
        <v/>
      </c>
      <c r="P185" s="20" t="str">
        <f>IF(Table1[[#This Row],[startdayname]]="Wednesday",Table1[[#This Row],[starttime]],"")</f>
        <v/>
      </c>
      <c r="Q185" s="20" t="str">
        <f>IF(Table1[[#This Row],[startdayname]]="Thursday",Table1[[#This Row],[starttime]],"")</f>
        <v/>
      </c>
      <c r="R185" s="20" t="str">
        <f>IF(Table1[[#This Row],[startdayname]]="Friday",Table1[[#This Row],[starttime]],"")</f>
        <v/>
      </c>
      <c r="S185" s="20" t="str">
        <f>IF(Table1[[#This Row],[startdayname]]="Saturday",Table1[[#This Row],[starttime]],"")</f>
        <v/>
      </c>
      <c r="T185" s="20" t="str">
        <f>IF(Table1[[#This Row],[startdayname]]="Sunday",Table1[[#This Row],[starttime]],"")</f>
        <v/>
      </c>
      <c r="V185" t="str">
        <f t="shared" ref="V185:X185" si="131">V184</f>
        <v>Kyle Cook</v>
      </c>
      <c r="W185" t="str">
        <f t="shared" si="131"/>
        <v>615-880-2367</v>
      </c>
      <c r="X185" t="str">
        <f t="shared" si="131"/>
        <v>kyle.cook@nashville.gov</v>
      </c>
    </row>
    <row r="186" spans="1:24" x14ac:dyDescent="0.25">
      <c r="A186">
        <f>Table1[[#This Row],[ summary]]</f>
        <v>0</v>
      </c>
      <c r="B186">
        <v>31158</v>
      </c>
      <c r="C186" t="str">
        <f>_xlfn.IFNA(VLOOKUP(Table1[[#This Row],[locationaddress]],VENUEID!$A$2:$B$28,2,TRUE),"")</f>
        <v/>
      </c>
      <c r="D186">
        <f>Table1[[#This Row],[description]]</f>
        <v>0</v>
      </c>
      <c r="E1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6">
        <v>23</v>
      </c>
      <c r="G186" t="str">
        <f>IF((ISTEXT(Table1[[#This Row],[link]])),(Table1[[#This Row],[link]]),"")</f>
        <v/>
      </c>
      <c r="H186" t="e">
        <f>VLOOKUP(Table1[[#This Row],[locationaddress]],VENUEID!$A$2:$C209,3,TRUE)</f>
        <v>#N/A</v>
      </c>
      <c r="L186" s="1">
        <f>Table1[[#This Row],[startshortdate]]</f>
        <v>0</v>
      </c>
      <c r="M186" s="1">
        <f>Table1[[#This Row],[endshortdate]]</f>
        <v>0</v>
      </c>
      <c r="N186" s="20" t="str">
        <f>IF(Table1[[#This Row],[startdayname]]="Monday",Table1[[#This Row],[starttime]],"")</f>
        <v/>
      </c>
      <c r="O186" s="20" t="str">
        <f>IF(Table1[[#This Row],[startdayname]]="Tuesday",Table1[[#This Row],[starttime]],"")</f>
        <v/>
      </c>
      <c r="P186" s="20" t="str">
        <f>IF(Table1[[#This Row],[startdayname]]="Wednesday",Table1[[#This Row],[starttime]],"")</f>
        <v/>
      </c>
      <c r="Q186" s="20" t="str">
        <f>IF(Table1[[#This Row],[startdayname]]="Thursday",Table1[[#This Row],[starttime]],"")</f>
        <v/>
      </c>
      <c r="R186" s="20" t="str">
        <f>IF(Table1[[#This Row],[startdayname]]="Friday",Table1[[#This Row],[starttime]],"")</f>
        <v/>
      </c>
      <c r="S186" s="20" t="str">
        <f>IF(Table1[[#This Row],[startdayname]]="Saturday",Table1[[#This Row],[starttime]],"")</f>
        <v/>
      </c>
      <c r="T186" s="20" t="str">
        <f>IF(Table1[[#This Row],[startdayname]]="Sunday",Table1[[#This Row],[starttime]],"")</f>
        <v/>
      </c>
      <c r="V186" t="str">
        <f t="shared" ref="V186:X186" si="132">V185</f>
        <v>Kyle Cook</v>
      </c>
      <c r="W186" t="str">
        <f t="shared" si="132"/>
        <v>615-880-2367</v>
      </c>
      <c r="X186" t="str">
        <f t="shared" si="132"/>
        <v>kyle.cook@nashville.gov</v>
      </c>
    </row>
    <row r="187" spans="1:24" x14ac:dyDescent="0.25">
      <c r="A187">
        <f>Table1[[#This Row],[ summary]]</f>
        <v>0</v>
      </c>
      <c r="B187">
        <v>31158</v>
      </c>
      <c r="C187" t="str">
        <f>_xlfn.IFNA(VLOOKUP(Table1[[#This Row],[locationaddress]],VENUEID!$A$2:$B$28,2,TRUE),"")</f>
        <v/>
      </c>
      <c r="D187">
        <f>Table1[[#This Row],[description]]</f>
        <v>0</v>
      </c>
      <c r="E1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7">
        <v>23</v>
      </c>
      <c r="G187" t="str">
        <f>IF((ISTEXT(Table1[[#This Row],[link]])),(Table1[[#This Row],[link]]),"")</f>
        <v/>
      </c>
      <c r="H187" t="e">
        <f>VLOOKUP(Table1[[#This Row],[locationaddress]],VENUEID!$A$2:$C209,3,TRUE)</f>
        <v>#N/A</v>
      </c>
      <c r="L187" s="1">
        <f>Table1[[#This Row],[startshortdate]]</f>
        <v>0</v>
      </c>
      <c r="M187" s="1">
        <f>Table1[[#This Row],[endshortdate]]</f>
        <v>0</v>
      </c>
      <c r="N187" s="20" t="str">
        <f>IF(Table1[[#This Row],[startdayname]]="Monday",Table1[[#This Row],[starttime]],"")</f>
        <v/>
      </c>
      <c r="O187" s="20" t="str">
        <f>IF(Table1[[#This Row],[startdayname]]="Tuesday",Table1[[#This Row],[starttime]],"")</f>
        <v/>
      </c>
      <c r="P187" s="20" t="str">
        <f>IF(Table1[[#This Row],[startdayname]]="Wednesday",Table1[[#This Row],[starttime]],"")</f>
        <v/>
      </c>
      <c r="Q187" s="20" t="str">
        <f>IF(Table1[[#This Row],[startdayname]]="Thursday",Table1[[#This Row],[starttime]],"")</f>
        <v/>
      </c>
      <c r="R187" s="20" t="str">
        <f>IF(Table1[[#This Row],[startdayname]]="Friday",Table1[[#This Row],[starttime]],"")</f>
        <v/>
      </c>
      <c r="S187" s="20" t="str">
        <f>IF(Table1[[#This Row],[startdayname]]="Saturday",Table1[[#This Row],[starttime]],"")</f>
        <v/>
      </c>
      <c r="T187" s="20" t="str">
        <f>IF(Table1[[#This Row],[startdayname]]="Sunday",Table1[[#This Row],[starttime]],"")</f>
        <v/>
      </c>
      <c r="V187" t="str">
        <f t="shared" ref="V187:X187" si="133">V186</f>
        <v>Kyle Cook</v>
      </c>
      <c r="W187" t="str">
        <f t="shared" si="133"/>
        <v>615-880-2367</v>
      </c>
      <c r="X187" t="str">
        <f t="shared" si="133"/>
        <v>kyle.cook@nashville.gov</v>
      </c>
    </row>
    <row r="188" spans="1:24" x14ac:dyDescent="0.25">
      <c r="A188">
        <f>Table1[[#This Row],[ summary]]</f>
        <v>0</v>
      </c>
      <c r="B188">
        <v>31158</v>
      </c>
      <c r="C188" t="str">
        <f>_xlfn.IFNA(VLOOKUP(Table1[[#This Row],[locationaddress]],VENUEID!$A$2:$B$28,2,TRUE),"")</f>
        <v/>
      </c>
      <c r="D188">
        <f>Table1[[#This Row],[description]]</f>
        <v>0</v>
      </c>
      <c r="E1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8">
        <v>23</v>
      </c>
      <c r="G188" t="str">
        <f>IF((ISTEXT(Table1[[#This Row],[link]])),(Table1[[#This Row],[link]]),"")</f>
        <v/>
      </c>
      <c r="H188" t="e">
        <f>VLOOKUP(Table1[[#This Row],[locationaddress]],VENUEID!$A$2:$C211,3,TRUE)</f>
        <v>#N/A</v>
      </c>
      <c r="L188" s="1">
        <f>Table1[[#This Row],[startshortdate]]</f>
        <v>0</v>
      </c>
      <c r="M188" s="1">
        <f>Table1[[#This Row],[endshortdate]]</f>
        <v>0</v>
      </c>
      <c r="N188" s="20" t="str">
        <f>IF(Table1[[#This Row],[startdayname]]="Monday",Table1[[#This Row],[starttime]],"")</f>
        <v/>
      </c>
      <c r="O188" s="20" t="str">
        <f>IF(Table1[[#This Row],[startdayname]]="Tuesday",Table1[[#This Row],[starttime]],"")</f>
        <v/>
      </c>
      <c r="P188" s="20" t="str">
        <f>IF(Table1[[#This Row],[startdayname]]="Wednesday",Table1[[#This Row],[starttime]],"")</f>
        <v/>
      </c>
      <c r="Q188" s="20" t="str">
        <f>IF(Table1[[#This Row],[startdayname]]="Thursday",Table1[[#This Row],[starttime]],"")</f>
        <v/>
      </c>
      <c r="R188" s="20" t="str">
        <f>IF(Table1[[#This Row],[startdayname]]="Friday",Table1[[#This Row],[starttime]],"")</f>
        <v/>
      </c>
      <c r="S188" s="20" t="str">
        <f>IF(Table1[[#This Row],[startdayname]]="Saturday",Table1[[#This Row],[starttime]],"")</f>
        <v/>
      </c>
      <c r="T188" s="20" t="str">
        <f>IF(Table1[[#This Row],[startdayname]]="Sunday",Table1[[#This Row],[starttime]],"")</f>
        <v/>
      </c>
      <c r="V188" t="str">
        <f t="shared" ref="V188:X188" si="134">V187</f>
        <v>Kyle Cook</v>
      </c>
      <c r="W188" t="str">
        <f t="shared" si="134"/>
        <v>615-880-2367</v>
      </c>
      <c r="X188" t="str">
        <f t="shared" si="134"/>
        <v>kyle.cook@nashville.gov</v>
      </c>
    </row>
    <row r="189" spans="1:24" x14ac:dyDescent="0.25">
      <c r="A189">
        <f>Table1[[#This Row],[ summary]]</f>
        <v>0</v>
      </c>
      <c r="B189">
        <v>31158</v>
      </c>
      <c r="C189" t="str">
        <f>_xlfn.IFNA(VLOOKUP(Table1[[#This Row],[locationaddress]],VENUEID!$A$2:$B$28,2,TRUE),"")</f>
        <v/>
      </c>
      <c r="D189">
        <f>Table1[[#This Row],[description]]</f>
        <v>0</v>
      </c>
      <c r="E1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9">
        <v>23</v>
      </c>
      <c r="G189" t="str">
        <f>IF((ISTEXT(Table1[[#This Row],[link]])),(Table1[[#This Row],[link]]),"")</f>
        <v/>
      </c>
      <c r="H189" t="e">
        <f>VLOOKUP(Table1[[#This Row],[locationaddress]],VENUEID!$A$2:$C211,3,TRUE)</f>
        <v>#N/A</v>
      </c>
      <c r="L189" s="1">
        <f>Table1[[#This Row],[startshortdate]]</f>
        <v>0</v>
      </c>
      <c r="M189" s="1">
        <f>Table1[[#This Row],[endshortdate]]</f>
        <v>0</v>
      </c>
      <c r="N189" s="20" t="str">
        <f>IF(Table1[[#This Row],[startdayname]]="Monday",Table1[[#This Row],[starttime]],"")</f>
        <v/>
      </c>
      <c r="O189" s="20" t="str">
        <f>IF(Table1[[#This Row],[startdayname]]="Tuesday",Table1[[#This Row],[starttime]],"")</f>
        <v/>
      </c>
      <c r="P189" s="20" t="str">
        <f>IF(Table1[[#This Row],[startdayname]]="Wednesday",Table1[[#This Row],[starttime]],"")</f>
        <v/>
      </c>
      <c r="Q189" s="20" t="str">
        <f>IF(Table1[[#This Row],[startdayname]]="Thursday",Table1[[#This Row],[starttime]],"")</f>
        <v/>
      </c>
      <c r="R189" s="20" t="str">
        <f>IF(Table1[[#This Row],[startdayname]]="Friday",Table1[[#This Row],[starttime]],"")</f>
        <v/>
      </c>
      <c r="S189" s="20" t="str">
        <f>IF(Table1[[#This Row],[startdayname]]="Saturday",Table1[[#This Row],[starttime]],"")</f>
        <v/>
      </c>
      <c r="T189" s="20" t="str">
        <f>IF(Table1[[#This Row],[startdayname]]="Sunday",Table1[[#This Row],[starttime]],"")</f>
        <v/>
      </c>
      <c r="V189" t="str">
        <f t="shared" ref="V189:X189" si="135">V188</f>
        <v>Kyle Cook</v>
      </c>
      <c r="W189" t="str">
        <f t="shared" si="135"/>
        <v>615-880-2367</v>
      </c>
      <c r="X189" t="str">
        <f t="shared" si="135"/>
        <v>kyle.cook@nashville.gov</v>
      </c>
    </row>
    <row r="190" spans="1:24" x14ac:dyDescent="0.25">
      <c r="A190">
        <f>Table1[[#This Row],[ summary]]</f>
        <v>0</v>
      </c>
      <c r="B190">
        <v>31158</v>
      </c>
      <c r="C190" t="str">
        <f>_xlfn.IFNA(VLOOKUP(Table1[[#This Row],[locationaddress]],VENUEID!$A$2:$B$28,2,TRUE),"")</f>
        <v/>
      </c>
      <c r="D190">
        <f>Table1[[#This Row],[description]]</f>
        <v>0</v>
      </c>
      <c r="E1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0">
        <v>23</v>
      </c>
      <c r="G190" t="str">
        <f>IF((ISTEXT(Table1[[#This Row],[link]])),(Table1[[#This Row],[link]]),"")</f>
        <v/>
      </c>
      <c r="H190" t="e">
        <f>VLOOKUP(Table1[[#This Row],[locationaddress]],VENUEID!$A$2:$C213,3,TRUE)</f>
        <v>#N/A</v>
      </c>
      <c r="L190" s="1">
        <f>Table1[[#This Row],[startshortdate]]</f>
        <v>0</v>
      </c>
      <c r="M190" s="1">
        <f>Table1[[#This Row],[endshortdate]]</f>
        <v>0</v>
      </c>
      <c r="N190" s="20" t="str">
        <f>IF(Table1[[#This Row],[startdayname]]="Monday",Table1[[#This Row],[starttime]],"")</f>
        <v/>
      </c>
      <c r="O190" s="20" t="str">
        <f>IF(Table1[[#This Row],[startdayname]]="Tuesday",Table1[[#This Row],[starttime]],"")</f>
        <v/>
      </c>
      <c r="P190" s="20" t="str">
        <f>IF(Table1[[#This Row],[startdayname]]="Wednesday",Table1[[#This Row],[starttime]],"")</f>
        <v/>
      </c>
      <c r="Q190" s="20" t="str">
        <f>IF(Table1[[#This Row],[startdayname]]="Thursday",Table1[[#This Row],[starttime]],"")</f>
        <v/>
      </c>
      <c r="R190" s="20" t="str">
        <f>IF(Table1[[#This Row],[startdayname]]="Friday",Table1[[#This Row],[starttime]],"")</f>
        <v/>
      </c>
      <c r="S190" s="20" t="str">
        <f>IF(Table1[[#This Row],[startdayname]]="Saturday",Table1[[#This Row],[starttime]],"")</f>
        <v/>
      </c>
      <c r="T190" s="20" t="str">
        <f>IF(Table1[[#This Row],[startdayname]]="Sunday",Table1[[#This Row],[starttime]],"")</f>
        <v/>
      </c>
      <c r="V190" t="str">
        <f t="shared" ref="V190:X190" si="136">V189</f>
        <v>Kyle Cook</v>
      </c>
      <c r="W190" t="str">
        <f t="shared" si="136"/>
        <v>615-880-2367</v>
      </c>
      <c r="X190" t="str">
        <f t="shared" si="136"/>
        <v>kyle.cook@nashville.gov</v>
      </c>
    </row>
    <row r="191" spans="1:24" x14ac:dyDescent="0.25">
      <c r="A191">
        <f>Table1[[#This Row],[ summary]]</f>
        <v>0</v>
      </c>
      <c r="B191">
        <v>31158</v>
      </c>
      <c r="C191" t="str">
        <f>_xlfn.IFNA(VLOOKUP(Table1[[#This Row],[locationaddress]],VENUEID!$A$2:$B$28,2,TRUE),"")</f>
        <v/>
      </c>
      <c r="D191">
        <f>Table1[[#This Row],[description]]</f>
        <v>0</v>
      </c>
      <c r="E1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1">
        <v>23</v>
      </c>
      <c r="G191" t="str">
        <f>IF((ISTEXT(Table1[[#This Row],[link]])),(Table1[[#This Row],[link]]),"")</f>
        <v/>
      </c>
      <c r="H191" t="e">
        <f>VLOOKUP(Table1[[#This Row],[locationaddress]],VENUEID!$A$2:$C213,3,TRUE)</f>
        <v>#N/A</v>
      </c>
      <c r="L191" s="1">
        <f>Table1[[#This Row],[startshortdate]]</f>
        <v>0</v>
      </c>
      <c r="M191" s="1">
        <f>Table1[[#This Row],[endshortdate]]</f>
        <v>0</v>
      </c>
      <c r="N191" s="20" t="str">
        <f>IF(Table1[[#This Row],[startdayname]]="Monday",Table1[[#This Row],[starttime]],"")</f>
        <v/>
      </c>
      <c r="O191" s="20" t="str">
        <f>IF(Table1[[#This Row],[startdayname]]="Tuesday",Table1[[#This Row],[starttime]],"")</f>
        <v/>
      </c>
      <c r="P191" s="20" t="str">
        <f>IF(Table1[[#This Row],[startdayname]]="Wednesday",Table1[[#This Row],[starttime]],"")</f>
        <v/>
      </c>
      <c r="Q191" s="20" t="str">
        <f>IF(Table1[[#This Row],[startdayname]]="Thursday",Table1[[#This Row],[starttime]],"")</f>
        <v/>
      </c>
      <c r="R191" s="20" t="str">
        <f>IF(Table1[[#This Row],[startdayname]]="Friday",Table1[[#This Row],[starttime]],"")</f>
        <v/>
      </c>
      <c r="S191" s="20" t="str">
        <f>IF(Table1[[#This Row],[startdayname]]="Saturday",Table1[[#This Row],[starttime]],"")</f>
        <v/>
      </c>
      <c r="T191" s="20" t="str">
        <f>IF(Table1[[#This Row],[startdayname]]="Sunday",Table1[[#This Row],[starttime]],"")</f>
        <v/>
      </c>
      <c r="V191" t="str">
        <f t="shared" ref="V191:X191" si="137">V190</f>
        <v>Kyle Cook</v>
      </c>
      <c r="W191" t="str">
        <f t="shared" si="137"/>
        <v>615-880-2367</v>
      </c>
      <c r="X191" t="str">
        <f t="shared" si="137"/>
        <v>kyle.cook@nashville.gov</v>
      </c>
    </row>
    <row r="192" spans="1:24" x14ac:dyDescent="0.25">
      <c r="A192" t="str">
        <f>Table1[[#This Row],[ summary]]</f>
        <v xml:space="preserve"> Manga Drawing</v>
      </c>
      <c r="B192">
        <v>31158</v>
      </c>
      <c r="C192">
        <f>_xlfn.IFNA(VLOOKUP(Table1[[#This Row],[locationaddress]],VENUEID!$A$2:$B$28,2,TRUE),"")</f>
        <v>31252</v>
      </c>
      <c r="D192" t="str">
        <f>Table1[[#This Row],[description]]</f>
        <v>Come draw your favorite manga character! For teens in grades 7-12.</v>
      </c>
      <c r="E1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92">
        <v>23</v>
      </c>
      <c r="G192" t="str">
        <f>IF((ISTEXT(Table1[[#This Row],[link]])),(Table1[[#This Row],[link]]),"")</f>
        <v/>
      </c>
      <c r="H192" t="str">
        <f>VLOOKUP(Table1[[#This Row],[locationaddress]],VENUEID!$A$2:$C215,3,TRUE)</f>
        <v>(615) 862-5871</v>
      </c>
      <c r="L192" s="1">
        <f>Table1[[#This Row],[startshortdate]]</f>
        <v>42815</v>
      </c>
      <c r="M192" s="1">
        <f>Table1[[#This Row],[endshortdate]]</f>
        <v>42815</v>
      </c>
      <c r="N192" s="20" t="str">
        <f>IF(Table1[[#This Row],[startdayname]]="Monday",Table1[[#This Row],[starttime]],"")</f>
        <v/>
      </c>
      <c r="O192" s="20">
        <f>IF(Table1[[#This Row],[startdayname]]="Tuesday",Table1[[#This Row],[starttime]],"")</f>
        <v>0.66666666666666663</v>
      </c>
      <c r="P192" s="20" t="str">
        <f>IF(Table1[[#This Row],[startdayname]]="Wednesday",Table1[[#This Row],[starttime]],"")</f>
        <v/>
      </c>
      <c r="Q192" s="20" t="str">
        <f>IF(Table1[[#This Row],[startdayname]]="Thursday",Table1[[#This Row],[starttime]],"")</f>
        <v/>
      </c>
      <c r="R192" s="20" t="str">
        <f>IF(Table1[[#This Row],[startdayname]]="Friday",Table1[[#This Row],[starttime]],"")</f>
        <v/>
      </c>
      <c r="S192" s="20" t="str">
        <f>IF(Table1[[#This Row],[startdayname]]="Saturday",Table1[[#This Row],[starttime]],"")</f>
        <v/>
      </c>
      <c r="T192" s="20" t="str">
        <f>IF(Table1[[#This Row],[startdayname]]="Sunday",Table1[[#This Row],[starttime]],"")</f>
        <v/>
      </c>
      <c r="V192" t="str">
        <f t="shared" ref="V192:X192" si="138">V191</f>
        <v>Kyle Cook</v>
      </c>
      <c r="W192" t="str">
        <f t="shared" si="138"/>
        <v>615-880-2367</v>
      </c>
      <c r="X192" t="str">
        <f t="shared" si="138"/>
        <v>kyle.cook@nashville.gov</v>
      </c>
    </row>
    <row r="193" spans="1:24" x14ac:dyDescent="0.25">
      <c r="A193" t="str">
        <f>Table1[[#This Row],[ summary]]</f>
        <v xml:space="preserve"> Nashville Ballet presents: Sleeping Beauty</v>
      </c>
      <c r="B193">
        <v>31158</v>
      </c>
      <c r="C193">
        <f>_xlfn.IFNA(VLOOKUP(Table1[[#This Row],[locationaddress]],VENUEID!$A$2:$B$28,2,TRUE),"")</f>
        <v>31252</v>
      </c>
      <c r="D193" t="str">
        <f>Table1[[#This Row],[description]]</f>
        <v>Through storytelling and movement, The Lilac Fairy brings to life the tale of a beautiful princess cursed to sleep until love's kiss breaks the spell. For children in grades K-3.</v>
      </c>
      <c r="E1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3">
        <v>23</v>
      </c>
      <c r="G193" t="str">
        <f>IF((ISTEXT(Table1[[#This Row],[link]])),(Table1[[#This Row],[link]]),"")</f>
        <v/>
      </c>
      <c r="H193" t="str">
        <f>VLOOKUP(Table1[[#This Row],[locationaddress]],VENUEID!$A$2:$C215,3,TRUE)</f>
        <v>(615) 862-5871</v>
      </c>
      <c r="L193" s="1">
        <f>Table1[[#This Row],[startshortdate]]</f>
        <v>42850</v>
      </c>
      <c r="M193" s="1">
        <f>Table1[[#This Row],[endshortdate]]</f>
        <v>42850</v>
      </c>
      <c r="N193" s="20" t="str">
        <f>IF(Table1[[#This Row],[startdayname]]="Monday",Table1[[#This Row],[starttime]],"")</f>
        <v/>
      </c>
      <c r="O193" s="20">
        <f>IF(Table1[[#This Row],[startdayname]]="Tuesday",Table1[[#This Row],[starttime]],"")</f>
        <v>0.6875</v>
      </c>
      <c r="P193" s="20" t="str">
        <f>IF(Table1[[#This Row],[startdayname]]="Wednesday",Table1[[#This Row],[starttime]],"")</f>
        <v/>
      </c>
      <c r="Q193" s="20" t="str">
        <f>IF(Table1[[#This Row],[startdayname]]="Thursday",Table1[[#This Row],[starttime]],"")</f>
        <v/>
      </c>
      <c r="R193" s="20" t="str">
        <f>IF(Table1[[#This Row],[startdayname]]="Friday",Table1[[#This Row],[starttime]],"")</f>
        <v/>
      </c>
      <c r="S193" s="20" t="str">
        <f>IF(Table1[[#This Row],[startdayname]]="Saturday",Table1[[#This Row],[starttime]],"")</f>
        <v/>
      </c>
      <c r="T193" s="20" t="str">
        <f>IF(Table1[[#This Row],[startdayname]]="Sunday",Table1[[#This Row],[starttime]],"")</f>
        <v/>
      </c>
      <c r="V193" t="str">
        <f t="shared" ref="V193:X193" si="139">V192</f>
        <v>Kyle Cook</v>
      </c>
      <c r="W193" t="str">
        <f t="shared" si="139"/>
        <v>615-880-2367</v>
      </c>
      <c r="X193" t="str">
        <f t="shared" si="139"/>
        <v>kyle.cook@nashville.gov</v>
      </c>
    </row>
    <row r="194" spans="1:24" x14ac:dyDescent="0.25">
      <c r="A194" t="str">
        <f>Table1[[#This Row],[ summary]]</f>
        <v xml:space="preserve"> Origami</v>
      </c>
      <c r="B194">
        <v>31158</v>
      </c>
      <c r="C194">
        <f>_xlfn.IFNA(VLOOKUP(Table1[[#This Row],[locationaddress]],VENUEID!$A$2:$B$28,2,TRUE),"")</f>
        <v>31252</v>
      </c>
      <c r="D194" t="str">
        <f>Table1[[#This Row],[description]]</f>
        <v>Come and learn the Japanese art of paper folding and enjoy Japanese snacks while we watch anime! For Teens in grades 7-12.</v>
      </c>
      <c r="E1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94">
        <v>23</v>
      </c>
      <c r="G194" t="str">
        <f>IF((ISTEXT(Table1[[#This Row],[link]])),(Table1[[#This Row],[link]]),"")</f>
        <v/>
      </c>
      <c r="H194" t="str">
        <f>VLOOKUP(Table1[[#This Row],[locationaddress]],VENUEID!$A$2:$C217,3,TRUE)</f>
        <v>(615) 862-5871</v>
      </c>
      <c r="L194" s="1">
        <f>Table1[[#This Row],[startshortdate]]</f>
        <v>42808</v>
      </c>
      <c r="M194" s="1">
        <f>Table1[[#This Row],[endshortdate]]</f>
        <v>42808</v>
      </c>
      <c r="N194" s="20" t="str">
        <f>IF(Table1[[#This Row],[startdayname]]="Monday",Table1[[#This Row],[starttime]],"")</f>
        <v/>
      </c>
      <c r="O194" s="20">
        <f>IF(Table1[[#This Row],[startdayname]]="Tuesday",Table1[[#This Row],[starttime]],"")</f>
        <v>0.66666666666666663</v>
      </c>
      <c r="P194" s="20" t="str">
        <f>IF(Table1[[#This Row],[startdayname]]="Wednesday",Table1[[#This Row],[starttime]],"")</f>
        <v/>
      </c>
      <c r="Q194" s="20" t="str">
        <f>IF(Table1[[#This Row],[startdayname]]="Thursday",Table1[[#This Row],[starttime]],"")</f>
        <v/>
      </c>
      <c r="R194" s="20" t="str">
        <f>IF(Table1[[#This Row],[startdayname]]="Friday",Table1[[#This Row],[starttime]],"")</f>
        <v/>
      </c>
      <c r="S194" s="20" t="str">
        <f>IF(Table1[[#This Row],[startdayname]]="Saturday",Table1[[#This Row],[starttime]],"")</f>
        <v/>
      </c>
      <c r="T194" s="20" t="str">
        <f>IF(Table1[[#This Row],[startdayname]]="Sunday",Table1[[#This Row],[starttime]],"")</f>
        <v/>
      </c>
      <c r="V194" t="str">
        <f t="shared" ref="V194:X194" si="140">V193</f>
        <v>Kyle Cook</v>
      </c>
      <c r="W194" t="str">
        <f t="shared" si="140"/>
        <v>615-880-2367</v>
      </c>
      <c r="X194" t="str">
        <f t="shared" si="140"/>
        <v>kyle.cook@nashville.gov</v>
      </c>
    </row>
    <row r="195" spans="1:24" x14ac:dyDescent="0.25">
      <c r="A195" t="str">
        <f>Table1[[#This Row],[ summary]]</f>
        <v xml:space="preserve"> Puppet Truck presents Ali Baba and the Forty Thieves</v>
      </c>
      <c r="B195">
        <v>31158</v>
      </c>
      <c r="C195">
        <f>_xlfn.IFNA(VLOOKUP(Table1[[#This Row],[locationaddress]],VENUEID!$A$2:$B$28,2,TRUE),"")</f>
        <v>31252</v>
      </c>
      <c r="D195" t="str">
        <f>Table1[[#This Row],[description]]</f>
        <v>&amp;quot;Open Sesame!&amp;quot; and behold Wishing Chair Productions' colorful adaptation from the Tales of the Arabian Nights. Run time: 40 min. For all ages.</v>
      </c>
      <c r="E1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5">
        <v>23</v>
      </c>
      <c r="G195" t="str">
        <f>IF((ISTEXT(Table1[[#This Row],[link]])),(Table1[[#This Row],[link]]),"")</f>
        <v/>
      </c>
      <c r="H195" t="str">
        <f>VLOOKUP(Table1[[#This Row],[locationaddress]],VENUEID!$A$2:$C217,3,TRUE)</f>
        <v>(615) 862-5871</v>
      </c>
      <c r="L195" s="1">
        <f>Table1[[#This Row],[startshortdate]]</f>
        <v>42854</v>
      </c>
      <c r="M195" s="1">
        <f>Table1[[#This Row],[endshortdate]]</f>
        <v>42854</v>
      </c>
      <c r="N195" s="20" t="str">
        <f>IF(Table1[[#This Row],[startdayname]]="Monday",Table1[[#This Row],[starttime]],"")</f>
        <v/>
      </c>
      <c r="O195" s="20" t="str">
        <f>IF(Table1[[#This Row],[startdayname]]="Tuesday",Table1[[#This Row],[starttime]],"")</f>
        <v/>
      </c>
      <c r="P195" s="20" t="str">
        <f>IF(Table1[[#This Row],[startdayname]]="Wednesday",Table1[[#This Row],[starttime]],"")</f>
        <v/>
      </c>
      <c r="Q195" s="20" t="str">
        <f>IF(Table1[[#This Row],[startdayname]]="Thursday",Table1[[#This Row],[starttime]],"")</f>
        <v/>
      </c>
      <c r="R195" s="20" t="str">
        <f>IF(Table1[[#This Row],[startdayname]]="Friday",Table1[[#This Row],[starttime]],"")</f>
        <v/>
      </c>
      <c r="S195" s="20">
        <f>IF(Table1[[#This Row],[startdayname]]="Saturday",Table1[[#This Row],[starttime]],"")</f>
        <v>0.4375</v>
      </c>
      <c r="T195" s="20" t="str">
        <f>IF(Table1[[#This Row],[startdayname]]="Sunday",Table1[[#This Row],[starttime]],"")</f>
        <v/>
      </c>
      <c r="V195" t="str">
        <f t="shared" ref="V195:X195" si="141">V194</f>
        <v>Kyle Cook</v>
      </c>
      <c r="W195" t="str">
        <f t="shared" si="141"/>
        <v>615-880-2367</v>
      </c>
      <c r="X195" t="str">
        <f t="shared" si="141"/>
        <v>kyle.cook@nashville.gov</v>
      </c>
    </row>
    <row r="196" spans="1:24" x14ac:dyDescent="0.25">
      <c r="A196" t="str">
        <f>Table1[[#This Row],[ summary]]</f>
        <v xml:space="preserve"> Read, Play, Grow: All Ages</v>
      </c>
      <c r="B196">
        <v>31158</v>
      </c>
      <c r="C196">
        <f>_xlfn.IFNA(VLOOKUP(Table1[[#This Row],[locationaddress]],VENUEID!$A$2:$B$28,2,TRUE),"")</f>
        <v>31252</v>
      </c>
      <c r="D196" t="str">
        <f>Table1[[#This Row],[description]]</f>
        <v>Every Saturday in May. Join us for fun activities that will develop and promote literacy skills in your child. For all ages.</v>
      </c>
      <c r="E1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96">
        <v>23</v>
      </c>
      <c r="G196" t="str">
        <f>IF((ISTEXT(Table1[[#This Row],[link]])),(Table1[[#This Row],[link]]),"")</f>
        <v/>
      </c>
      <c r="H196" t="str">
        <f>VLOOKUP(Table1[[#This Row],[locationaddress]],VENUEID!$A$2:$C219,3,TRUE)</f>
        <v>(615) 862-5871</v>
      </c>
      <c r="L196" s="1">
        <f>Table1[[#This Row],[startshortdate]]</f>
        <v>42861</v>
      </c>
      <c r="M196" s="1">
        <f>Table1[[#This Row],[endshortdate]]</f>
        <v>42861</v>
      </c>
      <c r="N196" s="20" t="str">
        <f>IF(Table1[[#This Row],[startdayname]]="Monday",Table1[[#This Row],[starttime]],"")</f>
        <v/>
      </c>
      <c r="O196" s="20" t="str">
        <f>IF(Table1[[#This Row],[startdayname]]="Tuesday",Table1[[#This Row],[starttime]],"")</f>
        <v/>
      </c>
      <c r="P196" s="20" t="str">
        <f>IF(Table1[[#This Row],[startdayname]]="Wednesday",Table1[[#This Row],[starttime]],"")</f>
        <v/>
      </c>
      <c r="Q196" s="20" t="str">
        <f>IF(Table1[[#This Row],[startdayname]]="Thursday",Table1[[#This Row],[starttime]],"")</f>
        <v/>
      </c>
      <c r="R196" s="20" t="str">
        <f>IF(Table1[[#This Row],[startdayname]]="Friday",Table1[[#This Row],[starttime]],"")</f>
        <v/>
      </c>
      <c r="S196" s="20">
        <f>IF(Table1[[#This Row],[startdayname]]="Saturday",Table1[[#This Row],[starttime]],"")</f>
        <v>0.4375</v>
      </c>
      <c r="T196" s="20" t="str">
        <f>IF(Table1[[#This Row],[startdayname]]="Sunday",Table1[[#This Row],[starttime]],"")</f>
        <v/>
      </c>
      <c r="V196" t="str">
        <f t="shared" ref="V196:X196" si="142">V195</f>
        <v>Kyle Cook</v>
      </c>
      <c r="W196" t="str">
        <f t="shared" si="142"/>
        <v>615-880-2367</v>
      </c>
      <c r="X196" t="str">
        <f t="shared" si="142"/>
        <v>kyle.cook@nashville.gov</v>
      </c>
    </row>
    <row r="197" spans="1:24" x14ac:dyDescent="0.25">
      <c r="A197">
        <f>Table1[[#This Row],[ summary]]</f>
        <v>0</v>
      </c>
      <c r="B197">
        <v>31158</v>
      </c>
      <c r="C197" t="str">
        <f>_xlfn.IFNA(VLOOKUP(Table1[[#This Row],[locationaddress]],VENUEID!$A$2:$B$28,2,TRUE),"")</f>
        <v/>
      </c>
      <c r="D197">
        <f>Table1[[#This Row],[description]]</f>
        <v>0</v>
      </c>
      <c r="E1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7">
        <v>23</v>
      </c>
      <c r="G197" t="str">
        <f>IF((ISTEXT(Table1[[#This Row],[link]])),(Table1[[#This Row],[link]]),"")</f>
        <v/>
      </c>
      <c r="H197" t="e">
        <f>VLOOKUP(Table1[[#This Row],[locationaddress]],VENUEID!$A$2:$C219,3,TRUE)</f>
        <v>#N/A</v>
      </c>
      <c r="L197" s="1">
        <f>Table1[[#This Row],[startshortdate]]</f>
        <v>0</v>
      </c>
      <c r="M197" s="1">
        <f>Table1[[#This Row],[endshortdate]]</f>
        <v>0</v>
      </c>
      <c r="N197" s="20" t="str">
        <f>IF(Table1[[#This Row],[startdayname]]="Monday",Table1[[#This Row],[starttime]],"")</f>
        <v/>
      </c>
      <c r="O197" s="20" t="str">
        <f>IF(Table1[[#This Row],[startdayname]]="Tuesday",Table1[[#This Row],[starttime]],"")</f>
        <v/>
      </c>
      <c r="P197" s="20" t="str">
        <f>IF(Table1[[#This Row],[startdayname]]="Wednesday",Table1[[#This Row],[starttime]],"")</f>
        <v/>
      </c>
      <c r="Q197" s="20" t="str">
        <f>IF(Table1[[#This Row],[startdayname]]="Thursday",Table1[[#This Row],[starttime]],"")</f>
        <v/>
      </c>
      <c r="R197" s="20" t="str">
        <f>IF(Table1[[#This Row],[startdayname]]="Friday",Table1[[#This Row],[starttime]],"")</f>
        <v/>
      </c>
      <c r="S197" s="20" t="str">
        <f>IF(Table1[[#This Row],[startdayname]]="Saturday",Table1[[#This Row],[starttime]],"")</f>
        <v/>
      </c>
      <c r="T197" s="20" t="str">
        <f>IF(Table1[[#This Row],[startdayname]]="Sunday",Table1[[#This Row],[starttime]],"")</f>
        <v/>
      </c>
      <c r="V197" t="str">
        <f t="shared" ref="V197:X197" si="143">V196</f>
        <v>Kyle Cook</v>
      </c>
      <c r="W197" t="str">
        <f t="shared" si="143"/>
        <v>615-880-2367</v>
      </c>
      <c r="X197" t="str">
        <f t="shared" si="143"/>
        <v>kyle.cook@nashville.gov</v>
      </c>
    </row>
    <row r="198" spans="1:24" x14ac:dyDescent="0.25">
      <c r="A198">
        <f>Table1[[#This Row],[ summary]]</f>
        <v>0</v>
      </c>
      <c r="B198">
        <v>31158</v>
      </c>
      <c r="C198" t="str">
        <f>_xlfn.IFNA(VLOOKUP(Table1[[#This Row],[locationaddress]],VENUEID!$A$2:$B$28,2,TRUE),"")</f>
        <v/>
      </c>
      <c r="D198">
        <f>Table1[[#This Row],[description]]</f>
        <v>0</v>
      </c>
      <c r="E1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8">
        <v>23</v>
      </c>
      <c r="G198" t="str">
        <f>IF((ISTEXT(Table1[[#This Row],[link]])),(Table1[[#This Row],[link]]),"")</f>
        <v/>
      </c>
      <c r="H198" t="e">
        <f>VLOOKUP(Table1[[#This Row],[locationaddress]],VENUEID!$A$2:$C221,3,TRUE)</f>
        <v>#N/A</v>
      </c>
      <c r="L198" s="1">
        <f>Table1[[#This Row],[startshortdate]]</f>
        <v>0</v>
      </c>
      <c r="M198" s="1">
        <f>Table1[[#This Row],[endshortdate]]</f>
        <v>0</v>
      </c>
      <c r="N198" s="20" t="str">
        <f>IF(Table1[[#This Row],[startdayname]]="Monday",Table1[[#This Row],[starttime]],"")</f>
        <v/>
      </c>
      <c r="O198" s="20" t="str">
        <f>IF(Table1[[#This Row],[startdayname]]="Tuesday",Table1[[#This Row],[starttime]],"")</f>
        <v/>
      </c>
      <c r="P198" s="20" t="str">
        <f>IF(Table1[[#This Row],[startdayname]]="Wednesday",Table1[[#This Row],[starttime]],"")</f>
        <v/>
      </c>
      <c r="Q198" s="20" t="str">
        <f>IF(Table1[[#This Row],[startdayname]]="Thursday",Table1[[#This Row],[starttime]],"")</f>
        <v/>
      </c>
      <c r="R198" s="20" t="str">
        <f>IF(Table1[[#This Row],[startdayname]]="Friday",Table1[[#This Row],[starttime]],"")</f>
        <v/>
      </c>
      <c r="S198" s="20" t="str">
        <f>IF(Table1[[#This Row],[startdayname]]="Saturday",Table1[[#This Row],[starttime]],"")</f>
        <v/>
      </c>
      <c r="T198" s="20" t="str">
        <f>IF(Table1[[#This Row],[startdayname]]="Sunday",Table1[[#This Row],[starttime]],"")</f>
        <v/>
      </c>
      <c r="V198" t="str">
        <f t="shared" ref="V198:X198" si="144">V197</f>
        <v>Kyle Cook</v>
      </c>
      <c r="W198" t="str">
        <f t="shared" si="144"/>
        <v>615-880-2367</v>
      </c>
      <c r="X198" t="str">
        <f t="shared" si="144"/>
        <v>kyle.cook@nashville.gov</v>
      </c>
    </row>
    <row r="199" spans="1:24" x14ac:dyDescent="0.25">
      <c r="A199">
        <f>Table1[[#This Row],[ summary]]</f>
        <v>0</v>
      </c>
      <c r="B199">
        <v>31158</v>
      </c>
      <c r="C199" t="str">
        <f>_xlfn.IFNA(VLOOKUP(Table1[[#This Row],[locationaddress]],VENUEID!$A$2:$B$28,2,TRUE),"")</f>
        <v/>
      </c>
      <c r="D199">
        <f>Table1[[#This Row],[description]]</f>
        <v>0</v>
      </c>
      <c r="E1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9">
        <v>23</v>
      </c>
      <c r="G199" t="str">
        <f>IF((ISTEXT(Table1[[#This Row],[link]])),(Table1[[#This Row],[link]]),"")</f>
        <v/>
      </c>
      <c r="H199" t="e">
        <f>VLOOKUP(Table1[[#This Row],[locationaddress]],VENUEID!$A$2:$C221,3,TRUE)</f>
        <v>#N/A</v>
      </c>
      <c r="L199" s="1">
        <f>Table1[[#This Row],[startshortdate]]</f>
        <v>0</v>
      </c>
      <c r="M199" s="1">
        <f>Table1[[#This Row],[endshortdate]]</f>
        <v>0</v>
      </c>
      <c r="N199" s="20" t="str">
        <f>IF(Table1[[#This Row],[startdayname]]="Monday",Table1[[#This Row],[starttime]],"")</f>
        <v/>
      </c>
      <c r="O199" s="20" t="str">
        <f>IF(Table1[[#This Row],[startdayname]]="Tuesday",Table1[[#This Row],[starttime]],"")</f>
        <v/>
      </c>
      <c r="P199" s="20" t="str">
        <f>IF(Table1[[#This Row],[startdayname]]="Wednesday",Table1[[#This Row],[starttime]],"")</f>
        <v/>
      </c>
      <c r="Q199" s="20" t="str">
        <f>IF(Table1[[#This Row],[startdayname]]="Thursday",Table1[[#This Row],[starttime]],"")</f>
        <v/>
      </c>
      <c r="R199" s="20" t="str">
        <f>IF(Table1[[#This Row],[startdayname]]="Friday",Table1[[#This Row],[starttime]],"")</f>
        <v/>
      </c>
      <c r="S199" s="20" t="str">
        <f>IF(Table1[[#This Row],[startdayname]]="Saturday",Table1[[#This Row],[starttime]],"")</f>
        <v/>
      </c>
      <c r="T199" s="20" t="str">
        <f>IF(Table1[[#This Row],[startdayname]]="Sunday",Table1[[#This Row],[starttime]],"")</f>
        <v/>
      </c>
      <c r="V199" t="str">
        <f t="shared" ref="V199:X199" si="145">V198</f>
        <v>Kyle Cook</v>
      </c>
      <c r="W199" t="str">
        <f t="shared" si="145"/>
        <v>615-880-2367</v>
      </c>
      <c r="X199" t="str">
        <f t="shared" si="145"/>
        <v>kyle.cook@nashville.gov</v>
      </c>
    </row>
    <row r="200" spans="1:24" x14ac:dyDescent="0.25">
      <c r="A200" t="str">
        <f>Table1[[#This Row],[ summary]]</f>
        <v xml:space="preserve"> Read, Play, Grow: Babies and Toddlers</v>
      </c>
      <c r="B200">
        <v>31158</v>
      </c>
      <c r="C200">
        <f>_xlfn.IFNA(VLOOKUP(Table1[[#This Row],[locationaddress]],VENUEID!$A$2:$B$28,2,TRUE),"")</f>
        <v>31252</v>
      </c>
      <c r="D200" t="str">
        <f>Table1[[#This Row],[description]]</f>
        <v>Every Wednesday in May. Join us for fun activities that will develop and promote early literacy skills in your child. For ages 0-3.</v>
      </c>
      <c r="E2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200">
        <v>23</v>
      </c>
      <c r="G200" t="str">
        <f>IF((ISTEXT(Table1[[#This Row],[link]])),(Table1[[#This Row],[link]]),"")</f>
        <v/>
      </c>
      <c r="H200" t="str">
        <f>VLOOKUP(Table1[[#This Row],[locationaddress]],VENUEID!$A$2:$C223,3,TRUE)</f>
        <v>(615) 862-5871</v>
      </c>
      <c r="L200" s="1">
        <f>Table1[[#This Row],[startshortdate]]</f>
        <v>42858</v>
      </c>
      <c r="M200" s="1">
        <f>Table1[[#This Row],[endshortdate]]</f>
        <v>42858</v>
      </c>
      <c r="N200" s="20" t="str">
        <f>IF(Table1[[#This Row],[startdayname]]="Monday",Table1[[#This Row],[starttime]],"")</f>
        <v/>
      </c>
      <c r="O200" s="20" t="str">
        <f>IF(Table1[[#This Row],[startdayname]]="Tuesday",Table1[[#This Row],[starttime]],"")</f>
        <v/>
      </c>
      <c r="P200" s="20">
        <f>IF(Table1[[#This Row],[startdayname]]="Wednesday",Table1[[#This Row],[starttime]],"")</f>
        <v>0.4375</v>
      </c>
      <c r="Q200" s="20" t="str">
        <f>IF(Table1[[#This Row],[startdayname]]="Thursday",Table1[[#This Row],[starttime]],"")</f>
        <v/>
      </c>
      <c r="R200" s="20" t="str">
        <f>IF(Table1[[#This Row],[startdayname]]="Friday",Table1[[#This Row],[starttime]],"")</f>
        <v/>
      </c>
      <c r="S200" s="20" t="str">
        <f>IF(Table1[[#This Row],[startdayname]]="Saturday",Table1[[#This Row],[starttime]],"")</f>
        <v/>
      </c>
      <c r="T200" s="20" t="str">
        <f>IF(Table1[[#This Row],[startdayname]]="Sunday",Table1[[#This Row],[starttime]],"")</f>
        <v/>
      </c>
      <c r="V200" t="str">
        <f t="shared" ref="V200:X200" si="146">V199</f>
        <v>Kyle Cook</v>
      </c>
      <c r="W200" t="str">
        <f t="shared" si="146"/>
        <v>615-880-2367</v>
      </c>
      <c r="X200" t="str">
        <f t="shared" si="146"/>
        <v>kyle.cook@nashville.gov</v>
      </c>
    </row>
    <row r="201" spans="1:24" x14ac:dyDescent="0.25">
      <c r="A201">
        <f>Table1[[#This Row],[ summary]]</f>
        <v>0</v>
      </c>
      <c r="B201">
        <v>31158</v>
      </c>
      <c r="C201" t="str">
        <f>_xlfn.IFNA(VLOOKUP(Table1[[#This Row],[locationaddress]],VENUEID!$A$2:$B$28,2,TRUE),"")</f>
        <v/>
      </c>
      <c r="D201">
        <f>Table1[[#This Row],[description]]</f>
        <v>0</v>
      </c>
      <c r="E2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1">
        <v>23</v>
      </c>
      <c r="G201" t="str">
        <f>IF((ISTEXT(Table1[[#This Row],[link]])),(Table1[[#This Row],[link]]),"")</f>
        <v/>
      </c>
      <c r="H201" t="e">
        <f>VLOOKUP(Table1[[#This Row],[locationaddress]],VENUEID!$A$2:$C223,3,TRUE)</f>
        <v>#N/A</v>
      </c>
      <c r="L201" s="1">
        <f>Table1[[#This Row],[startshortdate]]</f>
        <v>0</v>
      </c>
      <c r="M201" s="1">
        <f>Table1[[#This Row],[endshortdate]]</f>
        <v>0</v>
      </c>
      <c r="N201" s="20" t="str">
        <f>IF(Table1[[#This Row],[startdayname]]="Monday",Table1[[#This Row],[starttime]],"")</f>
        <v/>
      </c>
      <c r="O201" s="20" t="str">
        <f>IF(Table1[[#This Row],[startdayname]]="Tuesday",Table1[[#This Row],[starttime]],"")</f>
        <v/>
      </c>
      <c r="P201" s="20" t="str">
        <f>IF(Table1[[#This Row],[startdayname]]="Wednesday",Table1[[#This Row],[starttime]],"")</f>
        <v/>
      </c>
      <c r="Q201" s="20" t="str">
        <f>IF(Table1[[#This Row],[startdayname]]="Thursday",Table1[[#This Row],[starttime]],"")</f>
        <v/>
      </c>
      <c r="R201" s="20" t="str">
        <f>IF(Table1[[#This Row],[startdayname]]="Friday",Table1[[#This Row],[starttime]],"")</f>
        <v/>
      </c>
      <c r="S201" s="20" t="str">
        <f>IF(Table1[[#This Row],[startdayname]]="Saturday",Table1[[#This Row],[starttime]],"")</f>
        <v/>
      </c>
      <c r="T201" s="20" t="str">
        <f>IF(Table1[[#This Row],[startdayname]]="Sunday",Table1[[#This Row],[starttime]],"")</f>
        <v/>
      </c>
      <c r="V201" t="str">
        <f t="shared" ref="V201:X201" si="147">V200</f>
        <v>Kyle Cook</v>
      </c>
      <c r="W201" t="str">
        <f t="shared" si="147"/>
        <v>615-880-2367</v>
      </c>
      <c r="X201" t="str">
        <f t="shared" si="147"/>
        <v>kyle.cook@nashville.gov</v>
      </c>
    </row>
    <row r="202" spans="1:24" x14ac:dyDescent="0.25">
      <c r="A202">
        <f>Table1[[#This Row],[ summary]]</f>
        <v>0</v>
      </c>
      <c r="B202">
        <v>31158</v>
      </c>
      <c r="C202" t="str">
        <f>_xlfn.IFNA(VLOOKUP(Table1[[#This Row],[locationaddress]],VENUEID!$A$2:$B$28,2,TRUE),"")</f>
        <v/>
      </c>
      <c r="D202">
        <f>Table1[[#This Row],[description]]</f>
        <v>0</v>
      </c>
      <c r="E2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2">
        <v>23</v>
      </c>
      <c r="G202" t="str">
        <f>IF((ISTEXT(Table1[[#This Row],[link]])),(Table1[[#This Row],[link]]),"")</f>
        <v/>
      </c>
      <c r="H202" t="e">
        <f>VLOOKUP(Table1[[#This Row],[locationaddress]],VENUEID!$A$2:$C225,3,TRUE)</f>
        <v>#N/A</v>
      </c>
      <c r="L202" s="1">
        <f>Table1[[#This Row],[startshortdate]]</f>
        <v>0</v>
      </c>
      <c r="M202" s="1">
        <f>Table1[[#This Row],[endshortdate]]</f>
        <v>0</v>
      </c>
      <c r="N202" s="20" t="str">
        <f>IF(Table1[[#This Row],[startdayname]]="Monday",Table1[[#This Row],[starttime]],"")</f>
        <v/>
      </c>
      <c r="O202" s="20" t="str">
        <f>IF(Table1[[#This Row],[startdayname]]="Tuesday",Table1[[#This Row],[starttime]],"")</f>
        <v/>
      </c>
      <c r="P202" s="20" t="str">
        <f>IF(Table1[[#This Row],[startdayname]]="Wednesday",Table1[[#This Row],[starttime]],"")</f>
        <v/>
      </c>
      <c r="Q202" s="20" t="str">
        <f>IF(Table1[[#This Row],[startdayname]]="Thursday",Table1[[#This Row],[starttime]],"")</f>
        <v/>
      </c>
      <c r="R202" s="20" t="str">
        <f>IF(Table1[[#This Row],[startdayname]]="Friday",Table1[[#This Row],[starttime]],"")</f>
        <v/>
      </c>
      <c r="S202" s="20" t="str">
        <f>IF(Table1[[#This Row],[startdayname]]="Saturday",Table1[[#This Row],[starttime]],"")</f>
        <v/>
      </c>
      <c r="T202" s="20" t="str">
        <f>IF(Table1[[#This Row],[startdayname]]="Sunday",Table1[[#This Row],[starttime]],"")</f>
        <v/>
      </c>
      <c r="V202" t="str">
        <f t="shared" ref="V202:X202" si="148">V201</f>
        <v>Kyle Cook</v>
      </c>
      <c r="W202" t="str">
        <f t="shared" si="148"/>
        <v>615-880-2367</v>
      </c>
      <c r="X202" t="str">
        <f t="shared" si="148"/>
        <v>kyle.cook@nashville.gov</v>
      </c>
    </row>
    <row r="203" spans="1:24" x14ac:dyDescent="0.25">
      <c r="A203">
        <f>Table1[[#This Row],[ summary]]</f>
        <v>0</v>
      </c>
      <c r="B203">
        <v>31158</v>
      </c>
      <c r="C203" t="str">
        <f>_xlfn.IFNA(VLOOKUP(Table1[[#This Row],[locationaddress]],VENUEID!$A$2:$B$28,2,TRUE),"")</f>
        <v/>
      </c>
      <c r="D203">
        <f>Table1[[#This Row],[description]]</f>
        <v>0</v>
      </c>
      <c r="E2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3">
        <v>23</v>
      </c>
      <c r="G203" t="str">
        <f>IF((ISTEXT(Table1[[#This Row],[link]])),(Table1[[#This Row],[link]]),"")</f>
        <v/>
      </c>
      <c r="H203" t="e">
        <f>VLOOKUP(Table1[[#This Row],[locationaddress]],VENUEID!$A$2:$C225,3,TRUE)</f>
        <v>#N/A</v>
      </c>
      <c r="L203" s="1">
        <f>Table1[[#This Row],[startshortdate]]</f>
        <v>0</v>
      </c>
      <c r="M203" s="1">
        <f>Table1[[#This Row],[endshortdate]]</f>
        <v>0</v>
      </c>
      <c r="N203" s="20" t="str">
        <f>IF(Table1[[#This Row],[startdayname]]="Monday",Table1[[#This Row],[starttime]],"")</f>
        <v/>
      </c>
      <c r="O203" s="20" t="str">
        <f>IF(Table1[[#This Row],[startdayname]]="Tuesday",Table1[[#This Row],[starttime]],"")</f>
        <v/>
      </c>
      <c r="P203" s="20" t="str">
        <f>IF(Table1[[#This Row],[startdayname]]="Wednesday",Table1[[#This Row],[starttime]],"")</f>
        <v/>
      </c>
      <c r="Q203" s="20" t="str">
        <f>IF(Table1[[#This Row],[startdayname]]="Thursday",Table1[[#This Row],[starttime]],"")</f>
        <v/>
      </c>
      <c r="R203" s="20" t="str">
        <f>IF(Table1[[#This Row],[startdayname]]="Friday",Table1[[#This Row],[starttime]],"")</f>
        <v/>
      </c>
      <c r="S203" s="20" t="str">
        <f>IF(Table1[[#This Row],[startdayname]]="Saturday",Table1[[#This Row],[starttime]],"")</f>
        <v/>
      </c>
      <c r="T203" s="20" t="str">
        <f>IF(Table1[[#This Row],[startdayname]]="Sunday",Table1[[#This Row],[starttime]],"")</f>
        <v/>
      </c>
      <c r="V203" t="str">
        <f t="shared" ref="V203:X203" si="149">V202</f>
        <v>Kyle Cook</v>
      </c>
      <c r="W203" t="str">
        <f t="shared" si="149"/>
        <v>615-880-2367</v>
      </c>
      <c r="X203" t="str">
        <f t="shared" si="149"/>
        <v>kyle.cook@nashville.gov</v>
      </c>
    </row>
    <row r="204" spans="1:24" x14ac:dyDescent="0.25">
      <c r="A204" t="str">
        <f>Table1[[#This Row],[ summary]]</f>
        <v xml:space="preserve"> Read, Play, Grow: Preschool</v>
      </c>
      <c r="B204">
        <v>31158</v>
      </c>
      <c r="C204">
        <f>_xlfn.IFNA(VLOOKUP(Table1[[#This Row],[locationaddress]],VENUEID!$A$2:$B$28,2,TRUE),"")</f>
        <v>31252</v>
      </c>
      <c r="D204" t="str">
        <f>Table1[[#This Row],[description]]</f>
        <v>Every Tuesday in May. Please join us for fun activities that will develop and promote early literacy skills in your child. For ages 2-5.</v>
      </c>
      <c r="E2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204">
        <v>23</v>
      </c>
      <c r="G204" t="str">
        <f>IF((ISTEXT(Table1[[#This Row],[link]])),(Table1[[#This Row],[link]]),"")</f>
        <v/>
      </c>
      <c r="H204" t="str">
        <f>VLOOKUP(Table1[[#This Row],[locationaddress]],VENUEID!$A$2:$C227,3,TRUE)</f>
        <v>(615) 862-5871</v>
      </c>
      <c r="L204" s="1">
        <f>Table1[[#This Row],[startshortdate]]</f>
        <v>42857</v>
      </c>
      <c r="M204" s="1">
        <f>Table1[[#This Row],[endshortdate]]</f>
        <v>42857</v>
      </c>
      <c r="N204" s="20" t="str">
        <f>IF(Table1[[#This Row],[startdayname]]="Monday",Table1[[#This Row],[starttime]],"")</f>
        <v/>
      </c>
      <c r="O204" s="20">
        <f>IF(Table1[[#This Row],[startdayname]]="Tuesday",Table1[[#This Row],[starttime]],"")</f>
        <v>0.4375</v>
      </c>
      <c r="P204" s="20" t="str">
        <f>IF(Table1[[#This Row],[startdayname]]="Wednesday",Table1[[#This Row],[starttime]],"")</f>
        <v/>
      </c>
      <c r="Q204" s="20" t="str">
        <f>IF(Table1[[#This Row],[startdayname]]="Thursday",Table1[[#This Row],[starttime]],"")</f>
        <v/>
      </c>
      <c r="R204" s="20" t="str">
        <f>IF(Table1[[#This Row],[startdayname]]="Friday",Table1[[#This Row],[starttime]],"")</f>
        <v/>
      </c>
      <c r="S204" s="20" t="str">
        <f>IF(Table1[[#This Row],[startdayname]]="Saturday",Table1[[#This Row],[starttime]],"")</f>
        <v/>
      </c>
      <c r="T204" s="20" t="str">
        <f>IF(Table1[[#This Row],[startdayname]]="Sunday",Table1[[#This Row],[starttime]],"")</f>
        <v/>
      </c>
      <c r="V204" t="str">
        <f t="shared" ref="V204:X204" si="150">V203</f>
        <v>Kyle Cook</v>
      </c>
      <c r="W204" t="str">
        <f t="shared" si="150"/>
        <v>615-880-2367</v>
      </c>
      <c r="X204" t="str">
        <f t="shared" si="150"/>
        <v>kyle.cook@nashville.gov</v>
      </c>
    </row>
    <row r="205" spans="1:24" x14ac:dyDescent="0.25">
      <c r="A205">
        <f>Table1[[#This Row],[ summary]]</f>
        <v>0</v>
      </c>
      <c r="B205">
        <v>31158</v>
      </c>
      <c r="C205" t="str">
        <f>_xlfn.IFNA(VLOOKUP(Table1[[#This Row],[locationaddress]],VENUEID!$A$2:$B$28,2,TRUE),"")</f>
        <v/>
      </c>
      <c r="D205">
        <f>Table1[[#This Row],[description]]</f>
        <v>0</v>
      </c>
      <c r="E2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5">
        <v>23</v>
      </c>
      <c r="G205" t="str">
        <f>IF((ISTEXT(Table1[[#This Row],[link]])),(Table1[[#This Row],[link]]),"")</f>
        <v/>
      </c>
      <c r="H205" t="e">
        <f>VLOOKUP(Table1[[#This Row],[locationaddress]],VENUEID!$A$2:$C227,3,TRUE)</f>
        <v>#N/A</v>
      </c>
      <c r="L205" s="1">
        <f>Table1[[#This Row],[startshortdate]]</f>
        <v>0</v>
      </c>
      <c r="M205" s="1">
        <f>Table1[[#This Row],[endshortdate]]</f>
        <v>0</v>
      </c>
      <c r="N205" s="20" t="str">
        <f>IF(Table1[[#This Row],[startdayname]]="Monday",Table1[[#This Row],[starttime]],"")</f>
        <v/>
      </c>
      <c r="O205" s="20" t="str">
        <f>IF(Table1[[#This Row],[startdayname]]="Tuesday",Table1[[#This Row],[starttime]],"")</f>
        <v/>
      </c>
      <c r="P205" s="20" t="str">
        <f>IF(Table1[[#This Row],[startdayname]]="Wednesday",Table1[[#This Row],[starttime]],"")</f>
        <v/>
      </c>
      <c r="Q205" s="20" t="str">
        <f>IF(Table1[[#This Row],[startdayname]]="Thursday",Table1[[#This Row],[starttime]],"")</f>
        <v/>
      </c>
      <c r="R205" s="20" t="str">
        <f>IF(Table1[[#This Row],[startdayname]]="Friday",Table1[[#This Row],[starttime]],"")</f>
        <v/>
      </c>
      <c r="S205" s="20" t="str">
        <f>IF(Table1[[#This Row],[startdayname]]="Saturday",Table1[[#This Row],[starttime]],"")</f>
        <v/>
      </c>
      <c r="T205" s="20" t="str">
        <f>IF(Table1[[#This Row],[startdayname]]="Sunday",Table1[[#This Row],[starttime]],"")</f>
        <v/>
      </c>
      <c r="V205" t="str">
        <f t="shared" ref="V205:X205" si="151">V204</f>
        <v>Kyle Cook</v>
      </c>
      <c r="W205" t="str">
        <f t="shared" si="151"/>
        <v>615-880-2367</v>
      </c>
      <c r="X205" t="str">
        <f t="shared" si="151"/>
        <v>kyle.cook@nashville.gov</v>
      </c>
    </row>
    <row r="206" spans="1:24" x14ac:dyDescent="0.25">
      <c r="A206">
        <f>Table1[[#This Row],[ summary]]</f>
        <v>0</v>
      </c>
      <c r="B206">
        <v>31158</v>
      </c>
      <c r="C206" t="str">
        <f>_xlfn.IFNA(VLOOKUP(Table1[[#This Row],[locationaddress]],VENUEID!$A$2:$B$28,2,TRUE),"")</f>
        <v/>
      </c>
      <c r="D206">
        <f>Table1[[#This Row],[description]]</f>
        <v>0</v>
      </c>
      <c r="E2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6">
        <v>23</v>
      </c>
      <c r="G206" t="str">
        <f>IF((ISTEXT(Table1[[#This Row],[link]])),(Table1[[#This Row],[link]]),"")</f>
        <v/>
      </c>
      <c r="H206" t="e">
        <f>VLOOKUP(Table1[[#This Row],[locationaddress]],VENUEID!$A$2:$C229,3,TRUE)</f>
        <v>#N/A</v>
      </c>
      <c r="L206" s="1">
        <f>Table1[[#This Row],[startshortdate]]</f>
        <v>0</v>
      </c>
      <c r="M206" s="1">
        <f>Table1[[#This Row],[endshortdate]]</f>
        <v>0</v>
      </c>
      <c r="N206" s="20" t="str">
        <f>IF(Table1[[#This Row],[startdayname]]="Monday",Table1[[#This Row],[starttime]],"")</f>
        <v/>
      </c>
      <c r="O206" s="20" t="str">
        <f>IF(Table1[[#This Row],[startdayname]]="Tuesday",Table1[[#This Row],[starttime]],"")</f>
        <v/>
      </c>
      <c r="P206" s="20" t="str">
        <f>IF(Table1[[#This Row],[startdayname]]="Wednesday",Table1[[#This Row],[starttime]],"")</f>
        <v/>
      </c>
      <c r="Q206" s="20" t="str">
        <f>IF(Table1[[#This Row],[startdayname]]="Thursday",Table1[[#This Row],[starttime]],"")</f>
        <v/>
      </c>
      <c r="R206" s="20" t="str">
        <f>IF(Table1[[#This Row],[startdayname]]="Friday",Table1[[#This Row],[starttime]],"")</f>
        <v/>
      </c>
      <c r="S206" s="20" t="str">
        <f>IF(Table1[[#This Row],[startdayname]]="Saturday",Table1[[#This Row],[starttime]],"")</f>
        <v/>
      </c>
      <c r="T206" s="20" t="str">
        <f>IF(Table1[[#This Row],[startdayname]]="Sunday",Table1[[#This Row],[starttime]],"")</f>
        <v/>
      </c>
      <c r="V206" t="str">
        <f t="shared" ref="V206:X206" si="152">V205</f>
        <v>Kyle Cook</v>
      </c>
      <c r="W206" t="str">
        <f t="shared" si="152"/>
        <v>615-880-2367</v>
      </c>
      <c r="X206" t="str">
        <f t="shared" si="152"/>
        <v>kyle.cook@nashville.gov</v>
      </c>
    </row>
    <row r="207" spans="1:24" x14ac:dyDescent="0.25">
      <c r="A207">
        <f>Table1[[#This Row],[ summary]]</f>
        <v>0</v>
      </c>
      <c r="B207">
        <v>31158</v>
      </c>
      <c r="C207" t="str">
        <f>_xlfn.IFNA(VLOOKUP(Table1[[#This Row],[locationaddress]],VENUEID!$A$2:$B$28,2,TRUE),"")</f>
        <v/>
      </c>
      <c r="D207">
        <f>Table1[[#This Row],[description]]</f>
        <v>0</v>
      </c>
      <c r="E2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7">
        <v>23</v>
      </c>
      <c r="G207" t="str">
        <f>IF((ISTEXT(Table1[[#This Row],[link]])),(Table1[[#This Row],[link]]),"")</f>
        <v/>
      </c>
      <c r="H207" t="e">
        <f>VLOOKUP(Table1[[#This Row],[locationaddress]],VENUEID!$A$2:$C229,3,TRUE)</f>
        <v>#N/A</v>
      </c>
      <c r="L207" s="1">
        <f>Table1[[#This Row],[startshortdate]]</f>
        <v>0</v>
      </c>
      <c r="M207" s="1">
        <f>Table1[[#This Row],[endshortdate]]</f>
        <v>0</v>
      </c>
      <c r="N207" s="20" t="str">
        <f>IF(Table1[[#This Row],[startdayname]]="Monday",Table1[[#This Row],[starttime]],"")</f>
        <v/>
      </c>
      <c r="O207" s="20" t="str">
        <f>IF(Table1[[#This Row],[startdayname]]="Tuesday",Table1[[#This Row],[starttime]],"")</f>
        <v/>
      </c>
      <c r="P207" s="20" t="str">
        <f>IF(Table1[[#This Row],[startdayname]]="Wednesday",Table1[[#This Row],[starttime]],"")</f>
        <v/>
      </c>
      <c r="Q207" s="20" t="str">
        <f>IF(Table1[[#This Row],[startdayname]]="Thursday",Table1[[#This Row],[starttime]],"")</f>
        <v/>
      </c>
      <c r="R207" s="20" t="str">
        <f>IF(Table1[[#This Row],[startdayname]]="Friday",Table1[[#This Row],[starttime]],"")</f>
        <v/>
      </c>
      <c r="S207" s="20" t="str">
        <f>IF(Table1[[#This Row],[startdayname]]="Saturday",Table1[[#This Row],[starttime]],"")</f>
        <v/>
      </c>
      <c r="T207" s="20" t="str">
        <f>IF(Table1[[#This Row],[startdayname]]="Sunday",Table1[[#This Row],[starttime]],"")</f>
        <v/>
      </c>
      <c r="V207" t="str">
        <f t="shared" ref="V207:X207" si="153">V206</f>
        <v>Kyle Cook</v>
      </c>
      <c r="W207" t="str">
        <f t="shared" si="153"/>
        <v>615-880-2367</v>
      </c>
      <c r="X207" t="str">
        <f t="shared" si="153"/>
        <v>kyle.cook@nashville.gov</v>
      </c>
    </row>
    <row r="208" spans="1:24" x14ac:dyDescent="0.25">
      <c r="A208" t="str">
        <f>Table1[[#This Row],[ summary]]</f>
        <v xml:space="preserve"> Read, Play, Grow: School Age</v>
      </c>
      <c r="B208">
        <v>31158</v>
      </c>
      <c r="C208">
        <f>_xlfn.IFNA(VLOOKUP(Table1[[#This Row],[locationaddress]],VENUEID!$A$2:$B$28,2,TRUE),"")</f>
        <v>31252</v>
      </c>
      <c r="D208" t="str">
        <f>Table1[[#This Row],[description]]</f>
        <v>Every Tuesday in May. Join us for fun activities that will develop and promote literacy skills in your child. For children in grades K-2.</v>
      </c>
      <c r="E2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208">
        <v>23</v>
      </c>
      <c r="G208" t="str">
        <f>IF((ISTEXT(Table1[[#This Row],[link]])),(Table1[[#This Row],[link]]),"")</f>
        <v/>
      </c>
      <c r="H208" t="str">
        <f>VLOOKUP(Table1[[#This Row],[locationaddress]],VENUEID!$A$2:$C231,3,TRUE)</f>
        <v>(615) 862-5871</v>
      </c>
      <c r="L208" s="1">
        <f>Table1[[#This Row],[startshortdate]]</f>
        <v>42857</v>
      </c>
      <c r="M208" s="1">
        <f>Table1[[#This Row],[endshortdate]]</f>
        <v>42857</v>
      </c>
      <c r="N208" s="20" t="str">
        <f>IF(Table1[[#This Row],[startdayname]]="Monday",Table1[[#This Row],[starttime]],"")</f>
        <v/>
      </c>
      <c r="O208" s="20">
        <f>IF(Table1[[#This Row],[startdayname]]="Tuesday",Table1[[#This Row],[starttime]],"")</f>
        <v>0.6875</v>
      </c>
      <c r="P208" s="20" t="str">
        <f>IF(Table1[[#This Row],[startdayname]]="Wednesday",Table1[[#This Row],[starttime]],"")</f>
        <v/>
      </c>
      <c r="Q208" s="20" t="str">
        <f>IF(Table1[[#This Row],[startdayname]]="Thursday",Table1[[#This Row],[starttime]],"")</f>
        <v/>
      </c>
      <c r="R208" s="20" t="str">
        <f>IF(Table1[[#This Row],[startdayname]]="Friday",Table1[[#This Row],[starttime]],"")</f>
        <v/>
      </c>
      <c r="S208" s="20" t="str">
        <f>IF(Table1[[#This Row],[startdayname]]="Saturday",Table1[[#This Row],[starttime]],"")</f>
        <v/>
      </c>
      <c r="T208" s="20" t="str">
        <f>IF(Table1[[#This Row],[startdayname]]="Sunday",Table1[[#This Row],[starttime]],"")</f>
        <v/>
      </c>
      <c r="V208" t="str">
        <f t="shared" ref="V208:X208" si="154">V207</f>
        <v>Kyle Cook</v>
      </c>
      <c r="W208" t="str">
        <f t="shared" si="154"/>
        <v>615-880-2367</v>
      </c>
      <c r="X208" t="str">
        <f t="shared" si="154"/>
        <v>kyle.cook@nashville.gov</v>
      </c>
    </row>
    <row r="209" spans="1:24" x14ac:dyDescent="0.25">
      <c r="A209">
        <f>Table1[[#This Row],[ summary]]</f>
        <v>0</v>
      </c>
      <c r="B209">
        <v>31158</v>
      </c>
      <c r="C209" t="str">
        <f>_xlfn.IFNA(VLOOKUP(Table1[[#This Row],[locationaddress]],VENUEID!$A$2:$B$28,2,TRUE),"")</f>
        <v/>
      </c>
      <c r="D209">
        <f>Table1[[#This Row],[description]]</f>
        <v>0</v>
      </c>
      <c r="E2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9">
        <v>23</v>
      </c>
      <c r="G209" t="str">
        <f>IF((ISTEXT(Table1[[#This Row],[link]])),(Table1[[#This Row],[link]]),"")</f>
        <v/>
      </c>
      <c r="H209" t="e">
        <f>VLOOKUP(Table1[[#This Row],[locationaddress]],VENUEID!$A$2:$C231,3,TRUE)</f>
        <v>#N/A</v>
      </c>
      <c r="L209" s="1">
        <f>Table1[[#This Row],[startshortdate]]</f>
        <v>0</v>
      </c>
      <c r="M209" s="1">
        <f>Table1[[#This Row],[endshortdate]]</f>
        <v>0</v>
      </c>
      <c r="N209" s="20" t="str">
        <f>IF(Table1[[#This Row],[startdayname]]="Monday",Table1[[#This Row],[starttime]],"")</f>
        <v/>
      </c>
      <c r="O209" s="20" t="str">
        <f>IF(Table1[[#This Row],[startdayname]]="Tuesday",Table1[[#This Row],[starttime]],"")</f>
        <v/>
      </c>
      <c r="P209" s="20" t="str">
        <f>IF(Table1[[#This Row],[startdayname]]="Wednesday",Table1[[#This Row],[starttime]],"")</f>
        <v/>
      </c>
      <c r="Q209" s="20" t="str">
        <f>IF(Table1[[#This Row],[startdayname]]="Thursday",Table1[[#This Row],[starttime]],"")</f>
        <v/>
      </c>
      <c r="R209" s="20" t="str">
        <f>IF(Table1[[#This Row],[startdayname]]="Friday",Table1[[#This Row],[starttime]],"")</f>
        <v/>
      </c>
      <c r="S209" s="20" t="str">
        <f>IF(Table1[[#This Row],[startdayname]]="Saturday",Table1[[#This Row],[starttime]],"")</f>
        <v/>
      </c>
      <c r="T209" s="20" t="str">
        <f>IF(Table1[[#This Row],[startdayname]]="Sunday",Table1[[#This Row],[starttime]],"")</f>
        <v/>
      </c>
      <c r="V209" t="str">
        <f t="shared" ref="V209:X209" si="155">V208</f>
        <v>Kyle Cook</v>
      </c>
      <c r="W209" t="str">
        <f t="shared" si="155"/>
        <v>615-880-2367</v>
      </c>
      <c r="X209" t="str">
        <f t="shared" si="155"/>
        <v>kyle.cook@nashville.gov</v>
      </c>
    </row>
    <row r="210" spans="1:24" x14ac:dyDescent="0.25">
      <c r="A210">
        <f>Table1[[#This Row],[ summary]]</f>
        <v>0</v>
      </c>
      <c r="B210">
        <v>31158</v>
      </c>
      <c r="C210" t="str">
        <f>_xlfn.IFNA(VLOOKUP(Table1[[#This Row],[locationaddress]],VENUEID!$A$2:$B$28,2,TRUE),"")</f>
        <v/>
      </c>
      <c r="D210">
        <f>Table1[[#This Row],[description]]</f>
        <v>0</v>
      </c>
      <c r="E2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0">
        <v>23</v>
      </c>
      <c r="G210" t="str">
        <f>IF((ISTEXT(Table1[[#This Row],[link]])),(Table1[[#This Row],[link]]),"")</f>
        <v/>
      </c>
      <c r="H210" t="e">
        <f>VLOOKUP(Table1[[#This Row],[locationaddress]],VENUEID!$A$2:$C233,3,TRUE)</f>
        <v>#N/A</v>
      </c>
      <c r="L210" s="1">
        <f>Table1[[#This Row],[startshortdate]]</f>
        <v>0</v>
      </c>
      <c r="M210" s="1">
        <f>Table1[[#This Row],[endshortdate]]</f>
        <v>0</v>
      </c>
      <c r="N210" s="20" t="str">
        <f>IF(Table1[[#This Row],[startdayname]]="Monday",Table1[[#This Row],[starttime]],"")</f>
        <v/>
      </c>
      <c r="O210" s="20" t="str">
        <f>IF(Table1[[#This Row],[startdayname]]="Tuesday",Table1[[#This Row],[starttime]],"")</f>
        <v/>
      </c>
      <c r="P210" s="20" t="str">
        <f>IF(Table1[[#This Row],[startdayname]]="Wednesday",Table1[[#This Row],[starttime]],"")</f>
        <v/>
      </c>
      <c r="Q210" s="20" t="str">
        <f>IF(Table1[[#This Row],[startdayname]]="Thursday",Table1[[#This Row],[starttime]],"")</f>
        <v/>
      </c>
      <c r="R210" s="20" t="str">
        <f>IF(Table1[[#This Row],[startdayname]]="Friday",Table1[[#This Row],[starttime]],"")</f>
        <v/>
      </c>
      <c r="S210" s="20" t="str">
        <f>IF(Table1[[#This Row],[startdayname]]="Saturday",Table1[[#This Row],[starttime]],"")</f>
        <v/>
      </c>
      <c r="T210" s="20" t="str">
        <f>IF(Table1[[#This Row],[startdayname]]="Sunday",Table1[[#This Row],[starttime]],"")</f>
        <v/>
      </c>
      <c r="V210" t="str">
        <f t="shared" ref="V210:X210" si="156">V209</f>
        <v>Kyle Cook</v>
      </c>
      <c r="W210" t="str">
        <f t="shared" si="156"/>
        <v>615-880-2367</v>
      </c>
      <c r="X210" t="str">
        <f t="shared" si="156"/>
        <v>kyle.cook@nashville.gov</v>
      </c>
    </row>
    <row r="211" spans="1:24" x14ac:dyDescent="0.25">
      <c r="A211">
        <f>Table1[[#This Row],[ summary]]</f>
        <v>0</v>
      </c>
      <c r="B211">
        <v>31158</v>
      </c>
      <c r="C211" t="str">
        <f>_xlfn.IFNA(VLOOKUP(Table1[[#This Row],[locationaddress]],VENUEID!$A$2:$B$28,2,TRUE),"")</f>
        <v/>
      </c>
      <c r="D211">
        <f>Table1[[#This Row],[description]]</f>
        <v>0</v>
      </c>
      <c r="E2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1">
        <v>23</v>
      </c>
      <c r="G211" t="str">
        <f>IF((ISTEXT(Table1[[#This Row],[link]])),(Table1[[#This Row],[link]]),"")</f>
        <v/>
      </c>
      <c r="H211" t="e">
        <f>VLOOKUP(Table1[[#This Row],[locationaddress]],VENUEID!$A$2:$C233,3,TRUE)</f>
        <v>#N/A</v>
      </c>
      <c r="L211" s="1">
        <f>Table1[[#This Row],[startshortdate]]</f>
        <v>0</v>
      </c>
      <c r="M211" s="1">
        <f>Table1[[#This Row],[endshortdate]]</f>
        <v>0</v>
      </c>
      <c r="N211" s="20" t="str">
        <f>IF(Table1[[#This Row],[startdayname]]="Monday",Table1[[#This Row],[starttime]],"")</f>
        <v/>
      </c>
      <c r="O211" s="20" t="str">
        <f>IF(Table1[[#This Row],[startdayname]]="Tuesday",Table1[[#This Row],[starttime]],"")</f>
        <v/>
      </c>
      <c r="P211" s="20" t="str">
        <f>IF(Table1[[#This Row],[startdayname]]="Wednesday",Table1[[#This Row],[starttime]],"")</f>
        <v/>
      </c>
      <c r="Q211" s="20" t="str">
        <f>IF(Table1[[#This Row],[startdayname]]="Thursday",Table1[[#This Row],[starttime]],"")</f>
        <v/>
      </c>
      <c r="R211" s="20" t="str">
        <f>IF(Table1[[#This Row],[startdayname]]="Friday",Table1[[#This Row],[starttime]],"")</f>
        <v/>
      </c>
      <c r="S211" s="20" t="str">
        <f>IF(Table1[[#This Row],[startdayname]]="Saturday",Table1[[#This Row],[starttime]],"")</f>
        <v/>
      </c>
      <c r="T211" s="20" t="str">
        <f>IF(Table1[[#This Row],[startdayname]]="Sunday",Table1[[#This Row],[starttime]],"")</f>
        <v/>
      </c>
      <c r="V211" t="str">
        <f t="shared" ref="V211:X211" si="157">V210</f>
        <v>Kyle Cook</v>
      </c>
      <c r="W211" t="str">
        <f t="shared" si="157"/>
        <v>615-880-2367</v>
      </c>
      <c r="X211" t="str">
        <f t="shared" si="157"/>
        <v>kyle.cook@nashville.gov</v>
      </c>
    </row>
    <row r="212" spans="1:24" x14ac:dyDescent="0.25">
      <c r="A212" t="str">
        <f>Table1[[#This Row],[ summary]]</f>
        <v xml:space="preserve"> Rockstar Readers: Reading Tutoring at Your Library</v>
      </c>
      <c r="B212">
        <v>31158</v>
      </c>
      <c r="C212">
        <f>_xlfn.IFNA(VLOOKUP(Table1[[#This Row],[locationaddress]],VENUEID!$A$2:$B$28,2,TRUE),"")</f>
        <v>31252</v>
      </c>
      <c r="D212" t="str">
        <f>Table1[[#This Row],[description]]</f>
        <v>Every Thursday in March. Children in grades 2 to 4 will receive free reading tutoring. Participation in this program is limited; registration is required. Please call (615) 862-5871 to register.</v>
      </c>
      <c r="E2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12">
        <v>23</v>
      </c>
      <c r="G212" t="str">
        <f>IF((ISTEXT(Table1[[#This Row],[link]])),(Table1[[#This Row],[link]]),"")</f>
        <v/>
      </c>
      <c r="H212" t="str">
        <f>VLOOKUP(Table1[[#This Row],[locationaddress]],VENUEID!$A$2:$C235,3,TRUE)</f>
        <v>(615) 862-5871</v>
      </c>
      <c r="L212" s="1">
        <f>Table1[[#This Row],[startshortdate]]</f>
        <v>42796</v>
      </c>
      <c r="M212" s="1">
        <f>Table1[[#This Row],[endshortdate]]</f>
        <v>42796</v>
      </c>
      <c r="N212" s="20" t="str">
        <f>IF(Table1[[#This Row],[startdayname]]="Monday",Table1[[#This Row],[starttime]],"")</f>
        <v/>
      </c>
      <c r="O212" s="20" t="str">
        <f>IF(Table1[[#This Row],[startdayname]]="Tuesday",Table1[[#This Row],[starttime]],"")</f>
        <v/>
      </c>
      <c r="P212" s="20" t="str">
        <f>IF(Table1[[#This Row],[startdayname]]="Wednesday",Table1[[#This Row],[starttime]],"")</f>
        <v/>
      </c>
      <c r="Q212" s="20">
        <f>IF(Table1[[#This Row],[startdayname]]="Thursday",Table1[[#This Row],[starttime]],"")</f>
        <v>0.6875</v>
      </c>
      <c r="R212" s="20" t="str">
        <f>IF(Table1[[#This Row],[startdayname]]="Friday",Table1[[#This Row],[starttime]],"")</f>
        <v/>
      </c>
      <c r="S212" s="20" t="str">
        <f>IF(Table1[[#This Row],[startdayname]]="Saturday",Table1[[#This Row],[starttime]],"")</f>
        <v/>
      </c>
      <c r="T212" s="20" t="str">
        <f>IF(Table1[[#This Row],[startdayname]]="Sunday",Table1[[#This Row],[starttime]],"")</f>
        <v/>
      </c>
      <c r="V212" t="str">
        <f t="shared" ref="V212:X212" si="158">V211</f>
        <v>Kyle Cook</v>
      </c>
      <c r="W212" t="str">
        <f t="shared" si="158"/>
        <v>615-880-2367</v>
      </c>
      <c r="X212" t="str">
        <f t="shared" si="158"/>
        <v>kyle.cook@nashville.gov</v>
      </c>
    </row>
    <row r="213" spans="1:24" x14ac:dyDescent="0.25">
      <c r="A213">
        <f>Table1[[#This Row],[ summary]]</f>
        <v>0</v>
      </c>
      <c r="B213">
        <v>31158</v>
      </c>
      <c r="C213" t="str">
        <f>_xlfn.IFNA(VLOOKUP(Table1[[#This Row],[locationaddress]],VENUEID!$A$2:$B$28,2,TRUE),"")</f>
        <v/>
      </c>
      <c r="D213">
        <f>Table1[[#This Row],[description]]</f>
        <v>0</v>
      </c>
      <c r="E2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3">
        <v>23</v>
      </c>
      <c r="G213" t="str">
        <f>IF((ISTEXT(Table1[[#This Row],[link]])),(Table1[[#This Row],[link]]),"")</f>
        <v/>
      </c>
      <c r="H213" t="e">
        <f>VLOOKUP(Table1[[#This Row],[locationaddress]],VENUEID!$A$2:$C235,3,TRUE)</f>
        <v>#N/A</v>
      </c>
      <c r="L213" s="1">
        <f>Table1[[#This Row],[startshortdate]]</f>
        <v>0</v>
      </c>
      <c r="M213" s="1">
        <f>Table1[[#This Row],[endshortdate]]</f>
        <v>0</v>
      </c>
      <c r="N213" s="20" t="str">
        <f>IF(Table1[[#This Row],[startdayname]]="Monday",Table1[[#This Row],[starttime]],"")</f>
        <v/>
      </c>
      <c r="O213" s="20" t="str">
        <f>IF(Table1[[#This Row],[startdayname]]="Tuesday",Table1[[#This Row],[starttime]],"")</f>
        <v/>
      </c>
      <c r="P213" s="20" t="str">
        <f>IF(Table1[[#This Row],[startdayname]]="Wednesday",Table1[[#This Row],[starttime]],"")</f>
        <v/>
      </c>
      <c r="Q213" s="20" t="str">
        <f>IF(Table1[[#This Row],[startdayname]]="Thursday",Table1[[#This Row],[starttime]],"")</f>
        <v/>
      </c>
      <c r="R213" s="20" t="str">
        <f>IF(Table1[[#This Row],[startdayname]]="Friday",Table1[[#This Row],[starttime]],"")</f>
        <v/>
      </c>
      <c r="S213" s="20" t="str">
        <f>IF(Table1[[#This Row],[startdayname]]="Saturday",Table1[[#This Row],[starttime]],"")</f>
        <v/>
      </c>
      <c r="T213" s="20" t="str">
        <f>IF(Table1[[#This Row],[startdayname]]="Sunday",Table1[[#This Row],[starttime]],"")</f>
        <v/>
      </c>
      <c r="V213" t="str">
        <f t="shared" ref="V213:X213" si="159">V212</f>
        <v>Kyle Cook</v>
      </c>
      <c r="W213" t="str">
        <f t="shared" si="159"/>
        <v>615-880-2367</v>
      </c>
      <c r="X213" t="str">
        <f t="shared" si="159"/>
        <v>kyle.cook@nashville.gov</v>
      </c>
    </row>
    <row r="214" spans="1:24" x14ac:dyDescent="0.25">
      <c r="A214">
        <f>Table1[[#This Row],[ summary]]</f>
        <v>0</v>
      </c>
      <c r="B214">
        <v>31158</v>
      </c>
      <c r="C214" t="str">
        <f>_xlfn.IFNA(VLOOKUP(Table1[[#This Row],[locationaddress]],VENUEID!$A$2:$B$28,2,TRUE),"")</f>
        <v/>
      </c>
      <c r="D214">
        <f>Table1[[#This Row],[description]]</f>
        <v>0</v>
      </c>
      <c r="E2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4">
        <v>23</v>
      </c>
      <c r="G214" t="str">
        <f>IF((ISTEXT(Table1[[#This Row],[link]])),(Table1[[#This Row],[link]]),"")</f>
        <v/>
      </c>
      <c r="H214" t="e">
        <f>VLOOKUP(Table1[[#This Row],[locationaddress]],VENUEID!$A$2:$C237,3,TRUE)</f>
        <v>#N/A</v>
      </c>
      <c r="L214" s="1">
        <f>Table1[[#This Row],[startshortdate]]</f>
        <v>0</v>
      </c>
      <c r="M214" s="1">
        <f>Table1[[#This Row],[endshortdate]]</f>
        <v>0</v>
      </c>
      <c r="N214" s="20" t="str">
        <f>IF(Table1[[#This Row],[startdayname]]="Monday",Table1[[#This Row],[starttime]],"")</f>
        <v/>
      </c>
      <c r="O214" s="20" t="str">
        <f>IF(Table1[[#This Row],[startdayname]]="Tuesday",Table1[[#This Row],[starttime]],"")</f>
        <v/>
      </c>
      <c r="P214" s="20" t="str">
        <f>IF(Table1[[#This Row],[startdayname]]="Wednesday",Table1[[#This Row],[starttime]],"")</f>
        <v/>
      </c>
      <c r="Q214" s="20" t="str">
        <f>IF(Table1[[#This Row],[startdayname]]="Thursday",Table1[[#This Row],[starttime]],"")</f>
        <v/>
      </c>
      <c r="R214" s="20" t="str">
        <f>IF(Table1[[#This Row],[startdayname]]="Friday",Table1[[#This Row],[starttime]],"")</f>
        <v/>
      </c>
      <c r="S214" s="20" t="str">
        <f>IF(Table1[[#This Row],[startdayname]]="Saturday",Table1[[#This Row],[starttime]],"")</f>
        <v/>
      </c>
      <c r="T214" s="20" t="str">
        <f>IF(Table1[[#This Row],[startdayname]]="Sunday",Table1[[#This Row],[starttime]],"")</f>
        <v/>
      </c>
      <c r="V214" t="str">
        <f t="shared" ref="V214:X214" si="160">V213</f>
        <v>Kyle Cook</v>
      </c>
      <c r="W214" t="str">
        <f t="shared" si="160"/>
        <v>615-880-2367</v>
      </c>
      <c r="X214" t="str">
        <f t="shared" si="160"/>
        <v>kyle.cook@nashville.gov</v>
      </c>
    </row>
    <row r="215" spans="1:24" x14ac:dyDescent="0.25">
      <c r="A215">
        <f>Table1[[#This Row],[ summary]]</f>
        <v>0</v>
      </c>
      <c r="B215">
        <v>31158</v>
      </c>
      <c r="C215" t="str">
        <f>_xlfn.IFNA(VLOOKUP(Table1[[#This Row],[locationaddress]],VENUEID!$A$2:$B$28,2,TRUE),"")</f>
        <v/>
      </c>
      <c r="D215">
        <f>Table1[[#This Row],[description]]</f>
        <v>0</v>
      </c>
      <c r="E2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5">
        <v>23</v>
      </c>
      <c r="G215" t="str">
        <f>IF((ISTEXT(Table1[[#This Row],[link]])),(Table1[[#This Row],[link]]),"")</f>
        <v/>
      </c>
      <c r="H215" t="e">
        <f>VLOOKUP(Table1[[#This Row],[locationaddress]],VENUEID!$A$2:$C237,3,TRUE)</f>
        <v>#N/A</v>
      </c>
      <c r="L215" s="1">
        <f>Table1[[#This Row],[startshortdate]]</f>
        <v>0</v>
      </c>
      <c r="M215" s="1">
        <f>Table1[[#This Row],[endshortdate]]</f>
        <v>0</v>
      </c>
      <c r="N215" s="20" t="str">
        <f>IF(Table1[[#This Row],[startdayname]]="Monday",Table1[[#This Row],[starttime]],"")</f>
        <v/>
      </c>
      <c r="O215" s="20" t="str">
        <f>IF(Table1[[#This Row],[startdayname]]="Tuesday",Table1[[#This Row],[starttime]],"")</f>
        <v/>
      </c>
      <c r="P215" s="20" t="str">
        <f>IF(Table1[[#This Row],[startdayname]]="Wednesday",Table1[[#This Row],[starttime]],"")</f>
        <v/>
      </c>
      <c r="Q215" s="20" t="str">
        <f>IF(Table1[[#This Row],[startdayname]]="Thursday",Table1[[#This Row],[starttime]],"")</f>
        <v/>
      </c>
      <c r="R215" s="20" t="str">
        <f>IF(Table1[[#This Row],[startdayname]]="Friday",Table1[[#This Row],[starttime]],"")</f>
        <v/>
      </c>
      <c r="S215" s="20" t="str">
        <f>IF(Table1[[#This Row],[startdayname]]="Saturday",Table1[[#This Row],[starttime]],"")</f>
        <v/>
      </c>
      <c r="T215" s="20" t="str">
        <f>IF(Table1[[#This Row],[startdayname]]="Sunday",Table1[[#This Row],[starttime]],"")</f>
        <v/>
      </c>
      <c r="V215" t="str">
        <f t="shared" ref="V215:X215" si="161">V214</f>
        <v>Kyle Cook</v>
      </c>
      <c r="W215" t="str">
        <f t="shared" si="161"/>
        <v>615-880-2367</v>
      </c>
      <c r="X215" t="str">
        <f t="shared" si="161"/>
        <v>kyle.cook@nashville.gov</v>
      </c>
    </row>
    <row r="216" spans="1:24" x14ac:dyDescent="0.25">
      <c r="A216">
        <f>Table1[[#This Row],[ summary]]</f>
        <v>0</v>
      </c>
      <c r="B216">
        <v>31158</v>
      </c>
      <c r="C216" t="str">
        <f>_xlfn.IFNA(VLOOKUP(Table1[[#This Row],[locationaddress]],VENUEID!$A$2:$B$28,2,TRUE),"")</f>
        <v/>
      </c>
      <c r="D216">
        <f>Table1[[#This Row],[description]]</f>
        <v>0</v>
      </c>
      <c r="E2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6">
        <v>23</v>
      </c>
      <c r="G216" t="str">
        <f>IF((ISTEXT(Table1[[#This Row],[link]])),(Table1[[#This Row],[link]]),"")</f>
        <v/>
      </c>
      <c r="H216" t="e">
        <f>VLOOKUP(Table1[[#This Row],[locationaddress]],VENUEID!$A$2:$C239,3,TRUE)</f>
        <v>#N/A</v>
      </c>
      <c r="L216" s="1">
        <f>Table1[[#This Row],[startshortdate]]</f>
        <v>0</v>
      </c>
      <c r="M216" s="1">
        <f>Table1[[#This Row],[endshortdate]]</f>
        <v>0</v>
      </c>
      <c r="N216" s="20" t="str">
        <f>IF(Table1[[#This Row],[startdayname]]="Monday",Table1[[#This Row],[starttime]],"")</f>
        <v/>
      </c>
      <c r="O216" s="20" t="str">
        <f>IF(Table1[[#This Row],[startdayname]]="Tuesday",Table1[[#This Row],[starttime]],"")</f>
        <v/>
      </c>
      <c r="P216" s="20" t="str">
        <f>IF(Table1[[#This Row],[startdayname]]="Wednesday",Table1[[#This Row],[starttime]],"")</f>
        <v/>
      </c>
      <c r="Q216" s="20" t="str">
        <f>IF(Table1[[#This Row],[startdayname]]="Thursday",Table1[[#This Row],[starttime]],"")</f>
        <v/>
      </c>
      <c r="R216" s="20" t="str">
        <f>IF(Table1[[#This Row],[startdayname]]="Friday",Table1[[#This Row],[starttime]],"")</f>
        <v/>
      </c>
      <c r="S216" s="20" t="str">
        <f>IF(Table1[[#This Row],[startdayname]]="Saturday",Table1[[#This Row],[starttime]],"")</f>
        <v/>
      </c>
      <c r="T216" s="20" t="str">
        <f>IF(Table1[[#This Row],[startdayname]]="Sunday",Table1[[#This Row],[starttime]],"")</f>
        <v/>
      </c>
      <c r="V216" t="str">
        <f t="shared" ref="V216:X216" si="162">V215</f>
        <v>Kyle Cook</v>
      </c>
      <c r="W216" t="str">
        <f t="shared" si="162"/>
        <v>615-880-2367</v>
      </c>
      <c r="X216" t="str">
        <f t="shared" si="162"/>
        <v>kyle.cook@nashville.gov</v>
      </c>
    </row>
    <row r="217" spans="1:24" x14ac:dyDescent="0.25">
      <c r="A217" t="str">
        <f>Table1[[#This Row],[ summary]]</f>
        <v xml:space="preserve"> Saturday Story Time</v>
      </c>
      <c r="B217">
        <v>31158</v>
      </c>
      <c r="C217">
        <f>_xlfn.IFNA(VLOOKUP(Table1[[#This Row],[locationaddress]],VENUEID!$A$2:$B$28,2,TRUE),"")</f>
        <v>31252</v>
      </c>
      <c r="D217" t="str">
        <f>Table1[[#This Row],[description]]</f>
        <v>Every Saturday in March and April. Come and join us for a fun time with stories, eBooks, songs, and rhymes. Children of all ages are welcome.</v>
      </c>
      <c r="E2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17">
        <v>23</v>
      </c>
      <c r="G217" t="str">
        <f>IF((ISTEXT(Table1[[#This Row],[link]])),(Table1[[#This Row],[link]]),"")</f>
        <v/>
      </c>
      <c r="H217" t="str">
        <f>VLOOKUP(Table1[[#This Row],[locationaddress]],VENUEID!$A$2:$C239,3,TRUE)</f>
        <v>(615) 862-5871</v>
      </c>
      <c r="L217" s="1">
        <f>Table1[[#This Row],[startshortdate]]</f>
        <v>42798</v>
      </c>
      <c r="M217" s="1">
        <f>Table1[[#This Row],[endshortdate]]</f>
        <v>42798</v>
      </c>
      <c r="N217" s="20" t="str">
        <f>IF(Table1[[#This Row],[startdayname]]="Monday",Table1[[#This Row],[starttime]],"")</f>
        <v/>
      </c>
      <c r="O217" s="20" t="str">
        <f>IF(Table1[[#This Row],[startdayname]]="Tuesday",Table1[[#This Row],[starttime]],"")</f>
        <v/>
      </c>
      <c r="P217" s="20" t="str">
        <f>IF(Table1[[#This Row],[startdayname]]="Wednesday",Table1[[#This Row],[starttime]],"")</f>
        <v/>
      </c>
      <c r="Q217" s="20" t="str">
        <f>IF(Table1[[#This Row],[startdayname]]="Thursday",Table1[[#This Row],[starttime]],"")</f>
        <v/>
      </c>
      <c r="R217" s="20" t="str">
        <f>IF(Table1[[#This Row],[startdayname]]="Friday",Table1[[#This Row],[starttime]],"")</f>
        <v/>
      </c>
      <c r="S217" s="20">
        <f>IF(Table1[[#This Row],[startdayname]]="Saturday",Table1[[#This Row],[starttime]],"")</f>
        <v>0.4375</v>
      </c>
      <c r="T217" s="20" t="str">
        <f>IF(Table1[[#This Row],[startdayname]]="Sunday",Table1[[#This Row],[starttime]],"")</f>
        <v/>
      </c>
      <c r="V217" t="str">
        <f t="shared" ref="V217:X217" si="163">V216</f>
        <v>Kyle Cook</v>
      </c>
      <c r="W217" t="str">
        <f t="shared" si="163"/>
        <v>615-880-2367</v>
      </c>
      <c r="X217" t="str">
        <f t="shared" si="163"/>
        <v>kyle.cook@nashville.gov</v>
      </c>
    </row>
    <row r="218" spans="1:24" x14ac:dyDescent="0.25">
      <c r="A218">
        <f>Table1[[#This Row],[ summary]]</f>
        <v>0</v>
      </c>
      <c r="B218">
        <v>31158</v>
      </c>
      <c r="C218" t="str">
        <f>_xlfn.IFNA(VLOOKUP(Table1[[#This Row],[locationaddress]],VENUEID!$A$2:$B$28,2,TRUE),"")</f>
        <v/>
      </c>
      <c r="D218">
        <f>Table1[[#This Row],[description]]</f>
        <v>0</v>
      </c>
      <c r="E2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8">
        <v>23</v>
      </c>
      <c r="G218" t="str">
        <f>IF((ISTEXT(Table1[[#This Row],[link]])),(Table1[[#This Row],[link]]),"")</f>
        <v/>
      </c>
      <c r="H218" t="e">
        <f>VLOOKUP(Table1[[#This Row],[locationaddress]],VENUEID!$A$2:$C241,3,TRUE)</f>
        <v>#N/A</v>
      </c>
      <c r="L218" s="1">
        <f>Table1[[#This Row],[startshortdate]]</f>
        <v>0</v>
      </c>
      <c r="M218" s="1">
        <f>Table1[[#This Row],[endshortdate]]</f>
        <v>0</v>
      </c>
      <c r="N218" s="20" t="str">
        <f>IF(Table1[[#This Row],[startdayname]]="Monday",Table1[[#This Row],[starttime]],"")</f>
        <v/>
      </c>
      <c r="O218" s="20" t="str">
        <f>IF(Table1[[#This Row],[startdayname]]="Tuesday",Table1[[#This Row],[starttime]],"")</f>
        <v/>
      </c>
      <c r="P218" s="20" t="str">
        <f>IF(Table1[[#This Row],[startdayname]]="Wednesday",Table1[[#This Row],[starttime]],"")</f>
        <v/>
      </c>
      <c r="Q218" s="20" t="str">
        <f>IF(Table1[[#This Row],[startdayname]]="Thursday",Table1[[#This Row],[starttime]],"")</f>
        <v/>
      </c>
      <c r="R218" s="20" t="str">
        <f>IF(Table1[[#This Row],[startdayname]]="Friday",Table1[[#This Row],[starttime]],"")</f>
        <v/>
      </c>
      <c r="S218" s="20" t="str">
        <f>IF(Table1[[#This Row],[startdayname]]="Saturday",Table1[[#This Row],[starttime]],"")</f>
        <v/>
      </c>
      <c r="T218" s="20" t="str">
        <f>IF(Table1[[#This Row],[startdayname]]="Sunday",Table1[[#This Row],[starttime]],"")</f>
        <v/>
      </c>
      <c r="V218" t="str">
        <f t="shared" ref="V218:X218" si="164">V217</f>
        <v>Kyle Cook</v>
      </c>
      <c r="W218" t="str">
        <f t="shared" si="164"/>
        <v>615-880-2367</v>
      </c>
      <c r="X218" t="str">
        <f t="shared" si="164"/>
        <v>kyle.cook@nashville.gov</v>
      </c>
    </row>
    <row r="219" spans="1:24" x14ac:dyDescent="0.25">
      <c r="A219">
        <f>Table1[[#This Row],[ summary]]</f>
        <v>0</v>
      </c>
      <c r="B219">
        <v>31158</v>
      </c>
      <c r="C219" t="str">
        <f>_xlfn.IFNA(VLOOKUP(Table1[[#This Row],[locationaddress]],VENUEID!$A$2:$B$28,2,TRUE),"")</f>
        <v/>
      </c>
      <c r="D219">
        <f>Table1[[#This Row],[description]]</f>
        <v>0</v>
      </c>
      <c r="E2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9">
        <v>23</v>
      </c>
      <c r="G219" t="str">
        <f>IF((ISTEXT(Table1[[#This Row],[link]])),(Table1[[#This Row],[link]]),"")</f>
        <v/>
      </c>
      <c r="H219" t="e">
        <f>VLOOKUP(Table1[[#This Row],[locationaddress]],VENUEID!$A$2:$C241,3,TRUE)</f>
        <v>#N/A</v>
      </c>
      <c r="L219" s="1">
        <f>Table1[[#This Row],[startshortdate]]</f>
        <v>0</v>
      </c>
      <c r="M219" s="1">
        <f>Table1[[#This Row],[endshortdate]]</f>
        <v>0</v>
      </c>
      <c r="N219" s="20" t="str">
        <f>IF(Table1[[#This Row],[startdayname]]="Monday",Table1[[#This Row],[starttime]],"")</f>
        <v/>
      </c>
      <c r="O219" s="20" t="str">
        <f>IF(Table1[[#This Row],[startdayname]]="Tuesday",Table1[[#This Row],[starttime]],"")</f>
        <v/>
      </c>
      <c r="P219" s="20" t="str">
        <f>IF(Table1[[#This Row],[startdayname]]="Wednesday",Table1[[#This Row],[starttime]],"")</f>
        <v/>
      </c>
      <c r="Q219" s="20" t="str">
        <f>IF(Table1[[#This Row],[startdayname]]="Thursday",Table1[[#This Row],[starttime]],"")</f>
        <v/>
      </c>
      <c r="R219" s="20" t="str">
        <f>IF(Table1[[#This Row],[startdayname]]="Friday",Table1[[#This Row],[starttime]],"")</f>
        <v/>
      </c>
      <c r="S219" s="20" t="str">
        <f>IF(Table1[[#This Row],[startdayname]]="Saturday",Table1[[#This Row],[starttime]],"")</f>
        <v/>
      </c>
      <c r="T219" s="20" t="str">
        <f>IF(Table1[[#This Row],[startdayname]]="Sunday",Table1[[#This Row],[starttime]],"")</f>
        <v/>
      </c>
      <c r="V219" t="str">
        <f t="shared" ref="V219:X219" si="165">V218</f>
        <v>Kyle Cook</v>
      </c>
      <c r="W219" t="str">
        <f t="shared" si="165"/>
        <v>615-880-2367</v>
      </c>
      <c r="X219" t="str">
        <f t="shared" si="165"/>
        <v>kyle.cook@nashville.gov</v>
      </c>
    </row>
    <row r="220" spans="1:24" x14ac:dyDescent="0.25">
      <c r="A220">
        <f>Table1[[#This Row],[ summary]]</f>
        <v>0</v>
      </c>
      <c r="B220">
        <v>31158</v>
      </c>
      <c r="C220" t="str">
        <f>_xlfn.IFNA(VLOOKUP(Table1[[#This Row],[locationaddress]],VENUEID!$A$2:$B$28,2,TRUE),"")</f>
        <v/>
      </c>
      <c r="D220">
        <f>Table1[[#This Row],[description]]</f>
        <v>0</v>
      </c>
      <c r="E2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0">
        <v>23</v>
      </c>
      <c r="G220" t="str">
        <f>IF((ISTEXT(Table1[[#This Row],[link]])),(Table1[[#This Row],[link]]),"")</f>
        <v/>
      </c>
      <c r="H220" t="e">
        <f>VLOOKUP(Table1[[#This Row],[locationaddress]],VENUEID!$A$2:$C243,3,TRUE)</f>
        <v>#N/A</v>
      </c>
      <c r="L220" s="1">
        <f>Table1[[#This Row],[startshortdate]]</f>
        <v>0</v>
      </c>
      <c r="M220" s="1">
        <f>Table1[[#This Row],[endshortdate]]</f>
        <v>0</v>
      </c>
      <c r="N220" s="20" t="str">
        <f>IF(Table1[[#This Row],[startdayname]]="Monday",Table1[[#This Row],[starttime]],"")</f>
        <v/>
      </c>
      <c r="O220" s="20" t="str">
        <f>IF(Table1[[#This Row],[startdayname]]="Tuesday",Table1[[#This Row],[starttime]],"")</f>
        <v/>
      </c>
      <c r="P220" s="20" t="str">
        <f>IF(Table1[[#This Row],[startdayname]]="Wednesday",Table1[[#This Row],[starttime]],"")</f>
        <v/>
      </c>
      <c r="Q220" s="20" t="str">
        <f>IF(Table1[[#This Row],[startdayname]]="Thursday",Table1[[#This Row],[starttime]],"")</f>
        <v/>
      </c>
      <c r="R220" s="20" t="str">
        <f>IF(Table1[[#This Row],[startdayname]]="Friday",Table1[[#This Row],[starttime]],"")</f>
        <v/>
      </c>
      <c r="S220" s="20" t="str">
        <f>IF(Table1[[#This Row],[startdayname]]="Saturday",Table1[[#This Row],[starttime]],"")</f>
        <v/>
      </c>
      <c r="T220" s="20" t="str">
        <f>IF(Table1[[#This Row],[startdayname]]="Sunday",Table1[[#This Row],[starttime]],"")</f>
        <v/>
      </c>
      <c r="V220" t="str">
        <f t="shared" ref="V220:X220" si="166">V219</f>
        <v>Kyle Cook</v>
      </c>
      <c r="W220" t="str">
        <f t="shared" si="166"/>
        <v>615-880-2367</v>
      </c>
      <c r="X220" t="str">
        <f t="shared" si="166"/>
        <v>kyle.cook@nashville.gov</v>
      </c>
    </row>
    <row r="221" spans="1:24" x14ac:dyDescent="0.25">
      <c r="A221">
        <f>Table1[[#This Row],[ summary]]</f>
        <v>0</v>
      </c>
      <c r="B221">
        <v>31158</v>
      </c>
      <c r="C221" t="str">
        <f>_xlfn.IFNA(VLOOKUP(Table1[[#This Row],[locationaddress]],VENUEID!$A$2:$B$28,2,TRUE),"")</f>
        <v/>
      </c>
      <c r="D221">
        <f>Table1[[#This Row],[description]]</f>
        <v>0</v>
      </c>
      <c r="E2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1">
        <v>23</v>
      </c>
      <c r="G221" t="str">
        <f>IF((ISTEXT(Table1[[#This Row],[link]])),(Table1[[#This Row],[link]]),"")</f>
        <v/>
      </c>
      <c r="H221" t="e">
        <f>VLOOKUP(Table1[[#This Row],[locationaddress]],VENUEID!$A$2:$C243,3,TRUE)</f>
        <v>#N/A</v>
      </c>
      <c r="L221" s="1">
        <f>Table1[[#This Row],[startshortdate]]</f>
        <v>0</v>
      </c>
      <c r="M221" s="1">
        <f>Table1[[#This Row],[endshortdate]]</f>
        <v>0</v>
      </c>
      <c r="N221" s="20" t="str">
        <f>IF(Table1[[#This Row],[startdayname]]="Monday",Table1[[#This Row],[starttime]],"")</f>
        <v/>
      </c>
      <c r="O221" s="20" t="str">
        <f>IF(Table1[[#This Row],[startdayname]]="Tuesday",Table1[[#This Row],[starttime]],"")</f>
        <v/>
      </c>
      <c r="P221" s="20" t="str">
        <f>IF(Table1[[#This Row],[startdayname]]="Wednesday",Table1[[#This Row],[starttime]],"")</f>
        <v/>
      </c>
      <c r="Q221" s="20" t="str">
        <f>IF(Table1[[#This Row],[startdayname]]="Thursday",Table1[[#This Row],[starttime]],"")</f>
        <v/>
      </c>
      <c r="R221" s="20" t="str">
        <f>IF(Table1[[#This Row],[startdayname]]="Friday",Table1[[#This Row],[starttime]],"")</f>
        <v/>
      </c>
      <c r="S221" s="20" t="str">
        <f>IF(Table1[[#This Row],[startdayname]]="Saturday",Table1[[#This Row],[starttime]],"")</f>
        <v/>
      </c>
      <c r="T221" s="20" t="str">
        <f>IF(Table1[[#This Row],[startdayname]]="Sunday",Table1[[#This Row],[starttime]],"")</f>
        <v/>
      </c>
      <c r="V221" t="str">
        <f t="shared" ref="V221:X221" si="167">V220</f>
        <v>Kyle Cook</v>
      </c>
      <c r="W221" t="str">
        <f t="shared" si="167"/>
        <v>615-880-2367</v>
      </c>
      <c r="X221" t="str">
        <f t="shared" si="167"/>
        <v>kyle.cook@nashville.gov</v>
      </c>
    </row>
    <row r="222" spans="1:24" x14ac:dyDescent="0.25">
      <c r="A222">
        <f>Table1[[#This Row],[ summary]]</f>
        <v>0</v>
      </c>
      <c r="B222">
        <v>31158</v>
      </c>
      <c r="C222" t="str">
        <f>_xlfn.IFNA(VLOOKUP(Table1[[#This Row],[locationaddress]],VENUEID!$A$2:$B$28,2,TRUE),"")</f>
        <v/>
      </c>
      <c r="D222">
        <f>Table1[[#This Row],[description]]</f>
        <v>0</v>
      </c>
      <c r="E2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2">
        <v>23</v>
      </c>
      <c r="G222" t="str">
        <f>IF((ISTEXT(Table1[[#This Row],[link]])),(Table1[[#This Row],[link]]),"")</f>
        <v/>
      </c>
      <c r="H222" t="e">
        <f>VLOOKUP(Table1[[#This Row],[locationaddress]],VENUEID!$A$2:$C245,3,TRUE)</f>
        <v>#N/A</v>
      </c>
      <c r="L222" s="1">
        <f>Table1[[#This Row],[startshortdate]]</f>
        <v>0</v>
      </c>
      <c r="M222" s="1">
        <f>Table1[[#This Row],[endshortdate]]</f>
        <v>0</v>
      </c>
      <c r="N222" s="20" t="str">
        <f>IF(Table1[[#This Row],[startdayname]]="Monday",Table1[[#This Row],[starttime]],"")</f>
        <v/>
      </c>
      <c r="O222" s="20" t="str">
        <f>IF(Table1[[#This Row],[startdayname]]="Tuesday",Table1[[#This Row],[starttime]],"")</f>
        <v/>
      </c>
      <c r="P222" s="20" t="str">
        <f>IF(Table1[[#This Row],[startdayname]]="Wednesday",Table1[[#This Row],[starttime]],"")</f>
        <v/>
      </c>
      <c r="Q222" s="20" t="str">
        <f>IF(Table1[[#This Row],[startdayname]]="Thursday",Table1[[#This Row],[starttime]],"")</f>
        <v/>
      </c>
      <c r="R222" s="20" t="str">
        <f>IF(Table1[[#This Row],[startdayname]]="Friday",Table1[[#This Row],[starttime]],"")</f>
        <v/>
      </c>
      <c r="S222" s="20" t="str">
        <f>IF(Table1[[#This Row],[startdayname]]="Saturday",Table1[[#This Row],[starttime]],"")</f>
        <v/>
      </c>
      <c r="T222" s="20" t="str">
        <f>IF(Table1[[#This Row],[startdayname]]="Sunday",Table1[[#This Row],[starttime]],"")</f>
        <v/>
      </c>
      <c r="V222" t="str">
        <f t="shared" ref="V222:X222" si="168">V221</f>
        <v>Kyle Cook</v>
      </c>
      <c r="W222" t="str">
        <f t="shared" si="168"/>
        <v>615-880-2367</v>
      </c>
      <c r="X222" t="str">
        <f t="shared" si="168"/>
        <v>kyle.cook@nashville.gov</v>
      </c>
    </row>
    <row r="223" spans="1:24" x14ac:dyDescent="0.25">
      <c r="A223">
        <f>Table1[[#This Row],[ summary]]</f>
        <v>0</v>
      </c>
      <c r="B223">
        <v>31158</v>
      </c>
      <c r="C223" t="str">
        <f>_xlfn.IFNA(VLOOKUP(Table1[[#This Row],[locationaddress]],VENUEID!$A$2:$B$28,2,TRUE),"")</f>
        <v/>
      </c>
      <c r="D223">
        <f>Table1[[#This Row],[description]]</f>
        <v>0</v>
      </c>
      <c r="E2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3">
        <v>23</v>
      </c>
      <c r="G223" t="str">
        <f>IF((ISTEXT(Table1[[#This Row],[link]])),(Table1[[#This Row],[link]]),"")</f>
        <v/>
      </c>
      <c r="H223" t="e">
        <f>VLOOKUP(Table1[[#This Row],[locationaddress]],VENUEID!$A$2:$C245,3,TRUE)</f>
        <v>#N/A</v>
      </c>
      <c r="L223" s="1">
        <f>Table1[[#This Row],[startshortdate]]</f>
        <v>0</v>
      </c>
      <c r="M223" s="1">
        <f>Table1[[#This Row],[endshortdate]]</f>
        <v>0</v>
      </c>
      <c r="N223" s="20" t="str">
        <f>IF(Table1[[#This Row],[startdayname]]="Monday",Table1[[#This Row],[starttime]],"")</f>
        <v/>
      </c>
      <c r="O223" s="20" t="str">
        <f>IF(Table1[[#This Row],[startdayname]]="Tuesday",Table1[[#This Row],[starttime]],"")</f>
        <v/>
      </c>
      <c r="P223" s="20" t="str">
        <f>IF(Table1[[#This Row],[startdayname]]="Wednesday",Table1[[#This Row],[starttime]],"")</f>
        <v/>
      </c>
      <c r="Q223" s="20" t="str">
        <f>IF(Table1[[#This Row],[startdayname]]="Thursday",Table1[[#This Row],[starttime]],"")</f>
        <v/>
      </c>
      <c r="R223" s="20" t="str">
        <f>IF(Table1[[#This Row],[startdayname]]="Friday",Table1[[#This Row],[starttime]],"")</f>
        <v/>
      </c>
      <c r="S223" s="20" t="str">
        <f>IF(Table1[[#This Row],[startdayname]]="Saturday",Table1[[#This Row],[starttime]],"")</f>
        <v/>
      </c>
      <c r="T223" s="20" t="str">
        <f>IF(Table1[[#This Row],[startdayname]]="Sunday",Table1[[#This Row],[starttime]],"")</f>
        <v/>
      </c>
      <c r="V223" t="str">
        <f t="shared" ref="V223:X223" si="169">V222</f>
        <v>Kyle Cook</v>
      </c>
      <c r="W223" t="str">
        <f t="shared" si="169"/>
        <v>615-880-2367</v>
      </c>
      <c r="X223" t="str">
        <f t="shared" si="169"/>
        <v>kyle.cook@nashville.gov</v>
      </c>
    </row>
    <row r="224" spans="1:24" x14ac:dyDescent="0.25">
      <c r="A224">
        <f>Table1[[#This Row],[ summary]]</f>
        <v>0</v>
      </c>
      <c r="B224">
        <v>31158</v>
      </c>
      <c r="C224" t="str">
        <f>_xlfn.IFNA(VLOOKUP(Table1[[#This Row],[locationaddress]],VENUEID!$A$2:$B$28,2,TRUE),"")</f>
        <v/>
      </c>
      <c r="D224">
        <f>Table1[[#This Row],[description]]</f>
        <v>0</v>
      </c>
      <c r="E2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4">
        <v>23</v>
      </c>
      <c r="G224" t="str">
        <f>IF((ISTEXT(Table1[[#This Row],[link]])),(Table1[[#This Row],[link]]),"")</f>
        <v/>
      </c>
      <c r="H224" t="e">
        <f>VLOOKUP(Table1[[#This Row],[locationaddress]],VENUEID!$A$2:$C247,3,TRUE)</f>
        <v>#N/A</v>
      </c>
      <c r="L224" s="1">
        <f>Table1[[#This Row],[startshortdate]]</f>
        <v>0</v>
      </c>
      <c r="M224" s="1">
        <f>Table1[[#This Row],[endshortdate]]</f>
        <v>0</v>
      </c>
      <c r="N224" s="20" t="str">
        <f>IF(Table1[[#This Row],[startdayname]]="Monday",Table1[[#This Row],[starttime]],"")</f>
        <v/>
      </c>
      <c r="O224" s="20" t="str">
        <f>IF(Table1[[#This Row],[startdayname]]="Tuesday",Table1[[#This Row],[starttime]],"")</f>
        <v/>
      </c>
      <c r="P224" s="20" t="str">
        <f>IF(Table1[[#This Row],[startdayname]]="Wednesday",Table1[[#This Row],[starttime]],"")</f>
        <v/>
      </c>
      <c r="Q224" s="20" t="str">
        <f>IF(Table1[[#This Row],[startdayname]]="Thursday",Table1[[#This Row],[starttime]],"")</f>
        <v/>
      </c>
      <c r="R224" s="20" t="str">
        <f>IF(Table1[[#This Row],[startdayname]]="Friday",Table1[[#This Row],[starttime]],"")</f>
        <v/>
      </c>
      <c r="S224" s="20" t="str">
        <f>IF(Table1[[#This Row],[startdayname]]="Saturday",Table1[[#This Row],[starttime]],"")</f>
        <v/>
      </c>
      <c r="T224" s="20" t="str">
        <f>IF(Table1[[#This Row],[startdayname]]="Sunday",Table1[[#This Row],[starttime]],"")</f>
        <v/>
      </c>
      <c r="V224" t="str">
        <f t="shared" ref="V224:X224" si="170">V223</f>
        <v>Kyle Cook</v>
      </c>
      <c r="W224" t="str">
        <f t="shared" si="170"/>
        <v>615-880-2367</v>
      </c>
      <c r="X224" t="str">
        <f t="shared" si="170"/>
        <v>kyle.cook@nashville.gov</v>
      </c>
    </row>
    <row r="225" spans="1:24" x14ac:dyDescent="0.25">
      <c r="A225" t="str">
        <f>Table1[[#This Row],[ summary]]</f>
        <v xml:space="preserve"> Southeast Explorers at the Library (Homeschool)</v>
      </c>
      <c r="B225">
        <v>31158</v>
      </c>
      <c r="C225">
        <f>_xlfn.IFNA(VLOOKUP(Table1[[#This Row],[locationaddress]],VENUEID!$A$2:$B$28,2,TRUE),"")</f>
        <v>31252</v>
      </c>
      <c r="D225" t="str">
        <f>Table1[[#This Row],[description]]</f>
        <v>Every First Wednesday. The Southeast Explorers at the Library (SEAL) Homeschool Program meets for an adventure in learning with fun hands-on activities. For children of all ages.</v>
      </c>
      <c r="E2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25">
        <v>23</v>
      </c>
      <c r="G225" t="str">
        <f>IF((ISTEXT(Table1[[#This Row],[link]])),(Table1[[#This Row],[link]]),"")</f>
        <v/>
      </c>
      <c r="H225" t="str">
        <f>VLOOKUP(Table1[[#This Row],[locationaddress]],VENUEID!$A$2:$C247,3,TRUE)</f>
        <v>(615) 862-5871</v>
      </c>
      <c r="L225" s="1">
        <f>Table1[[#This Row],[startshortdate]]</f>
        <v>42795</v>
      </c>
      <c r="M225" s="1">
        <f>Table1[[#This Row],[endshortdate]]</f>
        <v>42795</v>
      </c>
      <c r="N225" s="20" t="str">
        <f>IF(Table1[[#This Row],[startdayname]]="Monday",Table1[[#This Row],[starttime]],"")</f>
        <v/>
      </c>
      <c r="O225" s="20" t="str">
        <f>IF(Table1[[#This Row],[startdayname]]="Tuesday",Table1[[#This Row],[starttime]],"")</f>
        <v/>
      </c>
      <c r="P225" s="20">
        <f>IF(Table1[[#This Row],[startdayname]]="Wednesday",Table1[[#This Row],[starttime]],"")</f>
        <v>0.58333333333333337</v>
      </c>
      <c r="Q225" s="20" t="str">
        <f>IF(Table1[[#This Row],[startdayname]]="Thursday",Table1[[#This Row],[starttime]],"")</f>
        <v/>
      </c>
      <c r="R225" s="20" t="str">
        <f>IF(Table1[[#This Row],[startdayname]]="Friday",Table1[[#This Row],[starttime]],"")</f>
        <v/>
      </c>
      <c r="S225" s="20" t="str">
        <f>IF(Table1[[#This Row],[startdayname]]="Saturday",Table1[[#This Row],[starttime]],"")</f>
        <v/>
      </c>
      <c r="T225" s="20" t="str">
        <f>IF(Table1[[#This Row],[startdayname]]="Sunday",Table1[[#This Row],[starttime]],"")</f>
        <v/>
      </c>
      <c r="V225" t="str">
        <f t="shared" ref="V225:X225" si="171">V224</f>
        <v>Kyle Cook</v>
      </c>
      <c r="W225" t="str">
        <f t="shared" si="171"/>
        <v>615-880-2367</v>
      </c>
      <c r="X225" t="str">
        <f t="shared" si="171"/>
        <v>kyle.cook@nashville.gov</v>
      </c>
    </row>
    <row r="226" spans="1:24" x14ac:dyDescent="0.25">
      <c r="A226">
        <f>Table1[[#This Row],[ summary]]</f>
        <v>0</v>
      </c>
      <c r="B226">
        <v>31158</v>
      </c>
      <c r="C226" t="str">
        <f>_xlfn.IFNA(VLOOKUP(Table1[[#This Row],[locationaddress]],VENUEID!$A$2:$B$28,2,TRUE),"")</f>
        <v/>
      </c>
      <c r="D226">
        <f>Table1[[#This Row],[description]]</f>
        <v>0</v>
      </c>
      <c r="E2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6">
        <v>23</v>
      </c>
      <c r="G226" t="str">
        <f>IF((ISTEXT(Table1[[#This Row],[link]])),(Table1[[#This Row],[link]]),"")</f>
        <v/>
      </c>
      <c r="H226" t="e">
        <f>VLOOKUP(Table1[[#This Row],[locationaddress]],VENUEID!$A$2:$C249,3,TRUE)</f>
        <v>#N/A</v>
      </c>
      <c r="L226" s="1">
        <f>Table1[[#This Row],[startshortdate]]</f>
        <v>0</v>
      </c>
      <c r="M226" s="1">
        <f>Table1[[#This Row],[endshortdate]]</f>
        <v>0</v>
      </c>
      <c r="N226" s="20" t="str">
        <f>IF(Table1[[#This Row],[startdayname]]="Monday",Table1[[#This Row],[starttime]],"")</f>
        <v/>
      </c>
      <c r="O226" s="20" t="str">
        <f>IF(Table1[[#This Row],[startdayname]]="Tuesday",Table1[[#This Row],[starttime]],"")</f>
        <v/>
      </c>
      <c r="P226" s="20" t="str">
        <f>IF(Table1[[#This Row],[startdayname]]="Wednesday",Table1[[#This Row],[starttime]],"")</f>
        <v/>
      </c>
      <c r="Q226" s="20" t="str">
        <f>IF(Table1[[#This Row],[startdayname]]="Thursday",Table1[[#This Row],[starttime]],"")</f>
        <v/>
      </c>
      <c r="R226" s="20" t="str">
        <f>IF(Table1[[#This Row],[startdayname]]="Friday",Table1[[#This Row],[starttime]],"")</f>
        <v/>
      </c>
      <c r="S226" s="20" t="str">
        <f>IF(Table1[[#This Row],[startdayname]]="Saturday",Table1[[#This Row],[starttime]],"")</f>
        <v/>
      </c>
      <c r="T226" s="20" t="str">
        <f>IF(Table1[[#This Row],[startdayname]]="Sunday",Table1[[#This Row],[starttime]],"")</f>
        <v/>
      </c>
      <c r="V226" t="str">
        <f t="shared" ref="V226:X226" si="172">V225</f>
        <v>Kyle Cook</v>
      </c>
      <c r="W226" t="str">
        <f t="shared" si="172"/>
        <v>615-880-2367</v>
      </c>
      <c r="X226" t="str">
        <f t="shared" si="172"/>
        <v>kyle.cook@nashville.gov</v>
      </c>
    </row>
    <row r="227" spans="1:24" x14ac:dyDescent="0.25">
      <c r="A227">
        <f>Table1[[#This Row],[ summary]]</f>
        <v>0</v>
      </c>
      <c r="B227">
        <v>31158</v>
      </c>
      <c r="C227" t="str">
        <f>_xlfn.IFNA(VLOOKUP(Table1[[#This Row],[locationaddress]],VENUEID!$A$2:$B$28,2,TRUE),"")</f>
        <v/>
      </c>
      <c r="D227">
        <f>Table1[[#This Row],[description]]</f>
        <v>0</v>
      </c>
      <c r="E2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7">
        <v>23</v>
      </c>
      <c r="G227" t="str">
        <f>IF((ISTEXT(Table1[[#This Row],[link]])),(Table1[[#This Row],[link]]),"")</f>
        <v/>
      </c>
      <c r="H227" t="e">
        <f>VLOOKUP(Table1[[#This Row],[locationaddress]],VENUEID!$A$2:$C249,3,TRUE)</f>
        <v>#N/A</v>
      </c>
      <c r="L227" s="1">
        <f>Table1[[#This Row],[startshortdate]]</f>
        <v>0</v>
      </c>
      <c r="M227" s="1">
        <f>Table1[[#This Row],[endshortdate]]</f>
        <v>0</v>
      </c>
      <c r="N227" s="20" t="str">
        <f>IF(Table1[[#This Row],[startdayname]]="Monday",Table1[[#This Row],[starttime]],"")</f>
        <v/>
      </c>
      <c r="O227" s="20" t="str">
        <f>IF(Table1[[#This Row],[startdayname]]="Tuesday",Table1[[#This Row],[starttime]],"")</f>
        <v/>
      </c>
      <c r="P227" s="20" t="str">
        <f>IF(Table1[[#This Row],[startdayname]]="Wednesday",Table1[[#This Row],[starttime]],"")</f>
        <v/>
      </c>
      <c r="Q227" s="20" t="str">
        <f>IF(Table1[[#This Row],[startdayname]]="Thursday",Table1[[#This Row],[starttime]],"")</f>
        <v/>
      </c>
      <c r="R227" s="20" t="str">
        <f>IF(Table1[[#This Row],[startdayname]]="Friday",Table1[[#This Row],[starttime]],"")</f>
        <v/>
      </c>
      <c r="S227" s="20" t="str">
        <f>IF(Table1[[#This Row],[startdayname]]="Saturday",Table1[[#This Row],[starttime]],"")</f>
        <v/>
      </c>
      <c r="T227" s="20" t="str">
        <f>IF(Table1[[#This Row],[startdayname]]="Sunday",Table1[[#This Row],[starttime]],"")</f>
        <v/>
      </c>
      <c r="V227" t="str">
        <f t="shared" ref="V227:X227" si="173">V226</f>
        <v>Kyle Cook</v>
      </c>
      <c r="W227" t="str">
        <f t="shared" si="173"/>
        <v>615-880-2367</v>
      </c>
      <c r="X227" t="str">
        <f t="shared" si="173"/>
        <v>kyle.cook@nashville.gov</v>
      </c>
    </row>
    <row r="228" spans="1:24" x14ac:dyDescent="0.25">
      <c r="A228" t="str">
        <f>Table1[[#This Row],[ summary]]</f>
        <v xml:space="preserve"> Studio NPL</v>
      </c>
      <c r="B228">
        <v>31158</v>
      </c>
      <c r="C228">
        <f>_xlfn.IFNA(VLOOKUP(Table1[[#This Row],[locationaddress]],VENUEID!$A$2:$B$28,2,TRUE),"")</f>
        <v>31252</v>
      </c>
      <c r="D228" t="str">
        <f>Table1[[#This Row],[description]]</f>
        <v>Every Tuesday. Join Teen staff and a Studio NPL mentor for a day of Making, technology, robotics, video, photography, and more. For teens in grades 8-12.</v>
      </c>
      <c r="E2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8">
        <v>23</v>
      </c>
      <c r="G228" t="str">
        <f>IF((ISTEXT(Table1[[#This Row],[link]])),(Table1[[#This Row],[link]]),"")</f>
        <v/>
      </c>
      <c r="H228" t="str">
        <f>VLOOKUP(Table1[[#This Row],[locationaddress]],VENUEID!$A$2:$C251,3,TRUE)</f>
        <v>(615) 862-5871</v>
      </c>
      <c r="L228" s="1">
        <f>Table1[[#This Row],[startshortdate]]</f>
        <v>42801</v>
      </c>
      <c r="M228" s="1">
        <f>Table1[[#This Row],[endshortdate]]</f>
        <v>42801</v>
      </c>
      <c r="N228" s="20" t="str">
        <f>IF(Table1[[#This Row],[startdayname]]="Monday",Table1[[#This Row],[starttime]],"")</f>
        <v/>
      </c>
      <c r="O228" s="20">
        <f>IF(Table1[[#This Row],[startdayname]]="Tuesday",Table1[[#This Row],[starttime]],"")</f>
        <v>0.58333333333333337</v>
      </c>
      <c r="P228" s="20" t="str">
        <f>IF(Table1[[#This Row],[startdayname]]="Wednesday",Table1[[#This Row],[starttime]],"")</f>
        <v/>
      </c>
      <c r="Q228" s="20" t="str">
        <f>IF(Table1[[#This Row],[startdayname]]="Thursday",Table1[[#This Row],[starttime]],"")</f>
        <v/>
      </c>
      <c r="R228" s="20" t="str">
        <f>IF(Table1[[#This Row],[startdayname]]="Friday",Table1[[#This Row],[starttime]],"")</f>
        <v/>
      </c>
      <c r="S228" s="20" t="str">
        <f>IF(Table1[[#This Row],[startdayname]]="Saturday",Table1[[#This Row],[starttime]],"")</f>
        <v/>
      </c>
      <c r="T228" s="20" t="str">
        <f>IF(Table1[[#This Row],[startdayname]]="Sunday",Table1[[#This Row],[starttime]],"")</f>
        <v/>
      </c>
      <c r="V228" t="str">
        <f t="shared" ref="V228:X228" si="174">V227</f>
        <v>Kyle Cook</v>
      </c>
      <c r="W228" t="str">
        <f t="shared" si="174"/>
        <v>615-880-2367</v>
      </c>
      <c r="X228" t="str">
        <f t="shared" si="174"/>
        <v>kyle.cook@nashville.gov</v>
      </c>
    </row>
    <row r="229" spans="1:24" x14ac:dyDescent="0.25">
      <c r="A229">
        <f>Table1[[#This Row],[ summary]]</f>
        <v>0</v>
      </c>
      <c r="B229">
        <v>31158</v>
      </c>
      <c r="C229" t="str">
        <f>_xlfn.IFNA(VLOOKUP(Table1[[#This Row],[locationaddress]],VENUEID!$A$2:$B$28,2,TRUE),"")</f>
        <v/>
      </c>
      <c r="D229">
        <f>Table1[[#This Row],[description]]</f>
        <v>0</v>
      </c>
      <c r="E2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9">
        <v>23</v>
      </c>
      <c r="G229" t="str">
        <f>IF((ISTEXT(Table1[[#This Row],[link]])),(Table1[[#This Row],[link]]),"")</f>
        <v/>
      </c>
      <c r="H229" t="e">
        <f>VLOOKUP(Table1[[#This Row],[locationaddress]],VENUEID!$A$2:$C251,3,TRUE)</f>
        <v>#N/A</v>
      </c>
      <c r="L229" s="1">
        <f>Table1[[#This Row],[startshortdate]]</f>
        <v>0</v>
      </c>
      <c r="M229" s="1">
        <f>Table1[[#This Row],[endshortdate]]</f>
        <v>0</v>
      </c>
      <c r="N229" s="20" t="str">
        <f>IF(Table1[[#This Row],[startdayname]]="Monday",Table1[[#This Row],[starttime]],"")</f>
        <v/>
      </c>
      <c r="O229" s="20" t="str">
        <f>IF(Table1[[#This Row],[startdayname]]="Tuesday",Table1[[#This Row],[starttime]],"")</f>
        <v/>
      </c>
      <c r="P229" s="20" t="str">
        <f>IF(Table1[[#This Row],[startdayname]]="Wednesday",Table1[[#This Row],[starttime]],"")</f>
        <v/>
      </c>
      <c r="Q229" s="20" t="str">
        <f>IF(Table1[[#This Row],[startdayname]]="Thursday",Table1[[#This Row],[starttime]],"")</f>
        <v/>
      </c>
      <c r="R229" s="20" t="str">
        <f>IF(Table1[[#This Row],[startdayname]]="Friday",Table1[[#This Row],[starttime]],"")</f>
        <v/>
      </c>
      <c r="S229" s="20" t="str">
        <f>IF(Table1[[#This Row],[startdayname]]="Saturday",Table1[[#This Row],[starttime]],"")</f>
        <v/>
      </c>
      <c r="T229" s="20" t="str">
        <f>IF(Table1[[#This Row],[startdayname]]="Sunday",Table1[[#This Row],[starttime]],"")</f>
        <v/>
      </c>
      <c r="V229" t="str">
        <f t="shared" ref="V229:X229" si="175">V228</f>
        <v>Kyle Cook</v>
      </c>
      <c r="W229" t="str">
        <f t="shared" si="175"/>
        <v>615-880-2367</v>
      </c>
      <c r="X229" t="str">
        <f t="shared" si="175"/>
        <v>kyle.cook@nashville.gov</v>
      </c>
    </row>
    <row r="230" spans="1:24" x14ac:dyDescent="0.25">
      <c r="A230">
        <f>Table1[[#This Row],[ summary]]</f>
        <v>0</v>
      </c>
      <c r="B230">
        <v>31158</v>
      </c>
      <c r="C230" t="str">
        <f>_xlfn.IFNA(VLOOKUP(Table1[[#This Row],[locationaddress]],VENUEID!$A$2:$B$28,2,TRUE),"")</f>
        <v/>
      </c>
      <c r="D230">
        <f>Table1[[#This Row],[description]]</f>
        <v>0</v>
      </c>
      <c r="E2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0">
        <v>23</v>
      </c>
      <c r="G230" t="str">
        <f>IF((ISTEXT(Table1[[#This Row],[link]])),(Table1[[#This Row],[link]]),"")</f>
        <v/>
      </c>
      <c r="H230" t="e">
        <f>VLOOKUP(Table1[[#This Row],[locationaddress]],VENUEID!$A$2:$C253,3,TRUE)</f>
        <v>#N/A</v>
      </c>
      <c r="L230" s="1">
        <f>Table1[[#This Row],[startshortdate]]</f>
        <v>0</v>
      </c>
      <c r="M230" s="1">
        <f>Table1[[#This Row],[endshortdate]]</f>
        <v>0</v>
      </c>
      <c r="N230" s="20" t="str">
        <f>IF(Table1[[#This Row],[startdayname]]="Monday",Table1[[#This Row],[starttime]],"")</f>
        <v/>
      </c>
      <c r="O230" s="20" t="str">
        <f>IF(Table1[[#This Row],[startdayname]]="Tuesday",Table1[[#This Row],[starttime]],"")</f>
        <v/>
      </c>
      <c r="P230" s="20" t="str">
        <f>IF(Table1[[#This Row],[startdayname]]="Wednesday",Table1[[#This Row],[starttime]],"")</f>
        <v/>
      </c>
      <c r="Q230" s="20" t="str">
        <f>IF(Table1[[#This Row],[startdayname]]="Thursday",Table1[[#This Row],[starttime]],"")</f>
        <v/>
      </c>
      <c r="R230" s="20" t="str">
        <f>IF(Table1[[#This Row],[startdayname]]="Friday",Table1[[#This Row],[starttime]],"")</f>
        <v/>
      </c>
      <c r="S230" s="20" t="str">
        <f>IF(Table1[[#This Row],[startdayname]]="Saturday",Table1[[#This Row],[starttime]],"")</f>
        <v/>
      </c>
      <c r="T230" s="20" t="str">
        <f>IF(Table1[[#This Row],[startdayname]]="Sunday",Table1[[#This Row],[starttime]],"")</f>
        <v/>
      </c>
      <c r="V230" t="str">
        <f t="shared" ref="V230:X230" si="176">V229</f>
        <v>Kyle Cook</v>
      </c>
      <c r="W230" t="str">
        <f t="shared" si="176"/>
        <v>615-880-2367</v>
      </c>
      <c r="X230" t="str">
        <f t="shared" si="176"/>
        <v>kyle.cook@nashville.gov</v>
      </c>
    </row>
    <row r="231" spans="1:24" x14ac:dyDescent="0.25">
      <c r="A231">
        <f>Table1[[#This Row],[ summary]]</f>
        <v>0</v>
      </c>
      <c r="B231">
        <v>31158</v>
      </c>
      <c r="C231" t="str">
        <f>_xlfn.IFNA(VLOOKUP(Table1[[#This Row],[locationaddress]],VENUEID!$A$2:$B$28,2,TRUE),"")</f>
        <v/>
      </c>
      <c r="D231">
        <f>Table1[[#This Row],[description]]</f>
        <v>0</v>
      </c>
      <c r="E2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1">
        <v>23</v>
      </c>
      <c r="G231" t="str">
        <f>IF((ISTEXT(Table1[[#This Row],[link]])),(Table1[[#This Row],[link]]),"")</f>
        <v/>
      </c>
      <c r="H231" t="e">
        <f>VLOOKUP(Table1[[#This Row],[locationaddress]],VENUEID!$A$2:$C253,3,TRUE)</f>
        <v>#N/A</v>
      </c>
      <c r="L231" s="1">
        <f>Table1[[#This Row],[startshortdate]]</f>
        <v>0</v>
      </c>
      <c r="M231" s="1">
        <f>Table1[[#This Row],[endshortdate]]</f>
        <v>0</v>
      </c>
      <c r="N231" s="20" t="str">
        <f>IF(Table1[[#This Row],[startdayname]]="Monday",Table1[[#This Row],[starttime]],"")</f>
        <v/>
      </c>
      <c r="O231" s="20" t="str">
        <f>IF(Table1[[#This Row],[startdayname]]="Tuesday",Table1[[#This Row],[starttime]],"")</f>
        <v/>
      </c>
      <c r="P231" s="20" t="str">
        <f>IF(Table1[[#This Row],[startdayname]]="Wednesday",Table1[[#This Row],[starttime]],"")</f>
        <v/>
      </c>
      <c r="Q231" s="20" t="str">
        <f>IF(Table1[[#This Row],[startdayname]]="Thursday",Table1[[#This Row],[starttime]],"")</f>
        <v/>
      </c>
      <c r="R231" s="20" t="str">
        <f>IF(Table1[[#This Row],[startdayname]]="Friday",Table1[[#This Row],[starttime]],"")</f>
        <v/>
      </c>
      <c r="S231" s="20" t="str">
        <f>IF(Table1[[#This Row],[startdayname]]="Saturday",Table1[[#This Row],[starttime]],"")</f>
        <v/>
      </c>
      <c r="T231" s="20" t="str">
        <f>IF(Table1[[#This Row],[startdayname]]="Sunday",Table1[[#This Row],[starttime]],"")</f>
        <v/>
      </c>
      <c r="V231" t="str">
        <f t="shared" ref="V231:X231" si="177">V230</f>
        <v>Kyle Cook</v>
      </c>
      <c r="W231" t="str">
        <f t="shared" si="177"/>
        <v>615-880-2367</v>
      </c>
      <c r="X231" t="str">
        <f t="shared" si="177"/>
        <v>kyle.cook@nashville.gov</v>
      </c>
    </row>
    <row r="232" spans="1:24" x14ac:dyDescent="0.25">
      <c r="A232">
        <f>Table1[[#This Row],[ summary]]</f>
        <v>0</v>
      </c>
      <c r="B232">
        <v>31158</v>
      </c>
      <c r="C232" t="str">
        <f>_xlfn.IFNA(VLOOKUP(Table1[[#This Row],[locationaddress]],VENUEID!$A$2:$B$28,2,TRUE),"")</f>
        <v/>
      </c>
      <c r="D232">
        <f>Table1[[#This Row],[description]]</f>
        <v>0</v>
      </c>
      <c r="E2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2">
        <v>23</v>
      </c>
      <c r="G232" t="str">
        <f>IF((ISTEXT(Table1[[#This Row],[link]])),(Table1[[#This Row],[link]]),"")</f>
        <v/>
      </c>
      <c r="H232" t="e">
        <f>VLOOKUP(Table1[[#This Row],[locationaddress]],VENUEID!$A$2:$C255,3,TRUE)</f>
        <v>#N/A</v>
      </c>
      <c r="L232" s="1">
        <f>Table1[[#This Row],[startshortdate]]</f>
        <v>0</v>
      </c>
      <c r="M232" s="1">
        <f>Table1[[#This Row],[endshortdate]]</f>
        <v>0</v>
      </c>
      <c r="N232" s="20" t="str">
        <f>IF(Table1[[#This Row],[startdayname]]="Monday",Table1[[#This Row],[starttime]],"")</f>
        <v/>
      </c>
      <c r="O232" s="20" t="str">
        <f>IF(Table1[[#This Row],[startdayname]]="Tuesday",Table1[[#This Row],[starttime]],"")</f>
        <v/>
      </c>
      <c r="P232" s="20" t="str">
        <f>IF(Table1[[#This Row],[startdayname]]="Wednesday",Table1[[#This Row],[starttime]],"")</f>
        <v/>
      </c>
      <c r="Q232" s="20" t="str">
        <f>IF(Table1[[#This Row],[startdayname]]="Thursday",Table1[[#This Row],[starttime]],"")</f>
        <v/>
      </c>
      <c r="R232" s="20" t="str">
        <f>IF(Table1[[#This Row],[startdayname]]="Friday",Table1[[#This Row],[starttime]],"")</f>
        <v/>
      </c>
      <c r="S232" s="20" t="str">
        <f>IF(Table1[[#This Row],[startdayname]]="Saturday",Table1[[#This Row],[starttime]],"")</f>
        <v/>
      </c>
      <c r="T232" s="20" t="str">
        <f>IF(Table1[[#This Row],[startdayname]]="Sunday",Table1[[#This Row],[starttime]],"")</f>
        <v/>
      </c>
      <c r="V232" t="str">
        <f t="shared" ref="V232:X232" si="178">V231</f>
        <v>Kyle Cook</v>
      </c>
      <c r="W232" t="str">
        <f t="shared" si="178"/>
        <v>615-880-2367</v>
      </c>
      <c r="X232" t="str">
        <f t="shared" si="178"/>
        <v>kyle.cook@nashville.gov</v>
      </c>
    </row>
    <row r="233" spans="1:24" x14ac:dyDescent="0.25">
      <c r="A233">
        <f>Table1[[#This Row],[ summary]]</f>
        <v>0</v>
      </c>
      <c r="B233">
        <v>31158</v>
      </c>
      <c r="C233" t="str">
        <f>_xlfn.IFNA(VLOOKUP(Table1[[#This Row],[locationaddress]],VENUEID!$A$2:$B$28,2,TRUE),"")</f>
        <v/>
      </c>
      <c r="D233">
        <f>Table1[[#This Row],[description]]</f>
        <v>0</v>
      </c>
      <c r="E2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3">
        <v>23</v>
      </c>
      <c r="G233" t="str">
        <f>IF((ISTEXT(Table1[[#This Row],[link]])),(Table1[[#This Row],[link]]),"")</f>
        <v/>
      </c>
      <c r="H233" t="e">
        <f>VLOOKUP(Table1[[#This Row],[locationaddress]],VENUEID!$A$2:$C255,3,TRUE)</f>
        <v>#N/A</v>
      </c>
      <c r="L233" s="1">
        <f>Table1[[#This Row],[startshortdate]]</f>
        <v>0</v>
      </c>
      <c r="M233" s="1">
        <f>Table1[[#This Row],[endshortdate]]</f>
        <v>0</v>
      </c>
      <c r="N233" s="20" t="str">
        <f>IF(Table1[[#This Row],[startdayname]]="Monday",Table1[[#This Row],[starttime]],"")</f>
        <v/>
      </c>
      <c r="O233" s="20" t="str">
        <f>IF(Table1[[#This Row],[startdayname]]="Tuesday",Table1[[#This Row],[starttime]],"")</f>
        <v/>
      </c>
      <c r="P233" s="20" t="str">
        <f>IF(Table1[[#This Row],[startdayname]]="Wednesday",Table1[[#This Row],[starttime]],"")</f>
        <v/>
      </c>
      <c r="Q233" s="20" t="str">
        <f>IF(Table1[[#This Row],[startdayname]]="Thursday",Table1[[#This Row],[starttime]],"")</f>
        <v/>
      </c>
      <c r="R233" s="20" t="str">
        <f>IF(Table1[[#This Row],[startdayname]]="Friday",Table1[[#This Row],[starttime]],"")</f>
        <v/>
      </c>
      <c r="S233" s="20" t="str">
        <f>IF(Table1[[#This Row],[startdayname]]="Saturday",Table1[[#This Row],[starttime]],"")</f>
        <v/>
      </c>
      <c r="T233" s="20" t="str">
        <f>IF(Table1[[#This Row],[startdayname]]="Sunday",Table1[[#This Row],[starttime]],"")</f>
        <v/>
      </c>
      <c r="V233" t="str">
        <f t="shared" ref="V233:X233" si="179">V232</f>
        <v>Kyle Cook</v>
      </c>
      <c r="W233" t="str">
        <f t="shared" si="179"/>
        <v>615-880-2367</v>
      </c>
      <c r="X233" t="str">
        <f t="shared" si="179"/>
        <v>kyle.cook@nashville.gov</v>
      </c>
    </row>
    <row r="234" spans="1:24" x14ac:dyDescent="0.25">
      <c r="A234">
        <f>Table1[[#This Row],[ summary]]</f>
        <v>0</v>
      </c>
      <c r="B234">
        <v>31158</v>
      </c>
      <c r="C234" t="str">
        <f>_xlfn.IFNA(VLOOKUP(Table1[[#This Row],[locationaddress]],VENUEID!$A$2:$B$28,2,TRUE),"")</f>
        <v/>
      </c>
      <c r="D234">
        <f>Table1[[#This Row],[description]]</f>
        <v>0</v>
      </c>
      <c r="E2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4">
        <v>23</v>
      </c>
      <c r="G234" t="str">
        <f>IF((ISTEXT(Table1[[#This Row],[link]])),(Table1[[#This Row],[link]]),"")</f>
        <v/>
      </c>
      <c r="H234" t="e">
        <f>VLOOKUP(Table1[[#This Row],[locationaddress]],VENUEID!$A$2:$C257,3,TRUE)</f>
        <v>#N/A</v>
      </c>
      <c r="L234" s="1">
        <f>Table1[[#This Row],[startshortdate]]</f>
        <v>0</v>
      </c>
      <c r="M234" s="1">
        <f>Table1[[#This Row],[endshortdate]]</f>
        <v>0</v>
      </c>
      <c r="N234" s="20" t="str">
        <f>IF(Table1[[#This Row],[startdayname]]="Monday",Table1[[#This Row],[starttime]],"")</f>
        <v/>
      </c>
      <c r="O234" s="20" t="str">
        <f>IF(Table1[[#This Row],[startdayname]]="Tuesday",Table1[[#This Row],[starttime]],"")</f>
        <v/>
      </c>
      <c r="P234" s="20" t="str">
        <f>IF(Table1[[#This Row],[startdayname]]="Wednesday",Table1[[#This Row],[starttime]],"")</f>
        <v/>
      </c>
      <c r="Q234" s="20" t="str">
        <f>IF(Table1[[#This Row],[startdayname]]="Thursday",Table1[[#This Row],[starttime]],"")</f>
        <v/>
      </c>
      <c r="R234" s="20" t="str">
        <f>IF(Table1[[#This Row],[startdayname]]="Friday",Table1[[#This Row],[starttime]],"")</f>
        <v/>
      </c>
      <c r="S234" s="20" t="str">
        <f>IF(Table1[[#This Row],[startdayname]]="Saturday",Table1[[#This Row],[starttime]],"")</f>
        <v/>
      </c>
      <c r="T234" s="20" t="str">
        <f>IF(Table1[[#This Row],[startdayname]]="Sunday",Table1[[#This Row],[starttime]],"")</f>
        <v/>
      </c>
      <c r="V234" t="str">
        <f t="shared" ref="V234:X234" si="180">V233</f>
        <v>Kyle Cook</v>
      </c>
      <c r="W234" t="str">
        <f t="shared" si="180"/>
        <v>615-880-2367</v>
      </c>
      <c r="X234" t="str">
        <f t="shared" si="180"/>
        <v>kyle.cook@nashville.gov</v>
      </c>
    </row>
    <row r="235" spans="1:24" x14ac:dyDescent="0.25">
      <c r="A235">
        <f>Table1[[#This Row],[ summary]]</f>
        <v>0</v>
      </c>
      <c r="B235">
        <v>31158</v>
      </c>
      <c r="C235" t="str">
        <f>_xlfn.IFNA(VLOOKUP(Table1[[#This Row],[locationaddress]],VENUEID!$A$2:$B$28,2,TRUE),"")</f>
        <v/>
      </c>
      <c r="D235">
        <f>Table1[[#This Row],[description]]</f>
        <v>0</v>
      </c>
      <c r="E2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5">
        <v>23</v>
      </c>
      <c r="G235" t="str">
        <f>IF((ISTEXT(Table1[[#This Row],[link]])),(Table1[[#This Row],[link]]),"")</f>
        <v/>
      </c>
      <c r="H235" t="e">
        <f>VLOOKUP(Table1[[#This Row],[locationaddress]],VENUEID!$A$2:$C257,3,TRUE)</f>
        <v>#N/A</v>
      </c>
      <c r="L235" s="1">
        <f>Table1[[#This Row],[startshortdate]]</f>
        <v>0</v>
      </c>
      <c r="M235" s="1">
        <f>Table1[[#This Row],[endshortdate]]</f>
        <v>0</v>
      </c>
      <c r="N235" s="20" t="str">
        <f>IF(Table1[[#This Row],[startdayname]]="Monday",Table1[[#This Row],[starttime]],"")</f>
        <v/>
      </c>
      <c r="O235" s="20" t="str">
        <f>IF(Table1[[#This Row],[startdayname]]="Tuesday",Table1[[#This Row],[starttime]],"")</f>
        <v/>
      </c>
      <c r="P235" s="20" t="str">
        <f>IF(Table1[[#This Row],[startdayname]]="Wednesday",Table1[[#This Row],[starttime]],"")</f>
        <v/>
      </c>
      <c r="Q235" s="20" t="str">
        <f>IF(Table1[[#This Row],[startdayname]]="Thursday",Table1[[#This Row],[starttime]],"")</f>
        <v/>
      </c>
      <c r="R235" s="20" t="str">
        <f>IF(Table1[[#This Row],[startdayname]]="Friday",Table1[[#This Row],[starttime]],"")</f>
        <v/>
      </c>
      <c r="S235" s="20" t="str">
        <f>IF(Table1[[#This Row],[startdayname]]="Saturday",Table1[[#This Row],[starttime]],"")</f>
        <v/>
      </c>
      <c r="T235" s="20" t="str">
        <f>IF(Table1[[#This Row],[startdayname]]="Sunday",Table1[[#This Row],[starttime]],"")</f>
        <v/>
      </c>
      <c r="V235" t="str">
        <f t="shared" ref="V235:X235" si="181">V234</f>
        <v>Kyle Cook</v>
      </c>
      <c r="W235" t="str">
        <f t="shared" si="181"/>
        <v>615-880-2367</v>
      </c>
      <c r="X235" t="str">
        <f t="shared" si="181"/>
        <v>kyle.cook@nashville.gov</v>
      </c>
    </row>
    <row r="236" spans="1:24" x14ac:dyDescent="0.25">
      <c r="A236">
        <f>Table1[[#This Row],[ summary]]</f>
        <v>0</v>
      </c>
      <c r="B236">
        <v>31158</v>
      </c>
      <c r="C236" t="str">
        <f>_xlfn.IFNA(VLOOKUP(Table1[[#This Row],[locationaddress]],VENUEID!$A$2:$B$28,2,TRUE),"")</f>
        <v/>
      </c>
      <c r="D236">
        <f>Table1[[#This Row],[description]]</f>
        <v>0</v>
      </c>
      <c r="E2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6">
        <v>23</v>
      </c>
      <c r="G236" t="str">
        <f>IF((ISTEXT(Table1[[#This Row],[link]])),(Table1[[#This Row],[link]]),"")</f>
        <v/>
      </c>
      <c r="H236" t="e">
        <f>VLOOKUP(Table1[[#This Row],[locationaddress]],VENUEID!$A$2:$C259,3,TRUE)</f>
        <v>#N/A</v>
      </c>
      <c r="L236" s="1">
        <f>Table1[[#This Row],[startshortdate]]</f>
        <v>0</v>
      </c>
      <c r="M236" s="1">
        <f>Table1[[#This Row],[endshortdate]]</f>
        <v>0</v>
      </c>
      <c r="N236" s="20" t="str">
        <f>IF(Table1[[#This Row],[startdayname]]="Monday",Table1[[#This Row],[starttime]],"")</f>
        <v/>
      </c>
      <c r="O236" s="20" t="str">
        <f>IF(Table1[[#This Row],[startdayname]]="Tuesday",Table1[[#This Row],[starttime]],"")</f>
        <v/>
      </c>
      <c r="P236" s="20" t="str">
        <f>IF(Table1[[#This Row],[startdayname]]="Wednesday",Table1[[#This Row],[starttime]],"")</f>
        <v/>
      </c>
      <c r="Q236" s="20" t="str">
        <f>IF(Table1[[#This Row],[startdayname]]="Thursday",Table1[[#This Row],[starttime]],"")</f>
        <v/>
      </c>
      <c r="R236" s="20" t="str">
        <f>IF(Table1[[#This Row],[startdayname]]="Friday",Table1[[#This Row],[starttime]],"")</f>
        <v/>
      </c>
      <c r="S236" s="20" t="str">
        <f>IF(Table1[[#This Row],[startdayname]]="Saturday",Table1[[#This Row],[starttime]],"")</f>
        <v/>
      </c>
      <c r="T236" s="20" t="str">
        <f>IF(Table1[[#This Row],[startdayname]]="Sunday",Table1[[#This Row],[starttime]],"")</f>
        <v/>
      </c>
      <c r="V236" t="str">
        <f t="shared" ref="V236:X236" si="182">V235</f>
        <v>Kyle Cook</v>
      </c>
      <c r="W236" t="str">
        <f t="shared" si="182"/>
        <v>615-880-2367</v>
      </c>
      <c r="X236" t="str">
        <f t="shared" si="182"/>
        <v>kyle.cook@nashville.gov</v>
      </c>
    </row>
    <row r="237" spans="1:24" x14ac:dyDescent="0.25">
      <c r="A237">
        <f>Table1[[#This Row],[ summary]]</f>
        <v>0</v>
      </c>
      <c r="B237">
        <v>31158</v>
      </c>
      <c r="C237" t="str">
        <f>_xlfn.IFNA(VLOOKUP(Table1[[#This Row],[locationaddress]],VENUEID!$A$2:$B$28,2,TRUE),"")</f>
        <v/>
      </c>
      <c r="D237">
        <f>Table1[[#This Row],[description]]</f>
        <v>0</v>
      </c>
      <c r="E2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7">
        <v>23</v>
      </c>
      <c r="G237" t="str">
        <f>IF((ISTEXT(Table1[[#This Row],[link]])),(Table1[[#This Row],[link]]),"")</f>
        <v/>
      </c>
      <c r="H237" t="e">
        <f>VLOOKUP(Table1[[#This Row],[locationaddress]],VENUEID!$A$2:$C259,3,TRUE)</f>
        <v>#N/A</v>
      </c>
      <c r="L237" s="1">
        <f>Table1[[#This Row],[startshortdate]]</f>
        <v>0</v>
      </c>
      <c r="M237" s="1">
        <f>Table1[[#This Row],[endshortdate]]</f>
        <v>0</v>
      </c>
      <c r="N237" s="20" t="str">
        <f>IF(Table1[[#This Row],[startdayname]]="Monday",Table1[[#This Row],[starttime]],"")</f>
        <v/>
      </c>
      <c r="O237" s="20" t="str">
        <f>IF(Table1[[#This Row],[startdayname]]="Tuesday",Table1[[#This Row],[starttime]],"")</f>
        <v/>
      </c>
      <c r="P237" s="20" t="str">
        <f>IF(Table1[[#This Row],[startdayname]]="Wednesday",Table1[[#This Row],[starttime]],"")</f>
        <v/>
      </c>
      <c r="Q237" s="20" t="str">
        <f>IF(Table1[[#This Row],[startdayname]]="Thursday",Table1[[#This Row],[starttime]],"")</f>
        <v/>
      </c>
      <c r="R237" s="20" t="str">
        <f>IF(Table1[[#This Row],[startdayname]]="Friday",Table1[[#This Row],[starttime]],"")</f>
        <v/>
      </c>
      <c r="S237" s="20" t="str">
        <f>IF(Table1[[#This Row],[startdayname]]="Saturday",Table1[[#This Row],[starttime]],"")</f>
        <v/>
      </c>
      <c r="T237" s="20" t="str">
        <f>IF(Table1[[#This Row],[startdayname]]="Sunday",Table1[[#This Row],[starttime]],"")</f>
        <v/>
      </c>
      <c r="V237" t="str">
        <f t="shared" ref="V237:X237" si="183">V236</f>
        <v>Kyle Cook</v>
      </c>
      <c r="W237" t="str">
        <f t="shared" si="183"/>
        <v>615-880-2367</v>
      </c>
      <c r="X237" t="str">
        <f t="shared" si="183"/>
        <v>kyle.cook@nashville.gov</v>
      </c>
    </row>
    <row r="238" spans="1:24" x14ac:dyDescent="0.25">
      <c r="A238">
        <f>Table1[[#This Row],[ summary]]</f>
        <v>0</v>
      </c>
      <c r="B238">
        <v>31158</v>
      </c>
      <c r="C238" t="str">
        <f>_xlfn.IFNA(VLOOKUP(Table1[[#This Row],[locationaddress]],VENUEID!$A$2:$B$28,2,TRUE),"")</f>
        <v/>
      </c>
      <c r="D238">
        <f>Table1[[#This Row],[description]]</f>
        <v>0</v>
      </c>
      <c r="E2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8">
        <v>23</v>
      </c>
      <c r="G238" t="str">
        <f>IF((ISTEXT(Table1[[#This Row],[link]])),(Table1[[#This Row],[link]]),"")</f>
        <v/>
      </c>
      <c r="H238" t="e">
        <f>VLOOKUP(Table1[[#This Row],[locationaddress]],VENUEID!$A$2:$C261,3,TRUE)</f>
        <v>#N/A</v>
      </c>
      <c r="L238" s="1">
        <f>Table1[[#This Row],[startshortdate]]</f>
        <v>0</v>
      </c>
      <c r="M238" s="1">
        <f>Table1[[#This Row],[endshortdate]]</f>
        <v>0</v>
      </c>
      <c r="N238" s="20" t="str">
        <f>IF(Table1[[#This Row],[startdayname]]="Monday",Table1[[#This Row],[starttime]],"")</f>
        <v/>
      </c>
      <c r="O238" s="20" t="str">
        <f>IF(Table1[[#This Row],[startdayname]]="Tuesday",Table1[[#This Row],[starttime]],"")</f>
        <v/>
      </c>
      <c r="P238" s="20" t="str">
        <f>IF(Table1[[#This Row],[startdayname]]="Wednesday",Table1[[#This Row],[starttime]],"")</f>
        <v/>
      </c>
      <c r="Q238" s="20" t="str">
        <f>IF(Table1[[#This Row],[startdayname]]="Thursday",Table1[[#This Row],[starttime]],"")</f>
        <v/>
      </c>
      <c r="R238" s="20" t="str">
        <f>IF(Table1[[#This Row],[startdayname]]="Friday",Table1[[#This Row],[starttime]],"")</f>
        <v/>
      </c>
      <c r="S238" s="20" t="str">
        <f>IF(Table1[[#This Row],[startdayname]]="Saturday",Table1[[#This Row],[starttime]],"")</f>
        <v/>
      </c>
      <c r="T238" s="20" t="str">
        <f>IF(Table1[[#This Row],[startdayname]]="Sunday",Table1[[#This Row],[starttime]],"")</f>
        <v/>
      </c>
      <c r="V238" t="str">
        <f t="shared" ref="V238:X238" si="184">V237</f>
        <v>Kyle Cook</v>
      </c>
      <c r="W238" t="str">
        <f t="shared" si="184"/>
        <v>615-880-2367</v>
      </c>
      <c r="X238" t="str">
        <f t="shared" si="184"/>
        <v>kyle.cook@nashville.gov</v>
      </c>
    </row>
    <row r="239" spans="1:24" x14ac:dyDescent="0.25">
      <c r="A239">
        <f>Table1[[#This Row],[ summary]]</f>
        <v>0</v>
      </c>
      <c r="B239">
        <v>31158</v>
      </c>
      <c r="C239" t="str">
        <f>_xlfn.IFNA(VLOOKUP(Table1[[#This Row],[locationaddress]],VENUEID!$A$2:$B$28,2,TRUE),"")</f>
        <v/>
      </c>
      <c r="D239">
        <f>Table1[[#This Row],[description]]</f>
        <v>0</v>
      </c>
      <c r="E2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9">
        <v>23</v>
      </c>
      <c r="G239" t="str">
        <f>IF((ISTEXT(Table1[[#This Row],[link]])),(Table1[[#This Row],[link]]),"")</f>
        <v/>
      </c>
      <c r="H239" t="e">
        <f>VLOOKUP(Table1[[#This Row],[locationaddress]],VENUEID!$A$2:$C261,3,TRUE)</f>
        <v>#N/A</v>
      </c>
      <c r="L239" s="1">
        <f>Table1[[#This Row],[startshortdate]]</f>
        <v>0</v>
      </c>
      <c r="M239" s="1">
        <f>Table1[[#This Row],[endshortdate]]</f>
        <v>0</v>
      </c>
      <c r="N239" s="20" t="str">
        <f>IF(Table1[[#This Row],[startdayname]]="Monday",Table1[[#This Row],[starttime]],"")</f>
        <v/>
      </c>
      <c r="O239" s="20" t="str">
        <f>IF(Table1[[#This Row],[startdayname]]="Tuesday",Table1[[#This Row],[starttime]],"")</f>
        <v/>
      </c>
      <c r="P239" s="20" t="str">
        <f>IF(Table1[[#This Row],[startdayname]]="Wednesday",Table1[[#This Row],[starttime]],"")</f>
        <v/>
      </c>
      <c r="Q239" s="20" t="str">
        <f>IF(Table1[[#This Row],[startdayname]]="Thursday",Table1[[#This Row],[starttime]],"")</f>
        <v/>
      </c>
      <c r="R239" s="20" t="str">
        <f>IF(Table1[[#This Row],[startdayname]]="Friday",Table1[[#This Row],[starttime]],"")</f>
        <v/>
      </c>
      <c r="S239" s="20" t="str">
        <f>IF(Table1[[#This Row],[startdayname]]="Saturday",Table1[[#This Row],[starttime]],"")</f>
        <v/>
      </c>
      <c r="T239" s="20" t="str">
        <f>IF(Table1[[#This Row],[startdayname]]="Sunday",Table1[[#This Row],[starttime]],"")</f>
        <v/>
      </c>
      <c r="V239" t="str">
        <f t="shared" ref="V239:X239" si="185">V238</f>
        <v>Kyle Cook</v>
      </c>
      <c r="W239" t="str">
        <f t="shared" si="185"/>
        <v>615-880-2367</v>
      </c>
      <c r="X239" t="str">
        <f t="shared" si="185"/>
        <v>kyle.cook@nashville.gov</v>
      </c>
    </row>
    <row r="240" spans="1:24" x14ac:dyDescent="0.25">
      <c r="A240">
        <f>Table1[[#This Row],[ summary]]</f>
        <v>0</v>
      </c>
      <c r="B240">
        <v>31158</v>
      </c>
      <c r="C240" t="str">
        <f>_xlfn.IFNA(VLOOKUP(Table1[[#This Row],[locationaddress]],VENUEID!$A$2:$B$28,2,TRUE),"")</f>
        <v/>
      </c>
      <c r="D240">
        <f>Table1[[#This Row],[description]]</f>
        <v>0</v>
      </c>
      <c r="E2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0">
        <v>23</v>
      </c>
      <c r="G240" t="str">
        <f>IF((ISTEXT(Table1[[#This Row],[link]])),(Table1[[#This Row],[link]]),"")</f>
        <v/>
      </c>
      <c r="H240" t="e">
        <f>VLOOKUP(Table1[[#This Row],[locationaddress]],VENUEID!$A$2:$C263,3,TRUE)</f>
        <v>#N/A</v>
      </c>
      <c r="L240" s="1">
        <f>Table1[[#This Row],[startshortdate]]</f>
        <v>0</v>
      </c>
      <c r="M240" s="1">
        <f>Table1[[#This Row],[endshortdate]]</f>
        <v>0</v>
      </c>
      <c r="N240" s="20" t="str">
        <f>IF(Table1[[#This Row],[startdayname]]="Monday",Table1[[#This Row],[starttime]],"")</f>
        <v/>
      </c>
      <c r="O240" s="20" t="str">
        <f>IF(Table1[[#This Row],[startdayname]]="Tuesday",Table1[[#This Row],[starttime]],"")</f>
        <v/>
      </c>
      <c r="P240" s="20" t="str">
        <f>IF(Table1[[#This Row],[startdayname]]="Wednesday",Table1[[#This Row],[starttime]],"")</f>
        <v/>
      </c>
      <c r="Q240" s="20" t="str">
        <f>IF(Table1[[#This Row],[startdayname]]="Thursday",Table1[[#This Row],[starttime]],"")</f>
        <v/>
      </c>
      <c r="R240" s="20" t="str">
        <f>IF(Table1[[#This Row],[startdayname]]="Friday",Table1[[#This Row],[starttime]],"")</f>
        <v/>
      </c>
      <c r="S240" s="20" t="str">
        <f>IF(Table1[[#This Row],[startdayname]]="Saturday",Table1[[#This Row],[starttime]],"")</f>
        <v/>
      </c>
      <c r="T240" s="20" t="str">
        <f>IF(Table1[[#This Row],[startdayname]]="Sunday",Table1[[#This Row],[starttime]],"")</f>
        <v/>
      </c>
      <c r="V240" t="str">
        <f t="shared" ref="V240:X240" si="186">V239</f>
        <v>Kyle Cook</v>
      </c>
      <c r="W240" t="str">
        <f t="shared" si="186"/>
        <v>615-880-2367</v>
      </c>
      <c r="X240" t="str">
        <f t="shared" si="186"/>
        <v>kyle.cook@nashville.gov</v>
      </c>
    </row>
    <row r="241" spans="1:24" x14ac:dyDescent="0.25">
      <c r="A241" t="str">
        <f>Table1[[#This Row],[ summary]]</f>
        <v xml:space="preserve"> Sumi-E: Japanese Brush and Ink Painting</v>
      </c>
      <c r="B241">
        <v>31158</v>
      </c>
      <c r="C241">
        <f>_xlfn.IFNA(VLOOKUP(Table1[[#This Row],[locationaddress]],VENUEID!$A$2:$B$28,2,TRUE),"")</f>
        <v>31252</v>
      </c>
      <c r="D241" t="str">
        <f>Table1[[#This Row],[description]]</f>
        <v>Try your hand at traditional Japanese brush and ink painting. Plus calligraphy. For teens in grades 7-12.</v>
      </c>
      <c r="E2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241">
        <v>23</v>
      </c>
      <c r="G241" t="str">
        <f>IF((ISTEXT(Table1[[#This Row],[link]])),(Table1[[#This Row],[link]]),"")</f>
        <v/>
      </c>
      <c r="H241" t="str">
        <f>VLOOKUP(Table1[[#This Row],[locationaddress]],VENUEID!$A$2:$C263,3,TRUE)</f>
        <v>(615) 862-5871</v>
      </c>
      <c r="L241" s="1">
        <f>Table1[[#This Row],[startshortdate]]</f>
        <v>42801</v>
      </c>
      <c r="M241" s="1">
        <f>Table1[[#This Row],[endshortdate]]</f>
        <v>42801</v>
      </c>
      <c r="N241" s="20" t="str">
        <f>IF(Table1[[#This Row],[startdayname]]="Monday",Table1[[#This Row],[starttime]],"")</f>
        <v/>
      </c>
      <c r="O241" s="20">
        <f>IF(Table1[[#This Row],[startdayname]]="Tuesday",Table1[[#This Row],[starttime]],"")</f>
        <v>0.66666666666666663</v>
      </c>
      <c r="P241" s="20" t="str">
        <f>IF(Table1[[#This Row],[startdayname]]="Wednesday",Table1[[#This Row],[starttime]],"")</f>
        <v/>
      </c>
      <c r="Q241" s="20" t="str">
        <f>IF(Table1[[#This Row],[startdayname]]="Thursday",Table1[[#This Row],[starttime]],"")</f>
        <v/>
      </c>
      <c r="R241" s="20" t="str">
        <f>IF(Table1[[#This Row],[startdayname]]="Friday",Table1[[#This Row],[starttime]],"")</f>
        <v/>
      </c>
      <c r="S241" s="20" t="str">
        <f>IF(Table1[[#This Row],[startdayname]]="Saturday",Table1[[#This Row],[starttime]],"")</f>
        <v/>
      </c>
      <c r="T241" s="20" t="str">
        <f>IF(Table1[[#This Row],[startdayname]]="Sunday",Table1[[#This Row],[starttime]],"")</f>
        <v/>
      </c>
      <c r="V241" t="str">
        <f t="shared" ref="V241:X241" si="187">V240</f>
        <v>Kyle Cook</v>
      </c>
      <c r="W241" t="str">
        <f t="shared" si="187"/>
        <v>615-880-2367</v>
      </c>
      <c r="X241" t="str">
        <f t="shared" si="187"/>
        <v>kyle.cook@nashville.gov</v>
      </c>
    </row>
    <row r="242" spans="1:24" x14ac:dyDescent="0.25">
      <c r="A242" t="str">
        <f>Table1[[#This Row],[ summary]]</f>
        <v xml:space="preserve"> The AweSTEAM Club</v>
      </c>
      <c r="B242">
        <v>31158</v>
      </c>
      <c r="C242">
        <f>_xlfn.IFNA(VLOOKUP(Table1[[#This Row],[locationaddress]],VENUEID!$A$2:$B$28,2,TRUE),"")</f>
        <v>31252</v>
      </c>
      <c r="D242" t="str">
        <f>Table1[[#This Row],[description]]</f>
        <v>Every Tuesday in March and April. Go on an after-school adventure to explore science, technology, engineering, art, and math. A snack will be provided. Children in grades K-2 are welcome.</v>
      </c>
      <c r="E2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42">
        <v>23</v>
      </c>
      <c r="G242" t="str">
        <f>IF((ISTEXT(Table1[[#This Row],[link]])),(Table1[[#This Row],[link]]),"")</f>
        <v/>
      </c>
      <c r="H242" t="str">
        <f>VLOOKUP(Table1[[#This Row],[locationaddress]],VENUEID!$A$2:$C265,3,TRUE)</f>
        <v>(615) 862-5871</v>
      </c>
      <c r="L242" s="1">
        <f>Table1[[#This Row],[startshortdate]]</f>
        <v>42801</v>
      </c>
      <c r="M242" s="1">
        <f>Table1[[#This Row],[endshortdate]]</f>
        <v>42801</v>
      </c>
      <c r="N242" s="20" t="str">
        <f>IF(Table1[[#This Row],[startdayname]]="Monday",Table1[[#This Row],[starttime]],"")</f>
        <v/>
      </c>
      <c r="O242" s="20">
        <f>IF(Table1[[#This Row],[startdayname]]="Tuesday",Table1[[#This Row],[starttime]],"")</f>
        <v>0.6875</v>
      </c>
      <c r="P242" s="20" t="str">
        <f>IF(Table1[[#This Row],[startdayname]]="Wednesday",Table1[[#This Row],[starttime]],"")</f>
        <v/>
      </c>
      <c r="Q242" s="20" t="str">
        <f>IF(Table1[[#This Row],[startdayname]]="Thursday",Table1[[#This Row],[starttime]],"")</f>
        <v/>
      </c>
      <c r="R242" s="20" t="str">
        <f>IF(Table1[[#This Row],[startdayname]]="Friday",Table1[[#This Row],[starttime]],"")</f>
        <v/>
      </c>
      <c r="S242" s="20" t="str">
        <f>IF(Table1[[#This Row],[startdayname]]="Saturday",Table1[[#This Row],[starttime]],"")</f>
        <v/>
      </c>
      <c r="T242" s="20" t="str">
        <f>IF(Table1[[#This Row],[startdayname]]="Sunday",Table1[[#This Row],[starttime]],"")</f>
        <v/>
      </c>
      <c r="V242" t="str">
        <f t="shared" ref="V242:X242" si="188">V241</f>
        <v>Kyle Cook</v>
      </c>
      <c r="W242" t="str">
        <f t="shared" si="188"/>
        <v>615-880-2367</v>
      </c>
      <c r="X242" t="str">
        <f t="shared" si="188"/>
        <v>kyle.cook@nashville.gov</v>
      </c>
    </row>
    <row r="243" spans="1:24" x14ac:dyDescent="0.25">
      <c r="A243">
        <f>Table1[[#This Row],[ summary]]</f>
        <v>0</v>
      </c>
      <c r="B243">
        <v>31158</v>
      </c>
      <c r="C243" t="str">
        <f>_xlfn.IFNA(VLOOKUP(Table1[[#This Row],[locationaddress]],VENUEID!$A$2:$B$28,2,TRUE),"")</f>
        <v/>
      </c>
      <c r="D243">
        <f>Table1[[#This Row],[description]]</f>
        <v>0</v>
      </c>
      <c r="E2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3">
        <v>23</v>
      </c>
      <c r="G243" t="str">
        <f>IF((ISTEXT(Table1[[#This Row],[link]])),(Table1[[#This Row],[link]]),"")</f>
        <v/>
      </c>
      <c r="H243" t="e">
        <f>VLOOKUP(Table1[[#This Row],[locationaddress]],VENUEID!$A$2:$C265,3,TRUE)</f>
        <v>#N/A</v>
      </c>
      <c r="L243" s="1">
        <f>Table1[[#This Row],[startshortdate]]</f>
        <v>0</v>
      </c>
      <c r="M243" s="1">
        <f>Table1[[#This Row],[endshortdate]]</f>
        <v>0</v>
      </c>
      <c r="N243" s="20" t="str">
        <f>IF(Table1[[#This Row],[startdayname]]="Monday",Table1[[#This Row],[starttime]],"")</f>
        <v/>
      </c>
      <c r="O243" s="20" t="str">
        <f>IF(Table1[[#This Row],[startdayname]]="Tuesday",Table1[[#This Row],[starttime]],"")</f>
        <v/>
      </c>
      <c r="P243" s="20" t="str">
        <f>IF(Table1[[#This Row],[startdayname]]="Wednesday",Table1[[#This Row],[starttime]],"")</f>
        <v/>
      </c>
      <c r="Q243" s="20" t="str">
        <f>IF(Table1[[#This Row],[startdayname]]="Thursday",Table1[[#This Row],[starttime]],"")</f>
        <v/>
      </c>
      <c r="R243" s="20" t="str">
        <f>IF(Table1[[#This Row],[startdayname]]="Friday",Table1[[#This Row],[starttime]],"")</f>
        <v/>
      </c>
      <c r="S243" s="20" t="str">
        <f>IF(Table1[[#This Row],[startdayname]]="Saturday",Table1[[#This Row],[starttime]],"")</f>
        <v/>
      </c>
      <c r="T243" s="20" t="str">
        <f>IF(Table1[[#This Row],[startdayname]]="Sunday",Table1[[#This Row],[starttime]],"")</f>
        <v/>
      </c>
      <c r="V243" t="str">
        <f t="shared" ref="V243:X243" si="189">V242</f>
        <v>Kyle Cook</v>
      </c>
      <c r="W243" t="str">
        <f t="shared" si="189"/>
        <v>615-880-2367</v>
      </c>
      <c r="X243" t="str">
        <f t="shared" si="189"/>
        <v>kyle.cook@nashville.gov</v>
      </c>
    </row>
    <row r="244" spans="1:24" x14ac:dyDescent="0.25">
      <c r="A244">
        <f>Table1[[#This Row],[ summary]]</f>
        <v>0</v>
      </c>
      <c r="B244">
        <v>31158</v>
      </c>
      <c r="C244" t="str">
        <f>_xlfn.IFNA(VLOOKUP(Table1[[#This Row],[locationaddress]],VENUEID!$A$2:$B$28,2,TRUE),"")</f>
        <v/>
      </c>
      <c r="D244">
        <f>Table1[[#This Row],[description]]</f>
        <v>0</v>
      </c>
      <c r="E2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4">
        <v>23</v>
      </c>
      <c r="G244" t="str">
        <f>IF((ISTEXT(Table1[[#This Row],[link]])),(Table1[[#This Row],[link]]),"")</f>
        <v/>
      </c>
      <c r="H244" t="e">
        <f>VLOOKUP(Table1[[#This Row],[locationaddress]],VENUEID!$A$2:$C267,3,TRUE)</f>
        <v>#N/A</v>
      </c>
      <c r="L244" s="1">
        <f>Table1[[#This Row],[startshortdate]]</f>
        <v>0</v>
      </c>
      <c r="M244" s="1">
        <f>Table1[[#This Row],[endshortdate]]</f>
        <v>0</v>
      </c>
      <c r="N244" s="20" t="str">
        <f>IF(Table1[[#This Row],[startdayname]]="Monday",Table1[[#This Row],[starttime]],"")</f>
        <v/>
      </c>
      <c r="O244" s="20" t="str">
        <f>IF(Table1[[#This Row],[startdayname]]="Tuesday",Table1[[#This Row],[starttime]],"")</f>
        <v/>
      </c>
      <c r="P244" s="20" t="str">
        <f>IF(Table1[[#This Row],[startdayname]]="Wednesday",Table1[[#This Row],[starttime]],"")</f>
        <v/>
      </c>
      <c r="Q244" s="20" t="str">
        <f>IF(Table1[[#This Row],[startdayname]]="Thursday",Table1[[#This Row],[starttime]],"")</f>
        <v/>
      </c>
      <c r="R244" s="20" t="str">
        <f>IF(Table1[[#This Row],[startdayname]]="Friday",Table1[[#This Row],[starttime]],"")</f>
        <v/>
      </c>
      <c r="S244" s="20" t="str">
        <f>IF(Table1[[#This Row],[startdayname]]="Saturday",Table1[[#This Row],[starttime]],"")</f>
        <v/>
      </c>
      <c r="T244" s="20" t="str">
        <f>IF(Table1[[#This Row],[startdayname]]="Sunday",Table1[[#This Row],[starttime]],"")</f>
        <v/>
      </c>
      <c r="V244" t="str">
        <f t="shared" ref="V244:X244" si="190">V243</f>
        <v>Kyle Cook</v>
      </c>
      <c r="W244" t="str">
        <f t="shared" si="190"/>
        <v>615-880-2367</v>
      </c>
      <c r="X244" t="str">
        <f t="shared" si="190"/>
        <v>kyle.cook@nashville.gov</v>
      </c>
    </row>
    <row r="245" spans="1:24" x14ac:dyDescent="0.25">
      <c r="A245">
        <f>Table1[[#This Row],[ summary]]</f>
        <v>0</v>
      </c>
      <c r="B245">
        <v>31158</v>
      </c>
      <c r="C245" t="str">
        <f>_xlfn.IFNA(VLOOKUP(Table1[[#This Row],[locationaddress]],VENUEID!$A$2:$B$28,2,TRUE),"")</f>
        <v/>
      </c>
      <c r="D245">
        <f>Table1[[#This Row],[description]]</f>
        <v>0</v>
      </c>
      <c r="E2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5">
        <v>23</v>
      </c>
      <c r="G245" t="str">
        <f>IF((ISTEXT(Table1[[#This Row],[link]])),(Table1[[#This Row],[link]]),"")</f>
        <v/>
      </c>
      <c r="H245" t="e">
        <f>VLOOKUP(Table1[[#This Row],[locationaddress]],VENUEID!$A$2:$C267,3,TRUE)</f>
        <v>#N/A</v>
      </c>
      <c r="L245" s="1">
        <f>Table1[[#This Row],[startshortdate]]</f>
        <v>0</v>
      </c>
      <c r="M245" s="1">
        <f>Table1[[#This Row],[endshortdate]]</f>
        <v>0</v>
      </c>
      <c r="N245" s="20" t="str">
        <f>IF(Table1[[#This Row],[startdayname]]="Monday",Table1[[#This Row],[starttime]],"")</f>
        <v/>
      </c>
      <c r="O245" s="20" t="str">
        <f>IF(Table1[[#This Row],[startdayname]]="Tuesday",Table1[[#This Row],[starttime]],"")</f>
        <v/>
      </c>
      <c r="P245" s="20" t="str">
        <f>IF(Table1[[#This Row],[startdayname]]="Wednesday",Table1[[#This Row],[starttime]],"")</f>
        <v/>
      </c>
      <c r="Q245" s="20" t="str">
        <f>IF(Table1[[#This Row],[startdayname]]="Thursday",Table1[[#This Row],[starttime]],"")</f>
        <v/>
      </c>
      <c r="R245" s="20" t="str">
        <f>IF(Table1[[#This Row],[startdayname]]="Friday",Table1[[#This Row],[starttime]],"")</f>
        <v/>
      </c>
      <c r="S245" s="20" t="str">
        <f>IF(Table1[[#This Row],[startdayname]]="Saturday",Table1[[#This Row],[starttime]],"")</f>
        <v/>
      </c>
      <c r="T245" s="20" t="str">
        <f>IF(Table1[[#This Row],[startdayname]]="Sunday",Table1[[#This Row],[starttime]],"")</f>
        <v/>
      </c>
      <c r="V245" t="str">
        <f t="shared" ref="V245:X245" si="191">V244</f>
        <v>Kyle Cook</v>
      </c>
      <c r="W245" t="str">
        <f t="shared" si="191"/>
        <v>615-880-2367</v>
      </c>
      <c r="X245" t="str">
        <f t="shared" si="191"/>
        <v>kyle.cook@nashville.gov</v>
      </c>
    </row>
    <row r="246" spans="1:24" x14ac:dyDescent="0.25">
      <c r="A246">
        <f>Table1[[#This Row],[ summary]]</f>
        <v>0</v>
      </c>
      <c r="B246">
        <v>31158</v>
      </c>
      <c r="C246" t="str">
        <f>_xlfn.IFNA(VLOOKUP(Table1[[#This Row],[locationaddress]],VENUEID!$A$2:$B$28,2,TRUE),"")</f>
        <v/>
      </c>
      <c r="D246">
        <f>Table1[[#This Row],[description]]</f>
        <v>0</v>
      </c>
      <c r="E2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6">
        <v>23</v>
      </c>
      <c r="G246" t="str">
        <f>IF((ISTEXT(Table1[[#This Row],[link]])),(Table1[[#This Row],[link]]),"")</f>
        <v/>
      </c>
      <c r="H246" t="e">
        <f>VLOOKUP(Table1[[#This Row],[locationaddress]],VENUEID!$A$2:$C269,3,TRUE)</f>
        <v>#N/A</v>
      </c>
      <c r="L246" s="1">
        <f>Table1[[#This Row],[startshortdate]]</f>
        <v>0</v>
      </c>
      <c r="M246" s="1">
        <f>Table1[[#This Row],[endshortdate]]</f>
        <v>0</v>
      </c>
      <c r="N246" s="20" t="str">
        <f>IF(Table1[[#This Row],[startdayname]]="Monday",Table1[[#This Row],[starttime]],"")</f>
        <v/>
      </c>
      <c r="O246" s="20" t="str">
        <f>IF(Table1[[#This Row],[startdayname]]="Tuesday",Table1[[#This Row],[starttime]],"")</f>
        <v/>
      </c>
      <c r="P246" s="20" t="str">
        <f>IF(Table1[[#This Row],[startdayname]]="Wednesday",Table1[[#This Row],[starttime]],"")</f>
        <v/>
      </c>
      <c r="Q246" s="20" t="str">
        <f>IF(Table1[[#This Row],[startdayname]]="Thursday",Table1[[#This Row],[starttime]],"")</f>
        <v/>
      </c>
      <c r="R246" s="20" t="str">
        <f>IF(Table1[[#This Row],[startdayname]]="Friday",Table1[[#This Row],[starttime]],"")</f>
        <v/>
      </c>
      <c r="S246" s="20" t="str">
        <f>IF(Table1[[#This Row],[startdayname]]="Saturday",Table1[[#This Row],[starttime]],"")</f>
        <v/>
      </c>
      <c r="T246" s="20" t="str">
        <f>IF(Table1[[#This Row],[startdayname]]="Sunday",Table1[[#This Row],[starttime]],"")</f>
        <v/>
      </c>
      <c r="V246" t="str">
        <f t="shared" ref="V246:X246" si="192">V245</f>
        <v>Kyle Cook</v>
      </c>
      <c r="W246" t="str">
        <f t="shared" si="192"/>
        <v>615-880-2367</v>
      </c>
      <c r="X246" t="str">
        <f t="shared" si="192"/>
        <v>kyle.cook@nashville.gov</v>
      </c>
    </row>
    <row r="247" spans="1:24" x14ac:dyDescent="0.25">
      <c r="A247">
        <f>Table1[[#This Row],[ summary]]</f>
        <v>0</v>
      </c>
      <c r="B247">
        <v>31158</v>
      </c>
      <c r="C247" t="str">
        <f>_xlfn.IFNA(VLOOKUP(Table1[[#This Row],[locationaddress]],VENUEID!$A$2:$B$28,2,TRUE),"")</f>
        <v/>
      </c>
      <c r="D247">
        <f>Table1[[#This Row],[description]]</f>
        <v>0</v>
      </c>
      <c r="E2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7">
        <v>23</v>
      </c>
      <c r="G247" t="str">
        <f>IF((ISTEXT(Table1[[#This Row],[link]])),(Table1[[#This Row],[link]]),"")</f>
        <v/>
      </c>
      <c r="H247" t="e">
        <f>VLOOKUP(Table1[[#This Row],[locationaddress]],VENUEID!$A$2:$C269,3,TRUE)</f>
        <v>#N/A</v>
      </c>
      <c r="L247" s="1">
        <f>Table1[[#This Row],[startshortdate]]</f>
        <v>0</v>
      </c>
      <c r="M247" s="1">
        <f>Table1[[#This Row],[endshortdate]]</f>
        <v>0</v>
      </c>
      <c r="N247" s="20" t="str">
        <f>IF(Table1[[#This Row],[startdayname]]="Monday",Table1[[#This Row],[starttime]],"")</f>
        <v/>
      </c>
      <c r="O247" s="20" t="str">
        <f>IF(Table1[[#This Row],[startdayname]]="Tuesday",Table1[[#This Row],[starttime]],"")</f>
        <v/>
      </c>
      <c r="P247" s="20" t="str">
        <f>IF(Table1[[#This Row],[startdayname]]="Wednesday",Table1[[#This Row],[starttime]],"")</f>
        <v/>
      </c>
      <c r="Q247" s="20" t="str">
        <f>IF(Table1[[#This Row],[startdayname]]="Thursday",Table1[[#This Row],[starttime]],"")</f>
        <v/>
      </c>
      <c r="R247" s="20" t="str">
        <f>IF(Table1[[#This Row],[startdayname]]="Friday",Table1[[#This Row],[starttime]],"")</f>
        <v/>
      </c>
      <c r="S247" s="20" t="str">
        <f>IF(Table1[[#This Row],[startdayname]]="Saturday",Table1[[#This Row],[starttime]],"")</f>
        <v/>
      </c>
      <c r="T247" s="20" t="str">
        <f>IF(Table1[[#This Row],[startdayname]]="Sunday",Table1[[#This Row],[starttime]],"")</f>
        <v/>
      </c>
      <c r="V247" t="str">
        <f t="shared" ref="V247:X247" si="193">V246</f>
        <v>Kyle Cook</v>
      </c>
      <c r="W247" t="str">
        <f t="shared" si="193"/>
        <v>615-880-2367</v>
      </c>
      <c r="X247" t="str">
        <f t="shared" si="193"/>
        <v>kyle.cook@nashville.gov</v>
      </c>
    </row>
    <row r="248" spans="1:24" x14ac:dyDescent="0.25">
      <c r="A248">
        <f>Table1[[#This Row],[ summary]]</f>
        <v>0</v>
      </c>
      <c r="B248">
        <v>31158</v>
      </c>
      <c r="C248" t="str">
        <f>_xlfn.IFNA(VLOOKUP(Table1[[#This Row],[locationaddress]],VENUEID!$A$2:$B$28,2,TRUE),"")</f>
        <v/>
      </c>
      <c r="D248">
        <f>Table1[[#This Row],[description]]</f>
        <v>0</v>
      </c>
      <c r="E2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8">
        <v>23</v>
      </c>
      <c r="G248" t="str">
        <f>IF((ISTEXT(Table1[[#This Row],[link]])),(Table1[[#This Row],[link]]),"")</f>
        <v/>
      </c>
      <c r="H248" t="e">
        <f>VLOOKUP(Table1[[#This Row],[locationaddress]],VENUEID!$A$2:$C271,3,TRUE)</f>
        <v>#N/A</v>
      </c>
      <c r="L248" s="1">
        <f>Table1[[#This Row],[startshortdate]]</f>
        <v>0</v>
      </c>
      <c r="M248" s="1">
        <f>Table1[[#This Row],[endshortdate]]</f>
        <v>0</v>
      </c>
      <c r="N248" s="20" t="str">
        <f>IF(Table1[[#This Row],[startdayname]]="Monday",Table1[[#This Row],[starttime]],"")</f>
        <v/>
      </c>
      <c r="O248" s="20" t="str">
        <f>IF(Table1[[#This Row],[startdayname]]="Tuesday",Table1[[#This Row],[starttime]],"")</f>
        <v/>
      </c>
      <c r="P248" s="20" t="str">
        <f>IF(Table1[[#This Row],[startdayname]]="Wednesday",Table1[[#This Row],[starttime]],"")</f>
        <v/>
      </c>
      <c r="Q248" s="20" t="str">
        <f>IF(Table1[[#This Row],[startdayname]]="Thursday",Table1[[#This Row],[starttime]],"")</f>
        <v/>
      </c>
      <c r="R248" s="20" t="str">
        <f>IF(Table1[[#This Row],[startdayname]]="Friday",Table1[[#This Row],[starttime]],"")</f>
        <v/>
      </c>
      <c r="S248" s="20" t="str">
        <f>IF(Table1[[#This Row],[startdayname]]="Saturday",Table1[[#This Row],[starttime]],"")</f>
        <v/>
      </c>
      <c r="T248" s="20" t="str">
        <f>IF(Table1[[#This Row],[startdayname]]="Sunday",Table1[[#This Row],[starttime]],"")</f>
        <v/>
      </c>
      <c r="V248" t="str">
        <f t="shared" ref="V248:X248" si="194">V247</f>
        <v>Kyle Cook</v>
      </c>
      <c r="W248" t="str">
        <f t="shared" si="194"/>
        <v>615-880-2367</v>
      </c>
      <c r="X248" t="str">
        <f t="shared" si="194"/>
        <v>kyle.cook@nashville.gov</v>
      </c>
    </row>
    <row r="249" spans="1:24" x14ac:dyDescent="0.25">
      <c r="A249" t="str">
        <f>Table1[[#This Row],[ summary]]</f>
        <v xml:space="preserve"> VITA Tax Preparation Help</v>
      </c>
      <c r="B249">
        <v>31158</v>
      </c>
      <c r="C249">
        <f>_xlfn.IFNA(VLOOKUP(Table1[[#This Row],[locationaddress]],VENUEID!$A$2:$B$28,2,TRUE),"")</f>
        <v>31252</v>
      </c>
      <c r="D249" t="str">
        <f>Table1[[#This Row],[description]]</f>
        <v>Wednesdays, Mar 1, 8, 15. Every Saturday, Mar 4 - Apr 15. United Way IRS certified volunteers prepare tax returns for FREE for individuals and families earning less than $62,000. Appointment required. Call 2-1-1 to schedule an appointment.</v>
      </c>
      <c r="E2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9">
        <v>23</v>
      </c>
      <c r="G249" t="str">
        <f>IF((ISTEXT(Table1[[#This Row],[link]])),(Table1[[#This Row],[link]]),"")</f>
        <v/>
      </c>
      <c r="H249" t="str">
        <f>VLOOKUP(Table1[[#This Row],[locationaddress]],VENUEID!$A$2:$C271,3,TRUE)</f>
        <v>(615) 862-5871</v>
      </c>
      <c r="L249" s="1">
        <f>Table1[[#This Row],[startshortdate]]</f>
        <v>42795</v>
      </c>
      <c r="M249" s="1">
        <f>Table1[[#This Row],[endshortdate]]</f>
        <v>42795</v>
      </c>
      <c r="N249" s="20" t="str">
        <f>IF(Table1[[#This Row],[startdayname]]="Monday",Table1[[#This Row],[starttime]],"")</f>
        <v/>
      </c>
      <c r="O249" s="20" t="str">
        <f>IF(Table1[[#This Row],[startdayname]]="Tuesday",Table1[[#This Row],[starttime]],"")</f>
        <v/>
      </c>
      <c r="P249" s="20">
        <f>IF(Table1[[#This Row],[startdayname]]="Wednesday",Table1[[#This Row],[starttime]],"")</f>
        <v>0.5</v>
      </c>
      <c r="Q249" s="20" t="str">
        <f>IF(Table1[[#This Row],[startdayname]]="Thursday",Table1[[#This Row],[starttime]],"")</f>
        <v/>
      </c>
      <c r="R249" s="20" t="str">
        <f>IF(Table1[[#This Row],[startdayname]]="Friday",Table1[[#This Row],[starttime]],"")</f>
        <v/>
      </c>
      <c r="S249" s="20" t="str">
        <f>IF(Table1[[#This Row],[startdayname]]="Saturday",Table1[[#This Row],[starttime]],"")</f>
        <v/>
      </c>
      <c r="T249" s="20" t="str">
        <f>IF(Table1[[#This Row],[startdayname]]="Sunday",Table1[[#This Row],[starttime]],"")</f>
        <v/>
      </c>
      <c r="V249" t="str">
        <f t="shared" ref="V249:X249" si="195">V248</f>
        <v>Kyle Cook</v>
      </c>
      <c r="W249" t="str">
        <f t="shared" si="195"/>
        <v>615-880-2367</v>
      </c>
      <c r="X249" t="str">
        <f t="shared" si="195"/>
        <v>kyle.cook@nashville.gov</v>
      </c>
    </row>
    <row r="250" spans="1:24" x14ac:dyDescent="0.25">
      <c r="A250">
        <f>Table1[[#This Row],[ summary]]</f>
        <v>0</v>
      </c>
      <c r="B250">
        <v>31158</v>
      </c>
      <c r="C250" t="str">
        <f>_xlfn.IFNA(VLOOKUP(Table1[[#This Row],[locationaddress]],VENUEID!$A$2:$B$28,2,TRUE),"")</f>
        <v/>
      </c>
      <c r="D250">
        <f>Table1[[#This Row],[description]]</f>
        <v>0</v>
      </c>
      <c r="E2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0">
        <v>23</v>
      </c>
      <c r="G250" t="str">
        <f>IF((ISTEXT(Table1[[#This Row],[link]])),(Table1[[#This Row],[link]]),"")</f>
        <v/>
      </c>
      <c r="H250" t="e">
        <f>VLOOKUP(Table1[[#This Row],[locationaddress]],VENUEID!$A$2:$C273,3,TRUE)</f>
        <v>#N/A</v>
      </c>
      <c r="L250" s="1">
        <f>Table1[[#This Row],[startshortdate]]</f>
        <v>0</v>
      </c>
      <c r="M250" s="1">
        <f>Table1[[#This Row],[endshortdate]]</f>
        <v>0</v>
      </c>
      <c r="N250" s="20" t="str">
        <f>IF(Table1[[#This Row],[startdayname]]="Monday",Table1[[#This Row],[starttime]],"")</f>
        <v/>
      </c>
      <c r="O250" s="20" t="str">
        <f>IF(Table1[[#This Row],[startdayname]]="Tuesday",Table1[[#This Row],[starttime]],"")</f>
        <v/>
      </c>
      <c r="P250" s="20" t="str">
        <f>IF(Table1[[#This Row],[startdayname]]="Wednesday",Table1[[#This Row],[starttime]],"")</f>
        <v/>
      </c>
      <c r="Q250" s="20" t="str">
        <f>IF(Table1[[#This Row],[startdayname]]="Thursday",Table1[[#This Row],[starttime]],"")</f>
        <v/>
      </c>
      <c r="R250" s="20" t="str">
        <f>IF(Table1[[#This Row],[startdayname]]="Friday",Table1[[#This Row],[starttime]],"")</f>
        <v/>
      </c>
      <c r="S250" s="20" t="str">
        <f>IF(Table1[[#This Row],[startdayname]]="Saturday",Table1[[#This Row],[starttime]],"")</f>
        <v/>
      </c>
      <c r="T250" s="20" t="str">
        <f>IF(Table1[[#This Row],[startdayname]]="Sunday",Table1[[#This Row],[starttime]],"")</f>
        <v/>
      </c>
      <c r="V250" t="str">
        <f t="shared" ref="V250:X250" si="196">V249</f>
        <v>Kyle Cook</v>
      </c>
      <c r="W250" t="str">
        <f t="shared" si="196"/>
        <v>615-880-2367</v>
      </c>
      <c r="X250" t="str">
        <f t="shared" si="196"/>
        <v>kyle.cook@nashville.gov</v>
      </c>
    </row>
    <row r="251" spans="1:24" x14ac:dyDescent="0.25">
      <c r="L251" s="1"/>
      <c r="M251" s="1"/>
      <c r="N251" s="20"/>
      <c r="O251" s="20"/>
      <c r="P251" s="20"/>
      <c r="Q251" s="20"/>
      <c r="R251" s="20"/>
      <c r="S251" s="20"/>
      <c r="T251" s="20"/>
    </row>
    <row r="252" spans="1:24" x14ac:dyDescent="0.25">
      <c r="L252" s="1"/>
      <c r="M252" s="1"/>
      <c r="N252" s="20"/>
      <c r="O252" s="20"/>
      <c r="P252" s="20"/>
      <c r="Q252" s="20"/>
      <c r="R252" s="20"/>
      <c r="S252" s="20"/>
      <c r="T252" s="20"/>
    </row>
    <row r="253" spans="1:24" x14ac:dyDescent="0.25">
      <c r="L253" s="1"/>
      <c r="M253" s="1"/>
      <c r="N253" s="20"/>
      <c r="O253" s="20"/>
      <c r="P253" s="20"/>
      <c r="Q253" s="20"/>
      <c r="R253" s="20"/>
      <c r="S253" s="20"/>
      <c r="T253" s="20"/>
    </row>
    <row r="254" spans="1:24" x14ac:dyDescent="0.25">
      <c r="L254" s="1"/>
      <c r="M254" s="1"/>
      <c r="N254" s="20"/>
      <c r="O254" s="20"/>
      <c r="P254" s="20"/>
      <c r="Q254" s="20"/>
      <c r="R254" s="20"/>
      <c r="S254" s="20"/>
      <c r="T254" s="20"/>
    </row>
    <row r="255" spans="1:24" x14ac:dyDescent="0.25">
      <c r="L255" s="1"/>
      <c r="M255" s="1"/>
      <c r="N255" s="20"/>
      <c r="O255" s="20"/>
      <c r="P255" s="20"/>
      <c r="Q255" s="20"/>
      <c r="R255" s="20"/>
      <c r="S255" s="20"/>
      <c r="T255" s="20"/>
    </row>
    <row r="256" spans="1:24" x14ac:dyDescent="0.25">
      <c r="L256" s="1"/>
      <c r="M256" s="1"/>
      <c r="N256" s="20"/>
      <c r="O256" s="20"/>
      <c r="P256" s="20"/>
      <c r="Q256" s="20"/>
      <c r="R256" s="20"/>
      <c r="S256" s="20"/>
      <c r="T256" s="20"/>
    </row>
    <row r="257" spans="12:20" x14ac:dyDescent="0.25">
      <c r="L257" s="1"/>
      <c r="M257" s="1"/>
      <c r="N257" s="20"/>
      <c r="O257" s="20"/>
      <c r="P257" s="20"/>
      <c r="Q257" s="20"/>
      <c r="R257" s="20"/>
      <c r="S257" s="20"/>
      <c r="T257" s="20"/>
    </row>
    <row r="258" spans="12:20" x14ac:dyDescent="0.25">
      <c r="L258" s="1"/>
      <c r="M258" s="1"/>
      <c r="N258" s="20"/>
      <c r="O258" s="20"/>
      <c r="P258" s="20"/>
      <c r="Q258" s="20"/>
      <c r="R258" s="20"/>
      <c r="S258" s="20"/>
      <c r="T258" s="20"/>
    </row>
    <row r="259" spans="12:20" x14ac:dyDescent="0.25">
      <c r="L259" s="1"/>
      <c r="M259" s="1"/>
      <c r="N259" s="20"/>
      <c r="O259" s="20"/>
      <c r="P259" s="20"/>
      <c r="Q259" s="20"/>
      <c r="R259" s="20"/>
      <c r="S259" s="20"/>
      <c r="T259" s="20"/>
    </row>
    <row r="260" spans="12:20" x14ac:dyDescent="0.25">
      <c r="L260" s="1"/>
      <c r="M260" s="1"/>
      <c r="N260" s="20"/>
      <c r="O260" s="20"/>
      <c r="P260" s="20"/>
      <c r="Q260" s="20"/>
      <c r="R260" s="20"/>
      <c r="S260" s="20"/>
      <c r="T260" s="20"/>
    </row>
    <row r="261" spans="12:20" x14ac:dyDescent="0.25">
      <c r="L261" s="1"/>
      <c r="M261" s="1"/>
      <c r="N261" s="20"/>
      <c r="O261" s="20"/>
      <c r="P261" s="20"/>
      <c r="Q261" s="20"/>
      <c r="R261" s="20"/>
      <c r="S261" s="20"/>
      <c r="T261" s="20"/>
    </row>
    <row r="262" spans="12:20" x14ac:dyDescent="0.25">
      <c r="L262" s="1"/>
      <c r="M262" s="1"/>
      <c r="N262" s="20"/>
      <c r="O262" s="20"/>
      <c r="P262" s="20"/>
      <c r="Q262" s="20"/>
      <c r="R262" s="20"/>
      <c r="S262" s="20"/>
      <c r="T262" s="20"/>
    </row>
    <row r="263" spans="12:20" x14ac:dyDescent="0.25">
      <c r="L263" s="1"/>
      <c r="M263" s="1"/>
      <c r="N263" s="20"/>
      <c r="O263" s="20"/>
      <c r="P263" s="20"/>
      <c r="Q263" s="20"/>
      <c r="R263" s="20"/>
      <c r="S263" s="20"/>
      <c r="T263" s="20"/>
    </row>
    <row r="264" spans="12:20" x14ac:dyDescent="0.25">
      <c r="L264" s="1"/>
      <c r="M264" s="1"/>
      <c r="N264" s="20"/>
      <c r="O264" s="20"/>
      <c r="P264" s="20"/>
      <c r="Q264" s="20"/>
      <c r="R264" s="20"/>
      <c r="S264" s="20"/>
      <c r="T264" s="20"/>
    </row>
    <row r="265" spans="12:20" x14ac:dyDescent="0.25">
      <c r="L265" s="1"/>
      <c r="M265" s="1"/>
      <c r="N265" s="20"/>
      <c r="O265" s="20"/>
      <c r="P265" s="20"/>
      <c r="Q265" s="20"/>
      <c r="R265" s="20"/>
      <c r="S265" s="20"/>
      <c r="T265" s="20"/>
    </row>
    <row r="266" spans="12:20" x14ac:dyDescent="0.25">
      <c r="L266" s="1"/>
      <c r="M266" s="1"/>
      <c r="N266" s="20"/>
      <c r="O266" s="20"/>
      <c r="P266" s="20"/>
      <c r="Q266" s="20"/>
      <c r="R266" s="20"/>
      <c r="S266" s="20"/>
      <c r="T266" s="20"/>
    </row>
    <row r="267" spans="12:20" x14ac:dyDescent="0.25">
      <c r="L267" s="1"/>
      <c r="M267" s="1"/>
      <c r="N267" s="20"/>
      <c r="O267" s="20"/>
      <c r="P267" s="20"/>
      <c r="Q267" s="20"/>
      <c r="R267" s="20"/>
      <c r="S267" s="20"/>
      <c r="T267" s="20"/>
    </row>
    <row r="268" spans="12:20" x14ac:dyDescent="0.25">
      <c r="L268" s="1"/>
      <c r="M268" s="1"/>
      <c r="N268" s="20"/>
      <c r="O268" s="20"/>
      <c r="P268" s="20"/>
      <c r="Q268" s="20"/>
      <c r="R268" s="20"/>
      <c r="S268" s="20"/>
      <c r="T268" s="20"/>
    </row>
    <row r="269" spans="12:20" x14ac:dyDescent="0.25">
      <c r="L269" s="1"/>
      <c r="M269" s="1"/>
      <c r="N269" s="20"/>
      <c r="O269" s="20"/>
      <c r="P269" s="20"/>
      <c r="Q269" s="20"/>
      <c r="R269" s="20"/>
      <c r="S269" s="20"/>
      <c r="T269" s="20"/>
    </row>
    <row r="270" spans="12:20" x14ac:dyDescent="0.25">
      <c r="L270" s="1"/>
      <c r="M270" s="1"/>
      <c r="N270" s="20"/>
      <c r="O270" s="20"/>
      <c r="P270" s="20"/>
      <c r="Q270" s="20"/>
      <c r="R270" s="20"/>
      <c r="S270" s="20"/>
      <c r="T270" s="20"/>
    </row>
    <row r="271" spans="12:20" x14ac:dyDescent="0.25">
      <c r="L271" s="1"/>
      <c r="M271" s="1"/>
      <c r="N271" s="20"/>
      <c r="O271" s="20"/>
      <c r="P271" s="20"/>
      <c r="Q271" s="20"/>
      <c r="R271" s="20"/>
      <c r="S271" s="20"/>
      <c r="T271" s="20"/>
    </row>
    <row r="272" spans="12:20" x14ac:dyDescent="0.25">
      <c r="L272" s="1"/>
      <c r="M272" s="1"/>
      <c r="N272" s="20"/>
      <c r="O272" s="20"/>
      <c r="P272" s="20"/>
      <c r="Q272" s="20"/>
      <c r="R272" s="20"/>
      <c r="S272" s="20"/>
      <c r="T272" s="20"/>
    </row>
    <row r="273" spans="12:20" x14ac:dyDescent="0.25">
      <c r="L273" s="1"/>
      <c r="M273" s="1"/>
      <c r="N273" s="20"/>
      <c r="O273" s="20"/>
      <c r="P273" s="20"/>
      <c r="Q273" s="20"/>
      <c r="R273" s="20"/>
      <c r="S273" s="20"/>
      <c r="T273" s="20"/>
    </row>
    <row r="274" spans="12:20" x14ac:dyDescent="0.25">
      <c r="L274" s="1"/>
      <c r="M274" s="1"/>
      <c r="N274" s="20"/>
      <c r="O274" s="20"/>
      <c r="P274" s="20"/>
      <c r="Q274" s="20"/>
      <c r="R274" s="20"/>
      <c r="S274" s="20"/>
      <c r="T274" s="20"/>
    </row>
    <row r="275" spans="12:20" x14ac:dyDescent="0.25">
      <c r="L275" s="1"/>
      <c r="M275" s="1"/>
      <c r="N275" s="20"/>
      <c r="O275" s="20"/>
      <c r="P275" s="20"/>
      <c r="Q275" s="20"/>
      <c r="R275" s="20"/>
      <c r="S275" s="20"/>
      <c r="T275" s="20"/>
    </row>
    <row r="276" spans="12:20" x14ac:dyDescent="0.25">
      <c r="L276" s="1"/>
      <c r="M276" s="1"/>
      <c r="N276" s="20"/>
      <c r="O276" s="20"/>
      <c r="P276" s="20"/>
      <c r="Q276" s="20"/>
      <c r="R276" s="20"/>
      <c r="S276" s="20"/>
      <c r="T276" s="20"/>
    </row>
    <row r="277" spans="12:20" x14ac:dyDescent="0.25">
      <c r="L277" s="1"/>
      <c r="M277" s="1"/>
      <c r="N277" s="20"/>
      <c r="O277" s="20"/>
      <c r="P277" s="20"/>
      <c r="Q277" s="20"/>
      <c r="R277" s="20"/>
      <c r="S277" s="20"/>
      <c r="T277" s="20"/>
    </row>
    <row r="278" spans="12:20" x14ac:dyDescent="0.25">
      <c r="L278" s="1"/>
      <c r="M278" s="1"/>
      <c r="N278" s="20"/>
      <c r="O278" s="20"/>
      <c r="P278" s="20"/>
      <c r="Q278" s="20"/>
      <c r="R278" s="20"/>
      <c r="S278" s="20"/>
      <c r="T278" s="20"/>
    </row>
    <row r="279" spans="12:20" x14ac:dyDescent="0.25">
      <c r="L279" s="1"/>
      <c r="M279" s="1"/>
      <c r="N279" s="20"/>
      <c r="O279" s="20"/>
      <c r="P279" s="20"/>
      <c r="Q279" s="20"/>
      <c r="R279" s="20"/>
      <c r="S279" s="20"/>
      <c r="T279" s="20"/>
    </row>
    <row r="280" spans="12:20" x14ac:dyDescent="0.25">
      <c r="L280" s="1"/>
      <c r="M280" s="1"/>
      <c r="N280" s="20"/>
      <c r="O280" s="20"/>
      <c r="P280" s="20"/>
      <c r="Q280" s="20"/>
      <c r="R280" s="20"/>
      <c r="S280" s="20"/>
      <c r="T280" s="20"/>
    </row>
    <row r="281" spans="12:20" x14ac:dyDescent="0.25">
      <c r="L281" s="1"/>
      <c r="M281" s="1"/>
      <c r="N281" s="20"/>
      <c r="O281" s="20"/>
      <c r="P281" s="20"/>
      <c r="Q281" s="20"/>
      <c r="R281" s="20"/>
      <c r="S281" s="20"/>
      <c r="T281" s="20"/>
    </row>
    <row r="282" spans="12:20" x14ac:dyDescent="0.25">
      <c r="L282" s="1"/>
      <c r="M282" s="1"/>
      <c r="N282" s="20"/>
      <c r="O282" s="20"/>
      <c r="P282" s="20"/>
      <c r="Q282" s="20"/>
      <c r="R282" s="20"/>
      <c r="S282" s="20"/>
      <c r="T282" s="20"/>
    </row>
    <row r="283" spans="12:20" x14ac:dyDescent="0.25">
      <c r="L283" s="1"/>
      <c r="M283" s="1"/>
      <c r="N283" s="20"/>
      <c r="O283" s="20"/>
      <c r="P283" s="20"/>
      <c r="Q283" s="20"/>
      <c r="R283" s="20"/>
      <c r="S283" s="20"/>
      <c r="T283" s="20"/>
    </row>
    <row r="284" spans="12:20" x14ac:dyDescent="0.25">
      <c r="L284" s="1"/>
      <c r="M284" s="1"/>
      <c r="N284" s="20"/>
      <c r="O284" s="20"/>
      <c r="P284" s="20"/>
      <c r="Q284" s="20"/>
      <c r="R284" s="20"/>
      <c r="S284" s="20"/>
      <c r="T284" s="20"/>
    </row>
    <row r="285" spans="12:20" x14ac:dyDescent="0.25">
      <c r="L285" s="1"/>
      <c r="M285" s="1"/>
      <c r="N285" s="20"/>
      <c r="O285" s="20"/>
      <c r="P285" s="20"/>
      <c r="Q285" s="20"/>
      <c r="R285" s="20"/>
      <c r="S285" s="20"/>
      <c r="T285" s="20"/>
    </row>
    <row r="286" spans="12:20" x14ac:dyDescent="0.25">
      <c r="L286" s="1"/>
      <c r="M286" s="1"/>
      <c r="N286" s="20"/>
      <c r="O286" s="20"/>
      <c r="P286" s="20"/>
      <c r="Q286" s="20"/>
      <c r="R286" s="20"/>
      <c r="S286" s="20"/>
      <c r="T286" s="20"/>
    </row>
    <row r="287" spans="12:20" x14ac:dyDescent="0.25">
      <c r="L287" s="1"/>
      <c r="M287" s="1"/>
      <c r="N287" s="20"/>
      <c r="O287" s="20"/>
      <c r="P287" s="20"/>
      <c r="Q287" s="20"/>
      <c r="R287" s="20"/>
      <c r="S287" s="20"/>
      <c r="T287" s="20"/>
    </row>
    <row r="288" spans="12:20" x14ac:dyDescent="0.25">
      <c r="L288" s="1"/>
      <c r="M288" s="1"/>
      <c r="N288" s="20"/>
      <c r="O288" s="20"/>
      <c r="P288" s="20"/>
      <c r="Q288" s="20"/>
      <c r="R288" s="20"/>
      <c r="S288" s="20"/>
      <c r="T288" s="20"/>
    </row>
    <row r="289" spans="12:20" x14ac:dyDescent="0.25">
      <c r="L289" s="1"/>
      <c r="M289" s="1"/>
      <c r="N289" s="20"/>
      <c r="O289" s="20"/>
      <c r="P289" s="20"/>
      <c r="Q289" s="20"/>
      <c r="R289" s="20"/>
      <c r="S289" s="20"/>
      <c r="T289" s="20"/>
    </row>
    <row r="290" spans="12:20" x14ac:dyDescent="0.25">
      <c r="L290" s="1"/>
      <c r="M290" s="1"/>
      <c r="N290" s="20"/>
      <c r="O290" s="20"/>
      <c r="P290" s="20"/>
      <c r="Q290" s="20"/>
      <c r="R290" s="20"/>
      <c r="S290" s="20"/>
      <c r="T290" s="20"/>
    </row>
    <row r="291" spans="12:20" x14ac:dyDescent="0.25">
      <c r="L291" s="1"/>
      <c r="M291" s="1"/>
      <c r="N291" s="20"/>
      <c r="O291" s="20"/>
      <c r="P291" s="20"/>
      <c r="Q291" s="20"/>
      <c r="R291" s="20"/>
      <c r="S291" s="20"/>
      <c r="T291" s="20"/>
    </row>
    <row r="292" spans="12:20" x14ac:dyDescent="0.25">
      <c r="L292" s="1"/>
      <c r="M292" s="1"/>
      <c r="N292" s="20"/>
      <c r="O292" s="20"/>
      <c r="P292" s="20"/>
      <c r="Q292" s="20"/>
      <c r="R292" s="20"/>
      <c r="S292" s="20"/>
      <c r="T292" s="20"/>
    </row>
    <row r="293" spans="12:20" x14ac:dyDescent="0.25">
      <c r="L293" s="1"/>
      <c r="M293" s="1"/>
      <c r="N293" s="20"/>
      <c r="O293" s="20"/>
      <c r="P293" s="20"/>
      <c r="Q293" s="20"/>
      <c r="R293" s="20"/>
      <c r="S293" s="20"/>
      <c r="T293" s="20"/>
    </row>
    <row r="294" spans="12:20" x14ac:dyDescent="0.25">
      <c r="L294" s="1"/>
      <c r="M294" s="1"/>
      <c r="N294" s="20"/>
      <c r="O294" s="20"/>
      <c r="P294" s="20"/>
      <c r="Q294" s="20"/>
      <c r="R294" s="20"/>
      <c r="S294" s="20"/>
      <c r="T294" s="20"/>
    </row>
    <row r="295" spans="12:20" x14ac:dyDescent="0.25">
      <c r="L295" s="1"/>
      <c r="M295" s="1"/>
      <c r="N295" s="20"/>
      <c r="O295" s="20"/>
      <c r="P295" s="20"/>
      <c r="Q295" s="20"/>
      <c r="R295" s="20"/>
      <c r="S295" s="20"/>
      <c r="T295" s="20"/>
    </row>
    <row r="296" spans="12:20" x14ac:dyDescent="0.25">
      <c r="L296" s="1"/>
      <c r="M296" s="1"/>
      <c r="N296" s="20"/>
      <c r="O296" s="20"/>
      <c r="P296" s="20"/>
      <c r="Q296" s="20"/>
      <c r="R296" s="20"/>
      <c r="S296" s="20"/>
      <c r="T296" s="20"/>
    </row>
    <row r="297" spans="12:20" x14ac:dyDescent="0.25">
      <c r="L297" s="1"/>
      <c r="M297" s="1"/>
      <c r="N297" s="20"/>
      <c r="O297" s="20"/>
      <c r="P297" s="20"/>
      <c r="Q297" s="20"/>
      <c r="R297" s="20"/>
      <c r="S297" s="20"/>
      <c r="T297" s="20"/>
    </row>
    <row r="298" spans="12:20" x14ac:dyDescent="0.25">
      <c r="L298" s="1"/>
      <c r="M298" s="1"/>
      <c r="N298" s="20"/>
      <c r="O298" s="20"/>
      <c r="P298" s="20"/>
      <c r="Q298" s="20"/>
      <c r="R298" s="20"/>
      <c r="S298" s="20"/>
      <c r="T298" s="20"/>
    </row>
    <row r="299" spans="12:20" x14ac:dyDescent="0.25">
      <c r="L299" s="1"/>
      <c r="M299" s="1"/>
      <c r="N299" s="20"/>
      <c r="O299" s="20"/>
      <c r="P299" s="20"/>
      <c r="Q299" s="20"/>
      <c r="R299" s="20"/>
      <c r="S299" s="20"/>
      <c r="T299" s="20"/>
    </row>
    <row r="300" spans="12:20" x14ac:dyDescent="0.25">
      <c r="L300" s="1"/>
      <c r="M300" s="1"/>
      <c r="N300" s="20"/>
      <c r="O300" s="20"/>
      <c r="P300" s="20"/>
      <c r="Q300" s="20"/>
      <c r="R300" s="20"/>
      <c r="S300" s="20"/>
      <c r="T300" s="20"/>
    </row>
    <row r="301" spans="12:20" x14ac:dyDescent="0.25">
      <c r="L301" s="1"/>
      <c r="M301" s="1"/>
      <c r="N301" s="20"/>
      <c r="O301" s="20"/>
      <c r="P301" s="20"/>
      <c r="Q301" s="20"/>
      <c r="R301" s="20"/>
      <c r="S301" s="20"/>
      <c r="T301" s="20"/>
    </row>
    <row r="302" spans="12:20" x14ac:dyDescent="0.25">
      <c r="L302" s="1"/>
      <c r="M302" s="1"/>
      <c r="N302" s="20"/>
      <c r="O302" s="20"/>
      <c r="P302" s="20"/>
      <c r="Q302" s="20"/>
      <c r="R302" s="20"/>
      <c r="S302" s="20"/>
      <c r="T302" s="20"/>
    </row>
    <row r="303" spans="12:20" x14ac:dyDescent="0.25">
      <c r="L303" s="1"/>
      <c r="M303" s="1"/>
      <c r="N303" s="20"/>
      <c r="O303" s="20"/>
      <c r="P303" s="20"/>
      <c r="Q303" s="20"/>
      <c r="R303" s="20"/>
      <c r="S303" s="20"/>
      <c r="T303" s="20"/>
    </row>
    <row r="304" spans="12:20" x14ac:dyDescent="0.25">
      <c r="L304" s="1"/>
      <c r="M304" s="1"/>
      <c r="N304" s="20"/>
      <c r="O304" s="20"/>
      <c r="P304" s="20"/>
      <c r="Q304" s="20"/>
      <c r="R304" s="20"/>
      <c r="S304" s="20"/>
      <c r="T304" s="20"/>
    </row>
    <row r="305" spans="12:20" x14ac:dyDescent="0.25">
      <c r="L305" s="1"/>
      <c r="M305" s="1"/>
      <c r="N305" s="20"/>
      <c r="O305" s="20"/>
      <c r="P305" s="20"/>
      <c r="Q305" s="20"/>
      <c r="R305" s="20"/>
      <c r="S305" s="20"/>
      <c r="T305" s="20"/>
    </row>
    <row r="306" spans="12:20" x14ac:dyDescent="0.25">
      <c r="L306" s="1"/>
      <c r="M306" s="1"/>
      <c r="N306" s="20"/>
      <c r="O306" s="20"/>
      <c r="P306" s="20"/>
      <c r="Q306" s="20"/>
      <c r="R306" s="20"/>
      <c r="S306" s="20"/>
      <c r="T306" s="20"/>
    </row>
    <row r="307" spans="12:20" x14ac:dyDescent="0.25">
      <c r="L307" s="1"/>
      <c r="M307" s="1"/>
      <c r="N307" s="20"/>
      <c r="O307" s="20"/>
      <c r="P307" s="20"/>
      <c r="Q307" s="20"/>
      <c r="R307" s="20"/>
      <c r="S307" s="20"/>
      <c r="T307" s="20"/>
    </row>
    <row r="308" spans="12:20" x14ac:dyDescent="0.25">
      <c r="L308" s="1"/>
      <c r="M308" s="1"/>
      <c r="N308" s="20"/>
      <c r="O308" s="20"/>
      <c r="P308" s="20"/>
      <c r="Q308" s="20"/>
      <c r="R308" s="20"/>
      <c r="S308" s="20"/>
      <c r="T308" s="20"/>
    </row>
    <row r="309" spans="12:20" x14ac:dyDescent="0.25">
      <c r="L309" s="1"/>
      <c r="M309" s="1"/>
      <c r="N309" s="20"/>
      <c r="O309" s="20"/>
      <c r="P309" s="20"/>
      <c r="Q309" s="20"/>
      <c r="R309" s="20"/>
      <c r="S309" s="20"/>
      <c r="T309" s="20"/>
    </row>
    <row r="310" spans="12:20" x14ac:dyDescent="0.25">
      <c r="L310" s="1"/>
      <c r="M310" s="1"/>
      <c r="N310" s="20"/>
      <c r="O310" s="20"/>
      <c r="P310" s="20"/>
      <c r="Q310" s="20"/>
      <c r="R310" s="20"/>
      <c r="S310" s="20"/>
      <c r="T310" s="20"/>
    </row>
    <row r="311" spans="12:20" x14ac:dyDescent="0.25">
      <c r="L311" s="1"/>
      <c r="M311" s="1"/>
      <c r="N311" s="20"/>
      <c r="O311" s="20"/>
      <c r="P311" s="20"/>
      <c r="Q311" s="20"/>
      <c r="R311" s="20"/>
      <c r="S311" s="20"/>
      <c r="T311" s="20"/>
    </row>
    <row r="312" spans="12:20" x14ac:dyDescent="0.25">
      <c r="L312" s="1"/>
      <c r="M312" s="1"/>
      <c r="N312" s="20"/>
      <c r="O312" s="20"/>
      <c r="P312" s="20"/>
      <c r="Q312" s="20"/>
      <c r="R312" s="20"/>
      <c r="S312" s="20"/>
      <c r="T312" s="20"/>
    </row>
    <row r="313" spans="12:20" x14ac:dyDescent="0.25">
      <c r="L313" s="1"/>
      <c r="M313" s="1"/>
      <c r="N313" s="20"/>
      <c r="O313" s="20"/>
      <c r="P313" s="20"/>
      <c r="Q313" s="20"/>
      <c r="R313" s="20"/>
      <c r="S313" s="20"/>
      <c r="T313" s="20"/>
    </row>
    <row r="314" spans="12:20" x14ac:dyDescent="0.25">
      <c r="L314" s="1"/>
      <c r="M314" s="1"/>
      <c r="N314" s="20"/>
      <c r="O314" s="20"/>
      <c r="P314" s="20"/>
      <c r="Q314" s="20"/>
      <c r="R314" s="20"/>
      <c r="S314" s="20"/>
      <c r="T314" s="20"/>
    </row>
    <row r="315" spans="12:20" x14ac:dyDescent="0.25">
      <c r="L315" s="1"/>
      <c r="M315" s="1"/>
      <c r="N315" s="20"/>
      <c r="O315" s="20"/>
      <c r="P315" s="20"/>
      <c r="Q315" s="20"/>
      <c r="R315" s="20"/>
      <c r="S315" s="20"/>
      <c r="T315" s="20"/>
    </row>
    <row r="316" spans="12:20" x14ac:dyDescent="0.25">
      <c r="L316" s="1"/>
      <c r="M316" s="1"/>
      <c r="N316" s="20"/>
      <c r="O316" s="20"/>
      <c r="P316" s="20"/>
      <c r="Q316" s="20"/>
      <c r="R316" s="20"/>
      <c r="S316" s="20"/>
      <c r="T316" s="20"/>
    </row>
    <row r="317" spans="12:20" x14ac:dyDescent="0.25">
      <c r="L317" s="1"/>
      <c r="M317" s="1"/>
      <c r="N317" s="20"/>
      <c r="O317" s="20"/>
      <c r="P317" s="20"/>
      <c r="Q317" s="20"/>
      <c r="R317" s="20"/>
      <c r="S317" s="20"/>
      <c r="T317" s="20"/>
    </row>
    <row r="318" spans="12:20" x14ac:dyDescent="0.25">
      <c r="L318" s="1"/>
      <c r="M318" s="1"/>
      <c r="N318" s="20"/>
      <c r="O318" s="20"/>
      <c r="P318" s="20"/>
      <c r="Q318" s="20"/>
      <c r="R318" s="20"/>
      <c r="S318" s="20"/>
      <c r="T318" s="20"/>
    </row>
    <row r="319" spans="12:20" x14ac:dyDescent="0.25">
      <c r="L319" s="1"/>
      <c r="M319" s="1"/>
      <c r="N319" s="20"/>
      <c r="O319" s="20"/>
      <c r="P319" s="20"/>
      <c r="Q319" s="20"/>
      <c r="R319" s="20"/>
      <c r="S319" s="20"/>
      <c r="T319" s="20"/>
    </row>
    <row r="320" spans="12:20" x14ac:dyDescent="0.25">
      <c r="L320" s="1"/>
      <c r="M320" s="1"/>
      <c r="N320" s="20"/>
      <c r="O320" s="20"/>
      <c r="P320" s="20"/>
      <c r="Q320" s="20"/>
      <c r="R320" s="20"/>
      <c r="S320" s="20"/>
      <c r="T320" s="20"/>
    </row>
    <row r="321" spans="12:20" x14ac:dyDescent="0.25">
      <c r="L321" s="1"/>
      <c r="M321" s="1"/>
      <c r="N321" s="20"/>
      <c r="O321" s="20"/>
      <c r="P321" s="20"/>
      <c r="Q321" s="20"/>
      <c r="R321" s="20"/>
      <c r="S321" s="20"/>
      <c r="T321" s="20"/>
    </row>
    <row r="322" spans="12:20" x14ac:dyDescent="0.25">
      <c r="L322" s="1"/>
      <c r="M322" s="1"/>
      <c r="N322" s="20"/>
      <c r="O322" s="20"/>
      <c r="P322" s="20"/>
      <c r="Q322" s="20"/>
      <c r="R322" s="20"/>
      <c r="S322" s="20"/>
      <c r="T322" s="20"/>
    </row>
    <row r="323" spans="12:20" x14ac:dyDescent="0.25">
      <c r="L323" s="1"/>
      <c r="M323" s="1"/>
      <c r="N323" s="20"/>
      <c r="O323" s="20"/>
      <c r="P323" s="20"/>
      <c r="Q323" s="20"/>
      <c r="R323" s="20"/>
      <c r="S323" s="20"/>
      <c r="T323" s="20"/>
    </row>
    <row r="324" spans="12:20" x14ac:dyDescent="0.25">
      <c r="L324" s="1"/>
      <c r="M324" s="1"/>
      <c r="N324" s="20"/>
      <c r="O324" s="20"/>
      <c r="P324" s="20"/>
      <c r="Q324" s="20"/>
      <c r="R324" s="20"/>
      <c r="S324" s="20"/>
      <c r="T324" s="20"/>
    </row>
    <row r="325" spans="12:20" x14ac:dyDescent="0.25">
      <c r="L325" s="1"/>
      <c r="M325" s="1"/>
      <c r="N325" s="20"/>
      <c r="O325" s="20"/>
      <c r="P325" s="20"/>
      <c r="Q325" s="20"/>
      <c r="R325" s="20"/>
      <c r="S325" s="20"/>
      <c r="T325" s="20"/>
    </row>
    <row r="326" spans="12:20" x14ac:dyDescent="0.25">
      <c r="L326" s="1"/>
      <c r="M326" s="1"/>
      <c r="N326" s="20"/>
      <c r="O326" s="20"/>
      <c r="P326" s="20"/>
      <c r="Q326" s="20"/>
      <c r="R326" s="20"/>
      <c r="S326" s="20"/>
      <c r="T326" s="20"/>
    </row>
    <row r="327" spans="12:20" x14ac:dyDescent="0.25">
      <c r="L327" s="1"/>
      <c r="M327" s="1"/>
      <c r="N327" s="20"/>
      <c r="O327" s="20"/>
      <c r="P327" s="20"/>
      <c r="Q327" s="20"/>
      <c r="R327" s="20"/>
      <c r="S327" s="20"/>
      <c r="T327" s="20"/>
    </row>
    <row r="328" spans="12:20" x14ac:dyDescent="0.25">
      <c r="L328" s="1"/>
      <c r="M328" s="1"/>
      <c r="N328" s="20"/>
      <c r="O328" s="20"/>
      <c r="P328" s="20"/>
      <c r="Q328" s="20"/>
      <c r="R328" s="20"/>
      <c r="S328" s="20"/>
      <c r="T328" s="20"/>
    </row>
    <row r="329" spans="12:20" x14ac:dyDescent="0.25">
      <c r="L329" s="1"/>
      <c r="M329" s="1"/>
      <c r="N329" s="20"/>
      <c r="O329" s="20"/>
      <c r="P329" s="20"/>
      <c r="Q329" s="20"/>
      <c r="R329" s="20"/>
      <c r="S329" s="20"/>
      <c r="T329" s="20"/>
    </row>
    <row r="330" spans="12:20" x14ac:dyDescent="0.25">
      <c r="L330" s="1"/>
      <c r="M330" s="1"/>
      <c r="N330" s="20"/>
      <c r="O330" s="20"/>
      <c r="P330" s="20"/>
      <c r="Q330" s="20"/>
      <c r="R330" s="20"/>
      <c r="S330" s="20"/>
      <c r="T330" s="20"/>
    </row>
    <row r="331" spans="12:20" x14ac:dyDescent="0.25">
      <c r="L331" s="1"/>
      <c r="M331" s="1"/>
      <c r="N331" s="20"/>
      <c r="O331" s="20"/>
      <c r="P331" s="20"/>
      <c r="Q331" s="20"/>
      <c r="R331" s="20"/>
      <c r="S331" s="20"/>
      <c r="T331" s="20"/>
    </row>
    <row r="332" spans="12:20" x14ac:dyDescent="0.25">
      <c r="L332" s="1"/>
      <c r="M332" s="1"/>
      <c r="N332" s="20"/>
      <c r="O332" s="20"/>
      <c r="P332" s="20"/>
      <c r="Q332" s="20"/>
      <c r="R332" s="20"/>
      <c r="S332" s="20"/>
      <c r="T332" s="20"/>
    </row>
    <row r="333" spans="12:20" x14ac:dyDescent="0.25">
      <c r="L333" s="1"/>
      <c r="M333" s="1"/>
      <c r="N333" s="20"/>
      <c r="O333" s="20"/>
      <c r="P333" s="20"/>
      <c r="Q333" s="20"/>
      <c r="R333" s="20"/>
      <c r="S333" s="20"/>
      <c r="T333" s="20"/>
    </row>
    <row r="334" spans="12:20" x14ac:dyDescent="0.25">
      <c r="L334" s="1"/>
      <c r="M334" s="1"/>
      <c r="N334" s="20"/>
      <c r="O334" s="20"/>
      <c r="P334" s="20"/>
      <c r="Q334" s="20"/>
      <c r="R334" s="20"/>
      <c r="S334" s="20"/>
      <c r="T334" s="20"/>
    </row>
    <row r="335" spans="12:20" x14ac:dyDescent="0.25">
      <c r="L335" s="1"/>
      <c r="M335" s="1"/>
      <c r="N335" s="20"/>
      <c r="O335" s="20"/>
      <c r="P335" s="20"/>
      <c r="Q335" s="20"/>
      <c r="R335" s="20"/>
      <c r="S335" s="20"/>
      <c r="T335" s="20"/>
    </row>
    <row r="336" spans="12:20" x14ac:dyDescent="0.25">
      <c r="L336" s="1"/>
      <c r="M336" s="1"/>
      <c r="N336" s="20"/>
      <c r="O336" s="20"/>
      <c r="P336" s="20"/>
      <c r="Q336" s="20"/>
      <c r="R336" s="20"/>
      <c r="S336" s="20"/>
      <c r="T336" s="20"/>
    </row>
    <row r="337" spans="12:20" x14ac:dyDescent="0.25">
      <c r="L337" s="1"/>
      <c r="M337" s="1"/>
      <c r="N337" s="20"/>
      <c r="O337" s="20"/>
      <c r="P337" s="20"/>
      <c r="Q337" s="20"/>
      <c r="R337" s="20"/>
      <c r="S337" s="20"/>
      <c r="T337" s="20"/>
    </row>
    <row r="338" spans="12:20" x14ac:dyDescent="0.25">
      <c r="L338" s="1"/>
      <c r="M338" s="1"/>
      <c r="N338" s="20"/>
      <c r="O338" s="20"/>
      <c r="P338" s="20"/>
      <c r="Q338" s="20"/>
      <c r="R338" s="20"/>
      <c r="S338" s="20"/>
      <c r="T338" s="20"/>
    </row>
    <row r="339" spans="12:20" x14ac:dyDescent="0.25">
      <c r="L339" s="1"/>
      <c r="M339" s="1"/>
      <c r="N339" s="20"/>
      <c r="O339" s="20"/>
      <c r="P339" s="20"/>
      <c r="Q339" s="20"/>
      <c r="R339" s="20"/>
      <c r="S339" s="20"/>
      <c r="T339" s="20"/>
    </row>
    <row r="340" spans="12:20" x14ac:dyDescent="0.25">
      <c r="L340" s="1"/>
      <c r="M340" s="1"/>
      <c r="N340" s="20"/>
      <c r="O340" s="20"/>
      <c r="P340" s="20"/>
      <c r="Q340" s="20"/>
      <c r="R340" s="20"/>
      <c r="S340" s="20"/>
      <c r="T340" s="20"/>
    </row>
    <row r="341" spans="12:20" x14ac:dyDescent="0.25">
      <c r="L341" s="1"/>
      <c r="M341" s="1"/>
      <c r="N341" s="20"/>
      <c r="O341" s="20"/>
      <c r="P341" s="20"/>
      <c r="Q341" s="20"/>
      <c r="R341" s="20"/>
      <c r="S341" s="20"/>
      <c r="T341" s="20"/>
    </row>
    <row r="342" spans="12:20" x14ac:dyDescent="0.25">
      <c r="L342" s="1"/>
      <c r="M342" s="1"/>
      <c r="N342" s="20"/>
      <c r="O342" s="20"/>
      <c r="P342" s="20"/>
      <c r="Q342" s="20"/>
      <c r="R342" s="20"/>
      <c r="S342" s="20"/>
      <c r="T342" s="20"/>
    </row>
    <row r="343" spans="12:20" x14ac:dyDescent="0.25">
      <c r="L343" s="1"/>
      <c r="M343" s="1"/>
      <c r="N343" s="20"/>
      <c r="O343" s="20"/>
      <c r="P343" s="20"/>
      <c r="Q343" s="20"/>
      <c r="R343" s="20"/>
      <c r="S343" s="20"/>
      <c r="T343" s="20"/>
    </row>
    <row r="344" spans="12:20" x14ac:dyDescent="0.25">
      <c r="L344" s="1"/>
      <c r="M344" s="1"/>
      <c r="N344" s="20"/>
      <c r="O344" s="20"/>
      <c r="P344" s="20"/>
      <c r="Q344" s="20"/>
      <c r="R344" s="20"/>
      <c r="S344" s="20"/>
      <c r="T344" s="20"/>
    </row>
    <row r="345" spans="12:20" x14ac:dyDescent="0.25">
      <c r="L345" s="1"/>
      <c r="M345" s="1"/>
      <c r="N345" s="20"/>
      <c r="O345" s="20"/>
      <c r="P345" s="20"/>
      <c r="Q345" s="20"/>
      <c r="R345" s="20"/>
      <c r="S345" s="20"/>
      <c r="T345" s="20"/>
    </row>
    <row r="346" spans="12:20" x14ac:dyDescent="0.25">
      <c r="L346" s="1"/>
      <c r="M346" s="1"/>
      <c r="N346" s="20"/>
      <c r="O346" s="20"/>
      <c r="P346" s="20"/>
      <c r="Q346" s="20"/>
      <c r="R346" s="20"/>
      <c r="S346" s="20"/>
      <c r="T346" s="20"/>
    </row>
    <row r="347" spans="12:20" x14ac:dyDescent="0.25">
      <c r="L347" s="1"/>
      <c r="M347" s="1"/>
      <c r="N347" s="20"/>
      <c r="O347" s="20"/>
      <c r="P347" s="20"/>
      <c r="Q347" s="20"/>
      <c r="R347" s="20"/>
      <c r="S347" s="20"/>
      <c r="T347" s="20"/>
    </row>
    <row r="348" spans="12:20" x14ac:dyDescent="0.25">
      <c r="L348" s="1"/>
      <c r="M348" s="1"/>
      <c r="N348" s="20"/>
      <c r="O348" s="20"/>
      <c r="P348" s="20"/>
      <c r="Q348" s="20"/>
      <c r="R348" s="20"/>
      <c r="S348" s="20"/>
      <c r="T348" s="20"/>
    </row>
    <row r="349" spans="12:20" x14ac:dyDescent="0.25">
      <c r="L349" s="1"/>
      <c r="M349" s="1"/>
      <c r="N349" s="20"/>
      <c r="O349" s="20"/>
      <c r="P349" s="20"/>
      <c r="Q349" s="20"/>
      <c r="R349" s="20"/>
      <c r="S349" s="20"/>
      <c r="T349" s="20"/>
    </row>
    <row r="350" spans="12:20" x14ac:dyDescent="0.25">
      <c r="L350" s="1"/>
      <c r="M350" s="1"/>
      <c r="N350" s="20"/>
      <c r="O350" s="20"/>
      <c r="P350" s="20"/>
      <c r="Q350" s="20"/>
      <c r="R350" s="20"/>
      <c r="S350" s="20"/>
      <c r="T350" s="20"/>
    </row>
    <row r="351" spans="12:20" x14ac:dyDescent="0.25">
      <c r="L351" s="1"/>
      <c r="M351" s="1"/>
      <c r="N351" s="20"/>
      <c r="O351" s="20"/>
      <c r="P351" s="20"/>
      <c r="Q351" s="20"/>
      <c r="R351" s="20"/>
      <c r="S351" s="20"/>
      <c r="T351" s="20"/>
    </row>
    <row r="352" spans="12:20" x14ac:dyDescent="0.25">
      <c r="L352" s="1"/>
      <c r="M352" s="1"/>
      <c r="N352" s="20"/>
      <c r="O352" s="20"/>
      <c r="P352" s="20"/>
      <c r="Q352" s="20"/>
      <c r="R352" s="20"/>
      <c r="S352" s="20"/>
      <c r="T352" s="20"/>
    </row>
    <row r="353" spans="12:20" x14ac:dyDescent="0.25">
      <c r="L353" s="1"/>
      <c r="M353" s="1"/>
      <c r="N353" s="20"/>
      <c r="O353" s="20"/>
      <c r="P353" s="20"/>
      <c r="Q353" s="20"/>
      <c r="R353" s="20"/>
      <c r="S353" s="20"/>
      <c r="T353" s="20"/>
    </row>
    <row r="354" spans="12:20" x14ac:dyDescent="0.25">
      <c r="L354" s="1"/>
      <c r="M354" s="1"/>
      <c r="N354" s="20"/>
      <c r="O354" s="20"/>
      <c r="P354" s="20"/>
      <c r="Q354" s="20"/>
      <c r="R354" s="20"/>
      <c r="S354" s="20"/>
      <c r="T354" s="20"/>
    </row>
    <row r="355" spans="12:20" x14ac:dyDescent="0.25">
      <c r="L355" s="1"/>
      <c r="M355" s="1"/>
      <c r="N355" s="20"/>
      <c r="O355" s="20"/>
      <c r="P355" s="20"/>
      <c r="Q355" s="20"/>
      <c r="R355" s="20"/>
      <c r="S355" s="20"/>
      <c r="T355" s="20"/>
    </row>
    <row r="356" spans="12:20" x14ac:dyDescent="0.25">
      <c r="L356" s="1"/>
      <c r="M356" s="1"/>
      <c r="N356" s="20"/>
      <c r="O356" s="20"/>
      <c r="P356" s="20"/>
      <c r="Q356" s="20"/>
      <c r="R356" s="20"/>
      <c r="S356" s="20"/>
      <c r="T356" s="20"/>
    </row>
    <row r="357" spans="12:20" x14ac:dyDescent="0.25">
      <c r="N357" s="20"/>
      <c r="O357" s="20"/>
      <c r="P357" s="20"/>
      <c r="Q357" s="20"/>
      <c r="R357" s="20"/>
      <c r="S357" s="20"/>
      <c r="T357" s="20"/>
    </row>
    <row r="358" spans="12:20" x14ac:dyDescent="0.25">
      <c r="N358" s="20"/>
      <c r="O358" s="20"/>
      <c r="P358" s="20"/>
      <c r="Q358" s="20"/>
      <c r="R358" s="20"/>
      <c r="S358" s="20"/>
      <c r="T358" s="20"/>
    </row>
    <row r="359" spans="12:20" x14ac:dyDescent="0.25">
      <c r="N359" s="20"/>
      <c r="O359" s="20"/>
      <c r="P359" s="20"/>
      <c r="Q359" s="20"/>
      <c r="R359" s="20"/>
      <c r="S359" s="20"/>
      <c r="T359" s="20"/>
    </row>
    <row r="360" spans="12:20" x14ac:dyDescent="0.25">
      <c r="N360" s="20"/>
      <c r="O360" s="20"/>
      <c r="P360" s="20"/>
      <c r="Q360" s="20"/>
      <c r="R360" s="20"/>
      <c r="S360" s="20"/>
      <c r="T360" s="20"/>
    </row>
    <row r="361" spans="12:20" x14ac:dyDescent="0.25">
      <c r="N361" s="20"/>
      <c r="O361" s="20"/>
      <c r="P361" s="20"/>
      <c r="Q361" s="20"/>
      <c r="R361" s="20"/>
      <c r="S361" s="20"/>
      <c r="T361" s="20"/>
    </row>
    <row r="362" spans="12:20" x14ac:dyDescent="0.25">
      <c r="N362" s="20"/>
      <c r="O362" s="20"/>
      <c r="P362" s="20"/>
      <c r="Q362" s="20"/>
      <c r="R362" s="20"/>
      <c r="S362" s="20"/>
      <c r="T362" s="20"/>
    </row>
    <row r="363" spans="12:20" x14ac:dyDescent="0.25">
      <c r="N363" s="20"/>
      <c r="O363" s="20"/>
      <c r="P363" s="20"/>
      <c r="Q363" s="20"/>
      <c r="R363" s="20"/>
      <c r="S363" s="20"/>
      <c r="T363" s="20"/>
    </row>
    <row r="364" spans="12:20" x14ac:dyDescent="0.25">
      <c r="N364" s="20"/>
      <c r="O364" s="20"/>
      <c r="P364" s="20"/>
      <c r="Q364" s="20"/>
      <c r="R364" s="20"/>
      <c r="S364" s="20"/>
      <c r="T364" s="20"/>
    </row>
    <row r="365" spans="12:20" x14ac:dyDescent="0.25">
      <c r="N365" s="20"/>
      <c r="O365" s="20"/>
      <c r="P365" s="20"/>
      <c r="Q365" s="20"/>
      <c r="R365" s="20"/>
      <c r="S365" s="20"/>
      <c r="T365" s="20"/>
    </row>
    <row r="366" spans="12:20" x14ac:dyDescent="0.25">
      <c r="N366" s="20"/>
      <c r="O366" s="20"/>
      <c r="P366" s="20"/>
      <c r="Q366" s="20"/>
      <c r="R366" s="20"/>
      <c r="S366" s="20"/>
      <c r="T366" s="20"/>
    </row>
    <row r="367" spans="12:20" x14ac:dyDescent="0.25">
      <c r="N367" s="20"/>
      <c r="O367" s="20"/>
      <c r="P367" s="20"/>
      <c r="Q367" s="20"/>
      <c r="R367" s="20"/>
      <c r="S367" s="20"/>
      <c r="T367" s="20"/>
    </row>
    <row r="368" spans="12:20" x14ac:dyDescent="0.25">
      <c r="N368" s="20"/>
      <c r="O368" s="20"/>
      <c r="P368" s="20"/>
      <c r="Q368" s="20"/>
      <c r="R368" s="20"/>
      <c r="S368" s="20"/>
      <c r="T368" s="20"/>
    </row>
    <row r="369" spans="14:20" x14ac:dyDescent="0.25">
      <c r="N369" s="20"/>
      <c r="O369" s="20"/>
      <c r="P369" s="20"/>
      <c r="Q369" s="20"/>
      <c r="R369" s="20"/>
      <c r="S369" s="20"/>
      <c r="T369" s="20"/>
    </row>
    <row r="370" spans="14:20" x14ac:dyDescent="0.25">
      <c r="N370" s="20"/>
      <c r="O370" s="20"/>
      <c r="P370" s="20"/>
      <c r="Q370" s="20"/>
      <c r="R370" s="20"/>
      <c r="S370" s="20"/>
      <c r="T370" s="20"/>
    </row>
    <row r="371" spans="14:20" x14ac:dyDescent="0.25">
      <c r="N371" s="20"/>
      <c r="O371" s="20"/>
      <c r="P371" s="20"/>
      <c r="Q371" s="20"/>
      <c r="R371" s="20"/>
      <c r="S371" s="20"/>
      <c r="T371" s="2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127</v>
      </c>
      <c r="B1" s="4" t="s">
        <v>39</v>
      </c>
      <c r="C1" t="s">
        <v>168</v>
      </c>
    </row>
    <row r="2" spans="1:3" x14ac:dyDescent="0.25">
      <c r="A2" t="s">
        <v>128</v>
      </c>
      <c r="B2" t="s">
        <v>42</v>
      </c>
      <c r="C2" t="s">
        <v>132</v>
      </c>
    </row>
    <row r="3" spans="1:3" x14ac:dyDescent="0.25">
      <c r="A3" t="s">
        <v>129</v>
      </c>
      <c r="B3" t="s">
        <v>44</v>
      </c>
    </row>
    <row r="4" spans="1:3" x14ac:dyDescent="0.25">
      <c r="A4" t="s">
        <v>130</v>
      </c>
      <c r="B4" t="s">
        <v>46</v>
      </c>
    </row>
    <row r="5" spans="1:3" x14ac:dyDescent="0.25">
      <c r="B5" t="s">
        <v>48</v>
      </c>
    </row>
    <row r="6" spans="1:3" x14ac:dyDescent="0.25">
      <c r="B6" t="s">
        <v>50</v>
      </c>
    </row>
    <row r="7" spans="1:3" x14ac:dyDescent="0.25">
      <c r="B7" t="s">
        <v>52</v>
      </c>
    </row>
    <row r="8" spans="1:3" x14ac:dyDescent="0.25">
      <c r="B8" t="s">
        <v>54</v>
      </c>
    </row>
    <row r="9" spans="1:3" x14ac:dyDescent="0.25">
      <c r="B9" t="s">
        <v>56</v>
      </c>
    </row>
    <row r="10" spans="1:3" x14ac:dyDescent="0.25">
      <c r="B10" t="s">
        <v>58</v>
      </c>
    </row>
    <row r="11" spans="1:3" x14ac:dyDescent="0.25">
      <c r="B11" t="s">
        <v>60</v>
      </c>
    </row>
    <row r="12" spans="1:3" x14ac:dyDescent="0.25">
      <c r="B12" t="s">
        <v>62</v>
      </c>
    </row>
    <row r="13" spans="1:3" x14ac:dyDescent="0.25">
      <c r="B13" t="s">
        <v>64</v>
      </c>
    </row>
    <row r="14" spans="1:3" x14ac:dyDescent="0.25">
      <c r="B14" t="s">
        <v>66</v>
      </c>
    </row>
    <row r="15" spans="1:3" x14ac:dyDescent="0.25">
      <c r="B15" t="s">
        <v>68</v>
      </c>
    </row>
    <row r="16" spans="1:3" x14ac:dyDescent="0.25">
      <c r="B16" t="s">
        <v>70</v>
      </c>
    </row>
    <row r="17" spans="2:2" x14ac:dyDescent="0.25">
      <c r="B17" t="s">
        <v>72</v>
      </c>
    </row>
    <row r="18" spans="2:2" x14ac:dyDescent="0.25">
      <c r="B18" t="s">
        <v>74</v>
      </c>
    </row>
    <row r="19" spans="2:2" x14ac:dyDescent="0.25">
      <c r="B19" t="s">
        <v>76</v>
      </c>
    </row>
    <row r="20" spans="2:2" x14ac:dyDescent="0.25">
      <c r="B20" t="s">
        <v>78</v>
      </c>
    </row>
    <row r="21" spans="2:2" x14ac:dyDescent="0.25">
      <c r="B21" t="s">
        <v>80</v>
      </c>
    </row>
    <row r="22" spans="2:2" x14ac:dyDescent="0.25">
      <c r="B22" t="s">
        <v>82</v>
      </c>
    </row>
    <row r="23" spans="2:2" x14ac:dyDescent="0.25">
      <c r="B23"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32"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39</v>
      </c>
      <c r="B1" s="5" t="s">
        <v>40</v>
      </c>
      <c r="C1" s="5" t="s">
        <v>41</v>
      </c>
      <c r="D1" s="5" t="s">
        <v>131</v>
      </c>
    </row>
    <row r="2" spans="1:4" x14ac:dyDescent="0.25">
      <c r="A2" t="s">
        <v>42</v>
      </c>
      <c r="B2">
        <v>34423</v>
      </c>
      <c r="C2" t="s">
        <v>43</v>
      </c>
      <c r="D2" t="s">
        <v>132</v>
      </c>
    </row>
    <row r="3" spans="1:4" x14ac:dyDescent="0.25">
      <c r="A3" t="s">
        <v>44</v>
      </c>
      <c r="B3">
        <v>32113</v>
      </c>
      <c r="C3" t="s">
        <v>45</v>
      </c>
      <c r="D3" t="s">
        <v>133</v>
      </c>
    </row>
    <row r="4" spans="1:4" x14ac:dyDescent="0.25">
      <c r="A4" t="s">
        <v>46</v>
      </c>
      <c r="B4">
        <v>32949</v>
      </c>
      <c r="C4" t="s">
        <v>47</v>
      </c>
      <c r="D4" t="s">
        <v>134</v>
      </c>
    </row>
    <row r="5" spans="1:4" x14ac:dyDescent="0.25">
      <c r="A5" t="s">
        <v>48</v>
      </c>
      <c r="B5">
        <v>32913</v>
      </c>
      <c r="C5" t="s">
        <v>49</v>
      </c>
      <c r="D5" t="s">
        <v>135</v>
      </c>
    </row>
    <row r="6" spans="1:4" x14ac:dyDescent="0.25">
      <c r="A6" t="s">
        <v>50</v>
      </c>
      <c r="B6">
        <v>32185</v>
      </c>
      <c r="C6" t="s">
        <v>51</v>
      </c>
      <c r="D6" t="s">
        <v>136</v>
      </c>
    </row>
    <row r="7" spans="1:4" x14ac:dyDescent="0.25">
      <c r="A7" t="s">
        <v>52</v>
      </c>
      <c r="B7">
        <v>31246</v>
      </c>
      <c r="C7" t="s">
        <v>53</v>
      </c>
      <c r="D7" t="s">
        <v>137</v>
      </c>
    </row>
    <row r="8" spans="1:4" x14ac:dyDescent="0.25">
      <c r="A8" t="s">
        <v>54</v>
      </c>
      <c r="B8">
        <v>31250</v>
      </c>
      <c r="C8" t="s">
        <v>55</v>
      </c>
      <c r="D8" t="s">
        <v>138</v>
      </c>
    </row>
    <row r="9" spans="1:4" x14ac:dyDescent="0.25">
      <c r="A9" t="s">
        <v>56</v>
      </c>
      <c r="B9">
        <v>30928</v>
      </c>
      <c r="C9" t="s">
        <v>57</v>
      </c>
      <c r="D9" t="s">
        <v>139</v>
      </c>
    </row>
    <row r="10" spans="1:4" x14ac:dyDescent="0.25">
      <c r="A10" t="s">
        <v>58</v>
      </c>
      <c r="B10">
        <v>33367</v>
      </c>
      <c r="C10" t="s">
        <v>59</v>
      </c>
      <c r="D10" t="s">
        <v>140</v>
      </c>
    </row>
    <row r="11" spans="1:4" x14ac:dyDescent="0.25">
      <c r="A11" t="s">
        <v>60</v>
      </c>
      <c r="B11">
        <v>31249</v>
      </c>
      <c r="C11" t="s">
        <v>61</v>
      </c>
      <c r="D11" t="s">
        <v>141</v>
      </c>
    </row>
    <row r="12" spans="1:4" x14ac:dyDescent="0.25">
      <c r="A12" t="s">
        <v>62</v>
      </c>
      <c r="B12">
        <v>31248</v>
      </c>
      <c r="C12" t="s">
        <v>63</v>
      </c>
      <c r="D12" t="s">
        <v>142</v>
      </c>
    </row>
    <row r="13" spans="1:4" x14ac:dyDescent="0.25">
      <c r="A13" t="s">
        <v>64</v>
      </c>
      <c r="B13">
        <v>33365</v>
      </c>
      <c r="C13" t="s">
        <v>65</v>
      </c>
      <c r="D13" t="s">
        <v>143</v>
      </c>
    </row>
    <row r="14" spans="1:4" x14ac:dyDescent="0.25">
      <c r="A14" t="s">
        <v>66</v>
      </c>
      <c r="B14">
        <v>31587</v>
      </c>
      <c r="C14" t="s">
        <v>67</v>
      </c>
      <c r="D14" t="s">
        <v>144</v>
      </c>
    </row>
    <row r="15" spans="1:4" x14ac:dyDescent="0.25">
      <c r="A15" t="s">
        <v>68</v>
      </c>
      <c r="B15">
        <v>30605</v>
      </c>
      <c r="C15" t="s">
        <v>69</v>
      </c>
      <c r="D15" t="s">
        <v>145</v>
      </c>
    </row>
    <row r="16" spans="1:4" x14ac:dyDescent="0.25">
      <c r="A16" t="s">
        <v>70</v>
      </c>
      <c r="B16">
        <v>35194</v>
      </c>
      <c r="C16" t="s">
        <v>71</v>
      </c>
      <c r="D16" t="s">
        <v>146</v>
      </c>
    </row>
    <row r="17" spans="1:4" x14ac:dyDescent="0.25">
      <c r="A17" t="s">
        <v>72</v>
      </c>
      <c r="B17">
        <v>34850</v>
      </c>
      <c r="C17" t="s">
        <v>73</v>
      </c>
      <c r="D17" t="s">
        <v>147</v>
      </c>
    </row>
    <row r="18" spans="1:4" x14ac:dyDescent="0.25">
      <c r="A18" t="s">
        <v>74</v>
      </c>
      <c r="B18">
        <v>34851</v>
      </c>
      <c r="C18" t="s">
        <v>75</v>
      </c>
      <c r="D18" t="s">
        <v>148</v>
      </c>
    </row>
    <row r="19" spans="1:4" x14ac:dyDescent="0.25">
      <c r="A19" t="s">
        <v>76</v>
      </c>
      <c r="B19">
        <v>31403</v>
      </c>
      <c r="C19" t="s">
        <v>77</v>
      </c>
      <c r="D19" t="s">
        <v>149</v>
      </c>
    </row>
    <row r="20" spans="1:4" x14ac:dyDescent="0.25">
      <c r="A20" t="s">
        <v>78</v>
      </c>
      <c r="B20">
        <v>31881</v>
      </c>
      <c r="C20" t="s">
        <v>79</v>
      </c>
      <c r="D20" t="s">
        <v>150</v>
      </c>
    </row>
    <row r="21" spans="1:4" x14ac:dyDescent="0.25">
      <c r="A21" t="s">
        <v>80</v>
      </c>
      <c r="B21">
        <v>31252</v>
      </c>
      <c r="C21" t="s">
        <v>81</v>
      </c>
      <c r="D21" t="s">
        <v>151</v>
      </c>
    </row>
    <row r="22" spans="1:4" x14ac:dyDescent="0.25">
      <c r="A22" t="s">
        <v>82</v>
      </c>
      <c r="B22">
        <v>33795</v>
      </c>
      <c r="C22" t="s">
        <v>83</v>
      </c>
      <c r="D22" t="s">
        <v>152</v>
      </c>
    </row>
    <row r="23" spans="1:4" x14ac:dyDescent="0.25">
      <c r="A23" t="s">
        <v>84</v>
      </c>
      <c r="B23">
        <v>32115</v>
      </c>
      <c r="C23" t="s">
        <v>85</v>
      </c>
      <c r="D23" t="s">
        <v>153</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t="s">
        <v>86</v>
      </c>
      <c r="B1" t="s">
        <v>87</v>
      </c>
      <c r="C1" t="s">
        <v>88</v>
      </c>
    </row>
    <row r="2" spans="1:3" x14ac:dyDescent="0.25">
      <c r="A2" t="s">
        <v>188</v>
      </c>
      <c r="B2" t="s">
        <v>189</v>
      </c>
      <c r="C2">
        <v>24</v>
      </c>
    </row>
    <row r="3" spans="1:3" x14ac:dyDescent="0.25">
      <c r="A3" t="s">
        <v>190</v>
      </c>
      <c r="B3" t="s">
        <v>191</v>
      </c>
      <c r="C3">
        <v>60</v>
      </c>
    </row>
    <row r="4" spans="1:3" x14ac:dyDescent="0.25">
      <c r="A4" t="s">
        <v>89</v>
      </c>
      <c r="B4" t="s">
        <v>191</v>
      </c>
      <c r="C4">
        <v>60</v>
      </c>
    </row>
    <row r="5" spans="1:3" x14ac:dyDescent="0.25">
      <c r="A5" t="s">
        <v>192</v>
      </c>
      <c r="B5" t="s">
        <v>193</v>
      </c>
      <c r="C5">
        <v>7</v>
      </c>
    </row>
    <row r="6" spans="1:3" x14ac:dyDescent="0.25">
      <c r="A6" t="s">
        <v>90</v>
      </c>
      <c r="B6" t="s">
        <v>189</v>
      </c>
      <c r="C6">
        <v>24</v>
      </c>
    </row>
    <row r="7" spans="1:3" x14ac:dyDescent="0.25">
      <c r="A7" t="s">
        <v>194</v>
      </c>
      <c r="B7" t="s">
        <v>189</v>
      </c>
      <c r="C7">
        <v>24</v>
      </c>
    </row>
    <row r="8" spans="1:3" x14ac:dyDescent="0.25">
      <c r="A8" t="s">
        <v>91</v>
      </c>
      <c r="B8" t="s">
        <v>92</v>
      </c>
      <c r="C8">
        <v>13</v>
      </c>
    </row>
    <row r="9" spans="1:3" x14ac:dyDescent="0.25">
      <c r="A9" t="s">
        <v>93</v>
      </c>
      <c r="B9" t="s">
        <v>195</v>
      </c>
      <c r="C9">
        <v>50</v>
      </c>
    </row>
    <row r="10" spans="1:3" x14ac:dyDescent="0.25">
      <c r="A10" t="s">
        <v>94</v>
      </c>
      <c r="B10" t="s">
        <v>95</v>
      </c>
      <c r="C10">
        <v>23</v>
      </c>
    </row>
    <row r="11" spans="1:3" x14ac:dyDescent="0.25">
      <c r="A11" t="s">
        <v>196</v>
      </c>
      <c r="B11" t="s">
        <v>197</v>
      </c>
      <c r="C11">
        <v>30</v>
      </c>
    </row>
    <row r="12" spans="1:3" x14ac:dyDescent="0.25">
      <c r="A12" t="s">
        <v>96</v>
      </c>
      <c r="B12" t="s">
        <v>198</v>
      </c>
      <c r="C12">
        <v>17</v>
      </c>
    </row>
    <row r="13" spans="1:3" x14ac:dyDescent="0.25">
      <c r="A13" t="s">
        <v>97</v>
      </c>
      <c r="B13" t="s">
        <v>98</v>
      </c>
      <c r="C13">
        <v>3</v>
      </c>
    </row>
    <row r="14" spans="1:3" x14ac:dyDescent="0.25">
      <c r="A14" t="s">
        <v>199</v>
      </c>
      <c r="B14" t="s">
        <v>200</v>
      </c>
      <c r="C14">
        <v>22</v>
      </c>
    </row>
    <row r="15" spans="1:3" x14ac:dyDescent="0.25">
      <c r="A15" t="s">
        <v>201</v>
      </c>
      <c r="B15" t="s">
        <v>202</v>
      </c>
      <c r="C15">
        <v>12</v>
      </c>
    </row>
    <row r="16" spans="1:3" x14ac:dyDescent="0.25">
      <c r="A16" t="s">
        <v>201</v>
      </c>
      <c r="B16" t="s">
        <v>92</v>
      </c>
      <c r="C16">
        <v>13</v>
      </c>
    </row>
    <row r="17" spans="1:3" x14ac:dyDescent="0.25">
      <c r="A17" t="s">
        <v>203</v>
      </c>
      <c r="B17" t="s">
        <v>204</v>
      </c>
      <c r="C17">
        <v>19</v>
      </c>
    </row>
    <row r="18" spans="1:3" x14ac:dyDescent="0.25">
      <c r="A18" t="s">
        <v>155</v>
      </c>
      <c r="B18" t="s">
        <v>205</v>
      </c>
      <c r="C18">
        <v>64</v>
      </c>
    </row>
    <row r="19" spans="1:3" x14ac:dyDescent="0.25">
      <c r="A19" t="s">
        <v>206</v>
      </c>
      <c r="B19" t="s">
        <v>207</v>
      </c>
      <c r="C19">
        <v>85</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153" activePane="bottomLeft" state="frozen"/>
      <selection pane="bottomLeft" activeCell="A173" sqref="A173"/>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120</v>
      </c>
      <c r="B1" s="5" t="s">
        <v>119</v>
      </c>
      <c r="C1" s="5" t="s">
        <v>118</v>
      </c>
      <c r="D1" s="14" t="s">
        <v>117</v>
      </c>
      <c r="E1" s="13" t="s">
        <v>116</v>
      </c>
      <c r="F1" s="5" t="s">
        <v>31</v>
      </c>
      <c r="G1" s="12" t="s">
        <v>115</v>
      </c>
      <c r="H1" s="5" t="s">
        <v>114</v>
      </c>
      <c r="I1" s="11" t="s">
        <v>113</v>
      </c>
      <c r="J1" s="11" t="s">
        <v>112</v>
      </c>
      <c r="K1" s="11" t="s">
        <v>111</v>
      </c>
      <c r="L1" s="11" t="s">
        <v>110</v>
      </c>
      <c r="M1" s="5" t="s">
        <v>109</v>
      </c>
      <c r="N1" s="5" t="s">
        <v>108</v>
      </c>
      <c r="O1" t="s">
        <v>107</v>
      </c>
      <c r="P1" t="s">
        <v>106</v>
      </c>
      <c r="Q1" t="s">
        <v>105</v>
      </c>
      <c r="R1" t="s">
        <v>104</v>
      </c>
      <c r="S1" t="s">
        <v>103</v>
      </c>
      <c r="T1" t="s">
        <v>102</v>
      </c>
      <c r="U1" t="s">
        <v>101</v>
      </c>
      <c r="V1" t="s">
        <v>100</v>
      </c>
      <c r="W1" t="s">
        <v>34</v>
      </c>
      <c r="X1" t="s">
        <v>35</v>
      </c>
      <c r="Y1" t="s">
        <v>36</v>
      </c>
      <c r="Z1" t="s">
        <v>37</v>
      </c>
      <c r="AA1" t="s">
        <v>38</v>
      </c>
      <c r="AB1" t="s">
        <v>32</v>
      </c>
      <c r="AC1" t="s">
        <v>33</v>
      </c>
      <c r="AD1" t="s">
        <v>99</v>
      </c>
    </row>
    <row r="2" spans="1:30" x14ac:dyDescent="0.25">
      <c r="A2" s="6" t="s">
        <v>121</v>
      </c>
      <c r="B2" t="str">
        <f>DATA_GOES_HERE!A2</f>
        <v xml:space="preserve"> Adult Education for Non-English Background</v>
      </c>
      <c r="E2" s="8" t="str">
        <f>IF((ISTEXT(DATA_GOES_HERE!F2)),(DATA_GOES_HERE!F2),"")</f>
        <v/>
      </c>
      <c r="F2" t="str">
        <f>DATA_GOES_HERE!AI2</f>
        <v>Every Monday - Thursday. Study for your high school equivalency diploma while increasing your English language skills. This class is offered in partnership with WorkForce Essentials. Classes are free, but registration is required. Please call 1-800-826-3177 to register.</v>
      </c>
      <c r="G2" s="1">
        <f>DATA_GOES_HERE!J2</f>
        <v>42795</v>
      </c>
      <c r="H2" s="1">
        <f>DATA_GOES_HERE!R2</f>
        <v>42795</v>
      </c>
      <c r="I2" s="1">
        <f t="shared" ref="I2:I33" ca="1" si="0">TODAY()</f>
        <v>42745</v>
      </c>
      <c r="J2">
        <v>0</v>
      </c>
      <c r="K2">
        <v>31158</v>
      </c>
      <c r="L2" t="s">
        <v>124</v>
      </c>
      <c r="M2">
        <f>VLOOKUP(DATA_GOES_HERE!Y2,VENUEID!$A$2:$B$28,2,TRUE)</f>
        <v>31252</v>
      </c>
      <c r="N2">
        <f>VLOOKUP(DATA_GOES_HERE!AH2,eventTypeID!$A:$C,3,TRUE)</f>
        <v>85</v>
      </c>
      <c r="O2">
        <v>12</v>
      </c>
      <c r="P2" s="9"/>
      <c r="Q2" t="str">
        <f>VLOOKUP(DATA_GOES_HERE!Y2,VENUEID!$A$2:$C25,3,TRUE)</f>
        <v>(615) 862-5871</v>
      </c>
      <c r="R2" s="7">
        <f>DATA_GOES_HERE!M2</f>
        <v>0.41666666666666669</v>
      </c>
      <c r="W2" t="str">
        <f>IF(DATA_GOES_HERE!L2="Monday",1," ")</f>
        <v xml:space="preserve"> </v>
      </c>
      <c r="X2" t="str">
        <f>IF(DATA_GOES_HERE!L2="Tuesday",1," ")</f>
        <v xml:space="preserve"> </v>
      </c>
      <c r="Y2">
        <f>IF(DATA_GOES_HERE!L2="Wednesday",1," ")</f>
        <v>1</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6" t="s">
        <v>121</v>
      </c>
      <c r="B3">
        <f>DATA_GOES_HERE!A3</f>
        <v>0</v>
      </c>
      <c r="E3" s="8" t="str">
        <f>IF((ISTEXT(DATA_GOES_HERE!F3)),(DATA_GOES_HERE!F3),"")</f>
        <v/>
      </c>
      <c r="F3">
        <f>DATA_GOES_HERE!AI3</f>
        <v>0</v>
      </c>
      <c r="G3" s="1">
        <f>DATA_GOES_HERE!J3</f>
        <v>0</v>
      </c>
      <c r="H3" s="1">
        <f>DATA_GOES_HERE!R3</f>
        <v>0</v>
      </c>
      <c r="I3" s="1">
        <f t="shared" ca="1" si="0"/>
        <v>42745</v>
      </c>
      <c r="J3">
        <v>0</v>
      </c>
      <c r="K3">
        <v>31158</v>
      </c>
      <c r="L3" t="s">
        <v>124</v>
      </c>
      <c r="M3" t="e">
        <f>VLOOKUP(DATA_GOES_HERE!Y3,VENUEID!$A$2:$B$28,2,TRUE)</f>
        <v>#N/A</v>
      </c>
      <c r="N3" t="e">
        <f>VLOOKUP(DATA_GOES_HERE!AH3,eventTypeID!$A:$C,3,TRUE)</f>
        <v>#N/A</v>
      </c>
      <c r="O3">
        <v>12</v>
      </c>
      <c r="P3" s="9"/>
      <c r="Q3" t="e">
        <f>VLOOKUP(DATA_GOES_HERE!Y3,VENUEID!$A$2:$C26,3,TRUE)</f>
        <v>#N/A</v>
      </c>
      <c r="R3" s="7">
        <f>DATA_GOES_HERE!M3</f>
        <v>0</v>
      </c>
      <c r="W3" t="str">
        <f>IF(DATA_GOES_HERE!L3="Monday",1," ")</f>
        <v xml:space="preserve"> </v>
      </c>
      <c r="X3" t="str">
        <f>IF(DATA_GOES_HERE!L3="Tuesday",1," ")</f>
        <v xml:space="preserve"> </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6" t="s">
        <v>121</v>
      </c>
      <c r="B4">
        <f>DATA_GOES_HERE!A4</f>
        <v>0</v>
      </c>
      <c r="E4" s="8" t="str">
        <f>IF((ISTEXT(DATA_GOES_HERE!F4)),(DATA_GOES_HERE!F4),"")</f>
        <v/>
      </c>
      <c r="F4">
        <f>DATA_GOES_HERE!AI4</f>
        <v>0</v>
      </c>
      <c r="G4" s="1">
        <f>DATA_GOES_HERE!J4</f>
        <v>0</v>
      </c>
      <c r="H4" s="1">
        <f>DATA_GOES_HERE!R4</f>
        <v>0</v>
      </c>
      <c r="I4" s="1">
        <f t="shared" ca="1" si="0"/>
        <v>42745</v>
      </c>
      <c r="J4">
        <v>0</v>
      </c>
      <c r="K4">
        <v>31158</v>
      </c>
      <c r="L4" t="s">
        <v>124</v>
      </c>
      <c r="M4" t="e">
        <f>VLOOKUP(DATA_GOES_HERE!Y4,VENUEID!$A$2:$B$28,2,TRUE)</f>
        <v>#N/A</v>
      </c>
      <c r="N4" t="e">
        <f>VLOOKUP(DATA_GOES_HERE!AH4,eventTypeID!$A:$C,3,TRUE)</f>
        <v>#N/A</v>
      </c>
      <c r="O4">
        <v>12</v>
      </c>
      <c r="P4" s="9"/>
      <c r="Q4" t="e">
        <f>VLOOKUP(DATA_GOES_HERE!Y4,VENUEID!$A$2:$C27,3,TRUE)</f>
        <v>#N/A</v>
      </c>
      <c r="R4" s="7">
        <f>DATA_GOES_HERE!M4</f>
        <v>0</v>
      </c>
      <c r="W4" t="str">
        <f>IF(DATA_GOES_HERE!L4="Monday",1," ")</f>
        <v xml:space="preserve"> </v>
      </c>
      <c r="X4" t="str">
        <f>IF(DATA_GOES_HERE!L4="Tuesday",1," ")</f>
        <v xml:space="preserve"> </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6" t="s">
        <v>121</v>
      </c>
      <c r="B5">
        <f>DATA_GOES_HERE!A5</f>
        <v>0</v>
      </c>
      <c r="E5" s="8" t="str">
        <f>IF((ISTEXT(DATA_GOES_HERE!F5)),(DATA_GOES_HERE!F5),"")</f>
        <v/>
      </c>
      <c r="F5">
        <f>DATA_GOES_HERE!AI5</f>
        <v>0</v>
      </c>
      <c r="G5" s="1">
        <f>DATA_GOES_HERE!J5</f>
        <v>0</v>
      </c>
      <c r="H5" s="1">
        <f>DATA_GOES_HERE!R5</f>
        <v>0</v>
      </c>
      <c r="I5" s="1">
        <f t="shared" ca="1" si="0"/>
        <v>42745</v>
      </c>
      <c r="J5">
        <v>0</v>
      </c>
      <c r="K5">
        <v>31158</v>
      </c>
      <c r="L5" t="s">
        <v>124</v>
      </c>
      <c r="M5" t="e">
        <f>VLOOKUP(DATA_GOES_HERE!Y5,VENUEID!$A$2:$B$28,2,TRUE)</f>
        <v>#N/A</v>
      </c>
      <c r="N5" t="e">
        <f>VLOOKUP(DATA_GOES_HERE!AH5,eventTypeID!$A:$C,3,TRUE)</f>
        <v>#N/A</v>
      </c>
      <c r="O5">
        <v>12</v>
      </c>
      <c r="P5" s="10"/>
      <c r="Q5" t="e">
        <f>VLOOKUP(DATA_GOES_HERE!Y5,VENUEID!$A$2:$C28,3,TRUE)</f>
        <v>#N/A</v>
      </c>
      <c r="R5" s="7">
        <f>DATA_GOES_HERE!M5</f>
        <v>0</v>
      </c>
      <c r="W5" t="str">
        <f>IF(DATA_GOES_HERE!L5="Monday",1," ")</f>
        <v xml:space="preserve"> </v>
      </c>
      <c r="X5" t="str">
        <f>IF(DATA_GOES_HERE!L5="Tuesday",1," ")</f>
        <v xml:space="preserve"> </v>
      </c>
      <c r="Y5" t="str">
        <f>IF(DATA_GOES_HERE!L5="Wednesday",1," ")</f>
        <v xml:space="preserve"> </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6" t="s">
        <v>121</v>
      </c>
      <c r="B6">
        <f>DATA_GOES_HERE!A6</f>
        <v>0</v>
      </c>
      <c r="E6" s="8" t="str">
        <f>IF((ISTEXT(DATA_GOES_HERE!F6)),(DATA_GOES_HERE!F6),"")</f>
        <v/>
      </c>
      <c r="F6">
        <f>DATA_GOES_HERE!AI6</f>
        <v>0</v>
      </c>
      <c r="G6" s="1">
        <f>DATA_GOES_HERE!J6</f>
        <v>0</v>
      </c>
      <c r="H6" s="1">
        <f>DATA_GOES_HERE!R6</f>
        <v>0</v>
      </c>
      <c r="I6" s="1">
        <f t="shared" ca="1" si="0"/>
        <v>42745</v>
      </c>
      <c r="J6">
        <v>0</v>
      </c>
      <c r="K6">
        <v>31158</v>
      </c>
      <c r="L6" t="s">
        <v>124</v>
      </c>
      <c r="M6" t="e">
        <f>VLOOKUP(DATA_GOES_HERE!Y6,VENUEID!$A$2:$B$28,2,TRUE)</f>
        <v>#N/A</v>
      </c>
      <c r="N6" t="e">
        <f>VLOOKUP(DATA_GOES_HERE!AH6,eventTypeID!$A:$C,3,TRUE)</f>
        <v>#N/A</v>
      </c>
      <c r="O6">
        <v>12</v>
      </c>
      <c r="P6" s="9"/>
      <c r="Q6" t="e">
        <f>VLOOKUP(DATA_GOES_HERE!Y6,VENUEID!$A$2:$C29,3,TRUE)</f>
        <v>#N/A</v>
      </c>
      <c r="R6" s="7">
        <f>DATA_GOES_HERE!M6</f>
        <v>0</v>
      </c>
      <c r="W6" t="str">
        <f>IF(DATA_GOES_HERE!L6="Monday",1," ")</f>
        <v xml:space="preserve"> </v>
      </c>
      <c r="X6" t="str">
        <f>IF(DATA_GOES_HERE!L6="Tuesday",1," ")</f>
        <v xml:space="preserve"> </v>
      </c>
      <c r="Y6" t="str">
        <f>IF(DATA_GOES_HERE!L6="Wednesday",1," ")</f>
        <v xml:space="preserve"> </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6" t="s">
        <v>121</v>
      </c>
      <c r="B7">
        <f>DATA_GOES_HERE!A7</f>
        <v>0</v>
      </c>
      <c r="E7" s="8" t="str">
        <f>IF((ISTEXT(DATA_GOES_HERE!F7)),(DATA_GOES_HERE!F7),"")</f>
        <v/>
      </c>
      <c r="F7">
        <f>DATA_GOES_HERE!AI7</f>
        <v>0</v>
      </c>
      <c r="G7" s="1">
        <f>DATA_GOES_HERE!J7</f>
        <v>0</v>
      </c>
      <c r="H7" s="1">
        <f>DATA_GOES_HERE!R7</f>
        <v>0</v>
      </c>
      <c r="I7" s="1">
        <f t="shared" ca="1" si="0"/>
        <v>42745</v>
      </c>
      <c r="J7">
        <v>0</v>
      </c>
      <c r="K7">
        <v>31158</v>
      </c>
      <c r="L7" t="s">
        <v>124</v>
      </c>
      <c r="M7" t="e">
        <f>VLOOKUP(DATA_GOES_HERE!Y7,VENUEID!$A$2:$B$28,2,TRUE)</f>
        <v>#N/A</v>
      </c>
      <c r="N7" t="e">
        <f>VLOOKUP(DATA_GOES_HERE!AH7,eventTypeID!$A:$C,3,TRUE)</f>
        <v>#N/A</v>
      </c>
      <c r="O7">
        <v>12</v>
      </c>
      <c r="P7" s="9"/>
      <c r="Q7" t="e">
        <f>VLOOKUP(DATA_GOES_HERE!Y7,VENUEID!$A$2:$C30,3,TRUE)</f>
        <v>#N/A</v>
      </c>
      <c r="R7" s="7">
        <f>DATA_GOES_HERE!M7</f>
        <v>0</v>
      </c>
      <c r="W7" t="str">
        <f>IF(DATA_GOES_HERE!L7="Monday",1," ")</f>
        <v xml:space="preserve"> </v>
      </c>
      <c r="X7" t="str">
        <f>IF(DATA_GOES_HERE!L7="Tuesday",1," ")</f>
        <v xml:space="preserve"> </v>
      </c>
      <c r="Y7" t="str">
        <f>IF(DATA_GOES_HERE!L7="Wednesday",1," ")</f>
        <v xml:space="preserve"> </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6" t="s">
        <v>121</v>
      </c>
      <c r="B8">
        <f>DATA_GOES_HERE!A8</f>
        <v>0</v>
      </c>
      <c r="E8" s="8" t="str">
        <f>IF((ISTEXT(DATA_GOES_HERE!F8)),(DATA_GOES_HERE!F8),"")</f>
        <v/>
      </c>
      <c r="F8">
        <f>DATA_GOES_HERE!AI8</f>
        <v>0</v>
      </c>
      <c r="G8" s="1">
        <f>DATA_GOES_HERE!J8</f>
        <v>0</v>
      </c>
      <c r="H8" s="1">
        <f>DATA_GOES_HERE!R8</f>
        <v>0</v>
      </c>
      <c r="I8" s="1">
        <f t="shared" ca="1" si="0"/>
        <v>42745</v>
      </c>
      <c r="J8">
        <v>0</v>
      </c>
      <c r="K8">
        <v>31158</v>
      </c>
      <c r="L8" t="s">
        <v>124</v>
      </c>
      <c r="M8" t="e">
        <f>VLOOKUP(DATA_GOES_HERE!Y8,VENUEID!$A$2:$B$28,2,TRUE)</f>
        <v>#N/A</v>
      </c>
      <c r="N8" t="e">
        <f>VLOOKUP(DATA_GOES_HERE!AH8,eventTypeID!$A:$C,3,TRUE)</f>
        <v>#N/A</v>
      </c>
      <c r="O8">
        <v>12</v>
      </c>
      <c r="P8" s="9"/>
      <c r="Q8" t="e">
        <f>VLOOKUP(DATA_GOES_HERE!Y8,VENUEID!$A$2:$C31,3,TRUE)</f>
        <v>#N/A</v>
      </c>
      <c r="R8" s="7">
        <f>DATA_GOES_HERE!M8</f>
        <v>0</v>
      </c>
      <c r="W8" t="str">
        <f>IF(DATA_GOES_HERE!L8="Monday",1," ")</f>
        <v xml:space="preserve"> </v>
      </c>
      <c r="X8" t="str">
        <f>IF(DATA_GOES_HERE!L8="Tuesday",1," ")</f>
        <v xml:space="preserve"> </v>
      </c>
      <c r="Y8" t="str">
        <f>IF(DATA_GOES_HERE!L8="Wednesday",1," ")</f>
        <v xml:space="preserve"> </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6" t="s">
        <v>121</v>
      </c>
      <c r="B9">
        <f>DATA_GOES_HERE!A9</f>
        <v>0</v>
      </c>
      <c r="E9" s="8" t="str">
        <f>IF((ISTEXT(DATA_GOES_HERE!F9)),(DATA_GOES_HERE!F9),"")</f>
        <v/>
      </c>
      <c r="F9">
        <f>DATA_GOES_HERE!AI9</f>
        <v>0</v>
      </c>
      <c r="G9" s="1">
        <f>DATA_GOES_HERE!J9</f>
        <v>0</v>
      </c>
      <c r="H9" s="1">
        <f>DATA_GOES_HERE!R9</f>
        <v>0</v>
      </c>
      <c r="I9" s="1">
        <f t="shared" ca="1" si="0"/>
        <v>42745</v>
      </c>
      <c r="J9">
        <v>0</v>
      </c>
      <c r="K9">
        <v>31158</v>
      </c>
      <c r="L9" t="s">
        <v>124</v>
      </c>
      <c r="M9" t="e">
        <f>VLOOKUP(DATA_GOES_HERE!Y9,VENUEID!$A$2:$B$28,2,TRUE)</f>
        <v>#N/A</v>
      </c>
      <c r="N9" t="e">
        <f>VLOOKUP(DATA_GOES_HERE!AH9,eventTypeID!$A:$C,3,TRUE)</f>
        <v>#N/A</v>
      </c>
      <c r="O9">
        <v>12</v>
      </c>
      <c r="Q9" t="e">
        <f>VLOOKUP(DATA_GOES_HERE!Y9,VENUEID!$A$2:$C32,3,TRUE)</f>
        <v>#N/A</v>
      </c>
      <c r="R9" s="7">
        <f>DATA_GOES_HERE!M9</f>
        <v>0</v>
      </c>
      <c r="W9" t="str">
        <f>IF(DATA_GOES_HERE!L9="Monday",1," ")</f>
        <v xml:space="preserve"> </v>
      </c>
      <c r="X9" t="str">
        <f>IF(DATA_GOES_HERE!L9="Tuesday",1," ")</f>
        <v xml:space="preserve"> </v>
      </c>
      <c r="Y9" t="str">
        <f>IF(DATA_GOES_HERE!L9="Wednesday",1," ")</f>
        <v xml:space="preserve"> </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6" t="s">
        <v>121</v>
      </c>
      <c r="B10">
        <f>DATA_GOES_HERE!A10</f>
        <v>0</v>
      </c>
      <c r="E10" s="8" t="str">
        <f>IF((ISTEXT(DATA_GOES_HERE!F10)),(DATA_GOES_HERE!F10),"")</f>
        <v/>
      </c>
      <c r="F10">
        <f>DATA_GOES_HERE!AI10</f>
        <v>0</v>
      </c>
      <c r="G10" s="1">
        <f>DATA_GOES_HERE!J10</f>
        <v>0</v>
      </c>
      <c r="H10" s="1">
        <f>DATA_GOES_HERE!R10</f>
        <v>0</v>
      </c>
      <c r="I10" s="1">
        <f t="shared" ca="1" si="0"/>
        <v>42745</v>
      </c>
      <c r="J10">
        <v>0</v>
      </c>
      <c r="K10">
        <v>31158</v>
      </c>
      <c r="L10" t="s">
        <v>124</v>
      </c>
      <c r="M10" t="e">
        <f>VLOOKUP(DATA_GOES_HERE!Y10,VENUEID!$A$2:$B$28,2,TRUE)</f>
        <v>#N/A</v>
      </c>
      <c r="N10" t="e">
        <f>VLOOKUP(DATA_GOES_HERE!AH10,eventTypeID!$A:$C,3,TRUE)</f>
        <v>#N/A</v>
      </c>
      <c r="O10">
        <v>12</v>
      </c>
      <c r="Q10" t="e">
        <f>VLOOKUP(DATA_GOES_HERE!Y10,VENUEID!$A$2:$C33,3,TRUE)</f>
        <v>#N/A</v>
      </c>
      <c r="R10" s="7">
        <f>DATA_GOES_HERE!M10</f>
        <v>0</v>
      </c>
      <c r="W10" t="str">
        <f>IF(DATA_GOES_HERE!L10="Monday",1," ")</f>
        <v xml:space="preserve"> </v>
      </c>
      <c r="X10" t="str">
        <f>IF(DATA_GOES_HERE!L10="Tuesday",1," ")</f>
        <v xml:space="preserve"> </v>
      </c>
      <c r="Y10" t="str">
        <f>IF(DATA_GOES_HERE!L10="Wednesday",1," ")</f>
        <v xml:space="preserve"> </v>
      </c>
      <c r="Z10" t="str">
        <f>IF(DATA_GOES_HERE!L10="Thursday",1," ")</f>
        <v xml:space="preserve"> </v>
      </c>
      <c r="AA10" t="str">
        <f>IF(DATA_GOES_HERE!L10="Friday",1," ")</f>
        <v xml:space="preserve"> </v>
      </c>
      <c r="AB10" t="str">
        <f>IF(DATA_GOES_HERE!L10="Saturday",1," ")</f>
        <v xml:space="preserve"> </v>
      </c>
      <c r="AC10" t="str">
        <f>IF(DATA_GOES_HERE!L10="Sunday",1," ")</f>
        <v xml:space="preserve"> </v>
      </c>
    </row>
    <row r="11" spans="1:30" x14ac:dyDescent="0.25">
      <c r="A11" s="6" t="s">
        <v>121</v>
      </c>
      <c r="B11">
        <f>DATA_GOES_HERE!A11</f>
        <v>0</v>
      </c>
      <c r="E11" s="8" t="str">
        <f>IF((ISTEXT(DATA_GOES_HERE!F11)),(DATA_GOES_HERE!F11),"")</f>
        <v/>
      </c>
      <c r="F11">
        <f>DATA_GOES_HERE!AI11</f>
        <v>0</v>
      </c>
      <c r="G11" s="1">
        <f>DATA_GOES_HERE!J11</f>
        <v>0</v>
      </c>
      <c r="H11" s="1">
        <f>DATA_GOES_HERE!R11</f>
        <v>0</v>
      </c>
      <c r="I11" s="1">
        <f t="shared" ca="1" si="0"/>
        <v>42745</v>
      </c>
      <c r="J11">
        <v>0</v>
      </c>
      <c r="K11">
        <v>31158</v>
      </c>
      <c r="L11" t="s">
        <v>124</v>
      </c>
      <c r="M11" t="e">
        <f>VLOOKUP(DATA_GOES_HERE!Y11,VENUEID!$A$2:$B$28,2,TRUE)</f>
        <v>#N/A</v>
      </c>
      <c r="N11" t="e">
        <f>VLOOKUP(DATA_GOES_HERE!AH11,eventTypeID!$A:$C,3,TRUE)</f>
        <v>#N/A</v>
      </c>
      <c r="O11">
        <v>12</v>
      </c>
      <c r="Q11" t="e">
        <f>VLOOKUP(DATA_GOES_HERE!Y11,VENUEID!$A$2:$C34,3,TRUE)</f>
        <v>#N/A</v>
      </c>
      <c r="R11" s="7">
        <f>DATA_GOES_HERE!M11</f>
        <v>0</v>
      </c>
      <c r="W11" t="str">
        <f>IF(DATA_GOES_HERE!L11="Monday",1," ")</f>
        <v xml:space="preserve"> </v>
      </c>
      <c r="X11" t="str">
        <f>IF(DATA_GOES_HERE!L11="Tuesday",1," ")</f>
        <v xml:space="preserve"> </v>
      </c>
      <c r="Y11" t="str">
        <f>IF(DATA_GOES_HERE!L11="Wednesday",1," ")</f>
        <v xml:space="preserve"> </v>
      </c>
      <c r="Z11" t="str">
        <f>IF(DATA_GOES_HERE!L11="Thursday",1," ")</f>
        <v xml:space="preserve"> </v>
      </c>
      <c r="AA11" t="str">
        <f>IF(DATA_GOES_HERE!L11="Friday",1," ")</f>
        <v xml:space="preserve"> </v>
      </c>
      <c r="AB11" t="str">
        <f>IF(DATA_GOES_HERE!L11="Saturday",1," ")</f>
        <v xml:space="preserve"> </v>
      </c>
      <c r="AC11" t="str">
        <f>IF(DATA_GOES_HERE!L11="Sunday",1," ")</f>
        <v xml:space="preserve"> </v>
      </c>
    </row>
    <row r="12" spans="1:30" x14ac:dyDescent="0.25">
      <c r="A12" s="6" t="s">
        <v>121</v>
      </c>
      <c r="B12">
        <f>DATA_GOES_HERE!A12</f>
        <v>0</v>
      </c>
      <c r="E12" s="8" t="str">
        <f>IF((ISTEXT(DATA_GOES_HERE!F12)),(DATA_GOES_HERE!F12),"")</f>
        <v/>
      </c>
      <c r="F12">
        <f>DATA_GOES_HERE!AI12</f>
        <v>0</v>
      </c>
      <c r="G12" s="1">
        <f>DATA_GOES_HERE!J12</f>
        <v>0</v>
      </c>
      <c r="H12" s="1">
        <f>DATA_GOES_HERE!R12</f>
        <v>0</v>
      </c>
      <c r="I12" s="1">
        <f t="shared" ca="1" si="0"/>
        <v>42745</v>
      </c>
      <c r="J12">
        <v>0</v>
      </c>
      <c r="K12">
        <v>31158</v>
      </c>
      <c r="L12" t="s">
        <v>124</v>
      </c>
      <c r="M12" t="e">
        <f>VLOOKUP(DATA_GOES_HERE!Y12,VENUEID!$A$2:$B$28,2,TRUE)</f>
        <v>#N/A</v>
      </c>
      <c r="N12" t="e">
        <f>VLOOKUP(DATA_GOES_HERE!AH12,eventTypeID!$A:$C,3,TRUE)</f>
        <v>#N/A</v>
      </c>
      <c r="O12">
        <v>12</v>
      </c>
      <c r="Q12" t="e">
        <f>VLOOKUP(DATA_GOES_HERE!Y12,VENUEID!$A$2:$C35,3,TRUE)</f>
        <v>#N/A</v>
      </c>
      <c r="R12" s="7">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6" t="s">
        <v>121</v>
      </c>
      <c r="B13">
        <f>DATA_GOES_HERE!A13</f>
        <v>0</v>
      </c>
      <c r="E13" s="8" t="str">
        <f>IF((ISTEXT(DATA_GOES_HERE!F13)),(DATA_GOES_HERE!F13),"")</f>
        <v/>
      </c>
      <c r="F13">
        <f>DATA_GOES_HERE!AI13</f>
        <v>0</v>
      </c>
      <c r="G13" s="1">
        <f>DATA_GOES_HERE!J13</f>
        <v>0</v>
      </c>
      <c r="H13" s="1">
        <f>DATA_GOES_HERE!R13</f>
        <v>0</v>
      </c>
      <c r="I13" s="1">
        <f t="shared" ca="1" si="0"/>
        <v>42745</v>
      </c>
      <c r="J13">
        <v>0</v>
      </c>
      <c r="K13">
        <v>31158</v>
      </c>
      <c r="L13" t="s">
        <v>124</v>
      </c>
      <c r="M13" t="e">
        <f>VLOOKUP(DATA_GOES_HERE!Y13,VENUEID!$A$2:$B$28,2,TRUE)</f>
        <v>#N/A</v>
      </c>
      <c r="N13" t="e">
        <f>VLOOKUP(DATA_GOES_HERE!AH13,eventTypeID!$A:$C,3,TRUE)</f>
        <v>#N/A</v>
      </c>
      <c r="O13">
        <v>12</v>
      </c>
      <c r="Q13" t="e">
        <f>VLOOKUP(DATA_GOES_HERE!Y13,VENUEID!$A$2:$C36,3,TRUE)</f>
        <v>#N/A</v>
      </c>
      <c r="R13" s="7">
        <f>DATA_GOES_HERE!M13</f>
        <v>0</v>
      </c>
      <c r="W13" t="str">
        <f>IF(DATA_GOES_HERE!L13="Monday",1," ")</f>
        <v xml:space="preserve"> </v>
      </c>
      <c r="X13" t="str">
        <f>IF(DATA_GOES_HERE!L13="Tuesday",1," ")</f>
        <v xml:space="preserve"> </v>
      </c>
      <c r="Y13" t="str">
        <f>IF(DATA_GOES_HERE!L13="Wednesday",1," ")</f>
        <v xml:space="preserve"> </v>
      </c>
      <c r="Z13" t="str">
        <f>IF(DATA_GOES_HERE!L13="Thursday",1," ")</f>
        <v xml:space="preserve"> </v>
      </c>
      <c r="AA13" t="str">
        <f>IF(DATA_GOES_HERE!L13="Friday",1," ")</f>
        <v xml:space="preserve"> </v>
      </c>
      <c r="AB13" t="str">
        <f>IF(DATA_GOES_HERE!L13="Saturday",1," ")</f>
        <v xml:space="preserve"> </v>
      </c>
      <c r="AC13" t="str">
        <f>IF(DATA_GOES_HERE!L13="Sunday",1," ")</f>
        <v xml:space="preserve"> </v>
      </c>
    </row>
    <row r="14" spans="1:30" x14ac:dyDescent="0.25">
      <c r="A14" s="6" t="s">
        <v>121</v>
      </c>
      <c r="B14">
        <f>DATA_GOES_HERE!A14</f>
        <v>0</v>
      </c>
      <c r="E14" s="8" t="str">
        <f>IF((ISTEXT(DATA_GOES_HERE!F14)),(DATA_GOES_HERE!F14),"")</f>
        <v/>
      </c>
      <c r="F14">
        <f>DATA_GOES_HERE!AI14</f>
        <v>0</v>
      </c>
      <c r="G14" s="1">
        <f>DATA_GOES_HERE!J14</f>
        <v>0</v>
      </c>
      <c r="H14" s="1">
        <f>DATA_GOES_HERE!R14</f>
        <v>0</v>
      </c>
      <c r="I14" s="1">
        <f t="shared" ca="1" si="0"/>
        <v>42745</v>
      </c>
      <c r="J14">
        <v>0</v>
      </c>
      <c r="K14">
        <v>31158</v>
      </c>
      <c r="L14" t="s">
        <v>124</v>
      </c>
      <c r="M14" t="e">
        <f>VLOOKUP(DATA_GOES_HERE!Y14,VENUEID!$A$2:$B$28,2,TRUE)</f>
        <v>#N/A</v>
      </c>
      <c r="N14" t="e">
        <f>VLOOKUP(DATA_GOES_HERE!AH14,eventTypeID!$A:$C,3,TRUE)</f>
        <v>#N/A</v>
      </c>
      <c r="O14">
        <v>12</v>
      </c>
      <c r="Q14" t="e">
        <f>VLOOKUP(DATA_GOES_HERE!Y14,VENUEID!$A$2:$C37,3,TRUE)</f>
        <v>#N/A</v>
      </c>
      <c r="R14" s="7">
        <f>DATA_GOES_HERE!M14</f>
        <v>0</v>
      </c>
      <c r="W14" t="str">
        <f>IF(DATA_GOES_HERE!L14="Monday",1," ")</f>
        <v xml:space="preserve"> </v>
      </c>
      <c r="X14" t="str">
        <f>IF(DATA_GOES_HERE!L14="Tuesday",1," ")</f>
        <v xml:space="preserve"> </v>
      </c>
      <c r="Y14" t="str">
        <f>IF(DATA_GOES_HERE!L14="Wednesday",1," ")</f>
        <v xml:space="preserve"> </v>
      </c>
      <c r="Z14" t="str">
        <f>IF(DATA_GOES_HERE!L14="Thursday",1," ")</f>
        <v xml:space="preserve"> </v>
      </c>
      <c r="AA14" t="str">
        <f>IF(DATA_GOES_HERE!L14="Friday",1," ")</f>
        <v xml:space="preserve"> </v>
      </c>
      <c r="AB14" t="str">
        <f>IF(DATA_GOES_HERE!L14="Saturday",1," ")</f>
        <v xml:space="preserve"> </v>
      </c>
      <c r="AC14" t="str">
        <f>IF(DATA_GOES_HERE!L14="Sunday",1," ")</f>
        <v xml:space="preserve"> </v>
      </c>
    </row>
    <row r="15" spans="1:30" x14ac:dyDescent="0.25">
      <c r="A15" s="6" t="s">
        <v>121</v>
      </c>
      <c r="B15">
        <f>DATA_GOES_HERE!A15</f>
        <v>0</v>
      </c>
      <c r="E15" s="8" t="str">
        <f>IF((ISTEXT(DATA_GOES_HERE!F15)),(DATA_GOES_HERE!F15),"")</f>
        <v/>
      </c>
      <c r="F15">
        <f>DATA_GOES_HERE!AI15</f>
        <v>0</v>
      </c>
      <c r="G15" s="1">
        <f>DATA_GOES_HERE!J15</f>
        <v>0</v>
      </c>
      <c r="H15" s="1">
        <f>DATA_GOES_HERE!R15</f>
        <v>0</v>
      </c>
      <c r="I15" s="1">
        <f t="shared" ca="1" si="0"/>
        <v>42745</v>
      </c>
      <c r="J15">
        <v>0</v>
      </c>
      <c r="K15">
        <v>31158</v>
      </c>
      <c r="L15" t="s">
        <v>124</v>
      </c>
      <c r="M15" t="e">
        <f>VLOOKUP(DATA_GOES_HERE!Y15,VENUEID!$A$2:$B$28,2,TRUE)</f>
        <v>#N/A</v>
      </c>
      <c r="N15" t="e">
        <f>VLOOKUP(DATA_GOES_HERE!AH15,eventTypeID!$A:$C,3,TRUE)</f>
        <v>#N/A</v>
      </c>
      <c r="O15">
        <v>12</v>
      </c>
      <c r="Q15" t="e">
        <f>VLOOKUP(DATA_GOES_HERE!Y15,VENUEID!$A$2:$C38,3,TRUE)</f>
        <v>#N/A</v>
      </c>
      <c r="R15" s="7">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6" t="s">
        <v>121</v>
      </c>
      <c r="B16">
        <f>DATA_GOES_HERE!A16</f>
        <v>0</v>
      </c>
      <c r="E16" s="8" t="str">
        <f>IF((ISTEXT(DATA_GOES_HERE!F16)),(DATA_GOES_HERE!F16),"")</f>
        <v/>
      </c>
      <c r="F16">
        <f>DATA_GOES_HERE!AI16</f>
        <v>0</v>
      </c>
      <c r="G16" s="1">
        <f>DATA_GOES_HERE!J16</f>
        <v>0</v>
      </c>
      <c r="H16" s="1">
        <f>DATA_GOES_HERE!R16</f>
        <v>0</v>
      </c>
      <c r="I16" s="1">
        <f t="shared" ca="1" si="0"/>
        <v>42745</v>
      </c>
      <c r="J16">
        <v>0</v>
      </c>
      <c r="K16">
        <v>31158</v>
      </c>
      <c r="L16" t="s">
        <v>124</v>
      </c>
      <c r="M16" t="e">
        <f>VLOOKUP(DATA_GOES_HERE!Y16,VENUEID!$A$2:$B$28,2,TRUE)</f>
        <v>#N/A</v>
      </c>
      <c r="N16" t="e">
        <f>VLOOKUP(DATA_GOES_HERE!AH16,eventTypeID!$A:$C,3,TRUE)</f>
        <v>#N/A</v>
      </c>
      <c r="O16">
        <v>12</v>
      </c>
      <c r="Q16" t="e">
        <f>VLOOKUP(DATA_GOES_HERE!Y16,VENUEID!$A$2:$C39,3,TRUE)</f>
        <v>#N/A</v>
      </c>
      <c r="R16" s="7">
        <f>DATA_GOES_HERE!M16</f>
        <v>0</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t="str">
        <f>IF(DATA_GOES_HERE!L16="Saturday",1," ")</f>
        <v xml:space="preserve"> </v>
      </c>
      <c r="AC16" t="str">
        <f>IF(DATA_GOES_HERE!L16="Sunday",1," ")</f>
        <v xml:space="preserve"> </v>
      </c>
    </row>
    <row r="17" spans="1:29" x14ac:dyDescent="0.25">
      <c r="A17" s="6" t="s">
        <v>121</v>
      </c>
      <c r="B17">
        <f>DATA_GOES_HERE!A17</f>
        <v>0</v>
      </c>
      <c r="E17" s="8" t="str">
        <f>IF((ISTEXT(DATA_GOES_HERE!F17)),(DATA_GOES_HERE!F17),"")</f>
        <v/>
      </c>
      <c r="F17">
        <f>DATA_GOES_HERE!AI17</f>
        <v>0</v>
      </c>
      <c r="G17" s="1">
        <f>DATA_GOES_HERE!J17</f>
        <v>0</v>
      </c>
      <c r="H17" s="1">
        <f>DATA_GOES_HERE!R17</f>
        <v>0</v>
      </c>
      <c r="I17" s="1">
        <f t="shared" ca="1" si="0"/>
        <v>42745</v>
      </c>
      <c r="J17">
        <v>0</v>
      </c>
      <c r="K17">
        <v>31158</v>
      </c>
      <c r="L17" t="s">
        <v>124</v>
      </c>
      <c r="M17" t="e">
        <f>VLOOKUP(DATA_GOES_HERE!Y17,VENUEID!$A$2:$B$28,2,TRUE)</f>
        <v>#N/A</v>
      </c>
      <c r="N17" t="e">
        <f>VLOOKUP(DATA_GOES_HERE!AH17,eventTypeID!$A:$C,3,TRUE)</f>
        <v>#N/A</v>
      </c>
      <c r="O17">
        <v>12</v>
      </c>
      <c r="Q17" t="e">
        <f>VLOOKUP(DATA_GOES_HERE!Y17,VENUEID!$A$2:$C40,3,TRUE)</f>
        <v>#N/A</v>
      </c>
      <c r="R17" s="7">
        <f>DATA_GOES_HERE!M17</f>
        <v>0</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t="str">
        <f>IF(DATA_GOES_HERE!L17="Saturday",1," ")</f>
        <v xml:space="preserve"> </v>
      </c>
      <c r="AC17" t="str">
        <f>IF(DATA_GOES_HERE!L17="Sunday",1," ")</f>
        <v xml:space="preserve"> </v>
      </c>
    </row>
    <row r="18" spans="1:29" x14ac:dyDescent="0.25">
      <c r="A18" s="6" t="s">
        <v>121</v>
      </c>
      <c r="B18">
        <f>DATA_GOES_HERE!A18</f>
        <v>0</v>
      </c>
      <c r="E18" s="8" t="str">
        <f>IF((ISTEXT(DATA_GOES_HERE!F18)),(DATA_GOES_HERE!F18),"")</f>
        <v/>
      </c>
      <c r="F18">
        <f>DATA_GOES_HERE!AI18</f>
        <v>0</v>
      </c>
      <c r="G18" s="1">
        <f>DATA_GOES_HERE!J18</f>
        <v>0</v>
      </c>
      <c r="H18" s="1">
        <f>DATA_GOES_HERE!R18</f>
        <v>0</v>
      </c>
      <c r="I18" s="1">
        <f t="shared" ca="1" si="0"/>
        <v>42745</v>
      </c>
      <c r="J18">
        <v>0</v>
      </c>
      <c r="K18">
        <v>31158</v>
      </c>
      <c r="L18" t="s">
        <v>124</v>
      </c>
      <c r="M18" t="e">
        <f>VLOOKUP(DATA_GOES_HERE!Y18,VENUEID!$A$2:$B$28,2,TRUE)</f>
        <v>#N/A</v>
      </c>
      <c r="N18" t="e">
        <f>VLOOKUP(DATA_GOES_HERE!AH18,eventTypeID!$A:$C,3,TRUE)</f>
        <v>#N/A</v>
      </c>
      <c r="O18">
        <v>12</v>
      </c>
      <c r="Q18" t="e">
        <f>VLOOKUP(DATA_GOES_HERE!Y18,VENUEID!$A$2:$C41,3,TRUE)</f>
        <v>#N/A</v>
      </c>
      <c r="R18" s="7">
        <f>DATA_GOES_HERE!M18</f>
        <v>0</v>
      </c>
      <c r="W18" t="str">
        <f>IF(DATA_GOES_HERE!L18="Monday",1," ")</f>
        <v xml:space="preserve"> </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6" t="s">
        <v>121</v>
      </c>
      <c r="B19">
        <f>DATA_GOES_HERE!A19</f>
        <v>0</v>
      </c>
      <c r="E19" s="8" t="str">
        <f>IF((ISTEXT(DATA_GOES_HERE!F19)),(DATA_GOES_HERE!F19),"")</f>
        <v/>
      </c>
      <c r="F19">
        <f>DATA_GOES_HERE!AI19</f>
        <v>0</v>
      </c>
      <c r="G19" s="1">
        <f>DATA_GOES_HERE!J19</f>
        <v>0</v>
      </c>
      <c r="H19" s="1">
        <f>DATA_GOES_HERE!R19</f>
        <v>0</v>
      </c>
      <c r="I19" s="1">
        <f t="shared" ca="1" si="0"/>
        <v>42745</v>
      </c>
      <c r="J19">
        <v>0</v>
      </c>
      <c r="K19">
        <v>31158</v>
      </c>
      <c r="L19" t="s">
        <v>124</v>
      </c>
      <c r="M19" t="e">
        <f>VLOOKUP(DATA_GOES_HERE!Y19,VENUEID!$A$2:$B$28,2,TRUE)</f>
        <v>#N/A</v>
      </c>
      <c r="N19" t="e">
        <f>VLOOKUP(DATA_GOES_HERE!AH19,eventTypeID!$A:$C,3,TRUE)</f>
        <v>#N/A</v>
      </c>
      <c r="O19">
        <v>12</v>
      </c>
      <c r="Q19" t="e">
        <f>VLOOKUP(DATA_GOES_HERE!Y19,VENUEID!$A$2:$C42,3,TRUE)</f>
        <v>#N/A</v>
      </c>
      <c r="R19" s="7">
        <f>DATA_GOES_HERE!M19</f>
        <v>0</v>
      </c>
      <c r="W19" t="str">
        <f>IF(DATA_GOES_HERE!L19="Monday",1," ")</f>
        <v xml:space="preserve"> </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6" t="s">
        <v>121</v>
      </c>
      <c r="B20">
        <f>DATA_GOES_HERE!A20</f>
        <v>0</v>
      </c>
      <c r="E20" s="8" t="str">
        <f>IF((ISTEXT(DATA_GOES_HERE!#REF!)),(DATA_GOES_HERE!#REF!),"")</f>
        <v/>
      </c>
      <c r="F20">
        <f>DATA_GOES_HERE!AI20</f>
        <v>0</v>
      </c>
      <c r="G20" s="1">
        <f>DATA_GOES_HERE!J20</f>
        <v>0</v>
      </c>
      <c r="H20" s="1">
        <f>DATA_GOES_HERE!R20</f>
        <v>0</v>
      </c>
      <c r="I20" s="1">
        <f t="shared" ca="1" si="0"/>
        <v>42745</v>
      </c>
      <c r="J20">
        <v>0</v>
      </c>
      <c r="K20">
        <v>31158</v>
      </c>
      <c r="L20" t="s">
        <v>124</v>
      </c>
      <c r="M20" t="e">
        <f>VLOOKUP(DATA_GOES_HERE!Y20,VENUEID!$A$2:$B$28,2,TRUE)</f>
        <v>#N/A</v>
      </c>
      <c r="N20" t="e">
        <f>VLOOKUP(DATA_GOES_HERE!AH20,eventTypeID!$A:$C,3,TRUE)</f>
        <v>#N/A</v>
      </c>
      <c r="O20">
        <v>12</v>
      </c>
      <c r="Q20" t="e">
        <f>VLOOKUP(DATA_GOES_HERE!#REF!,VENUEID!$A$2:$C43,3,TRUE)</f>
        <v>#REF!</v>
      </c>
      <c r="R20" s="7"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6" t="s">
        <v>121</v>
      </c>
      <c r="B21">
        <f>DATA_GOES_HERE!A21</f>
        <v>0</v>
      </c>
      <c r="E21" s="8" t="str">
        <f>IF((ISTEXT(DATA_GOES_HERE!#REF!)),(DATA_GOES_HERE!#REF!),"")</f>
        <v/>
      </c>
      <c r="F21">
        <f>DATA_GOES_HERE!AI21</f>
        <v>0</v>
      </c>
      <c r="G21" s="1">
        <f>DATA_GOES_HERE!J21</f>
        <v>0</v>
      </c>
      <c r="H21" s="1">
        <f>DATA_GOES_HERE!R21</f>
        <v>0</v>
      </c>
      <c r="I21" s="1">
        <f t="shared" ca="1" si="0"/>
        <v>42745</v>
      </c>
      <c r="J21">
        <v>0</v>
      </c>
      <c r="K21">
        <v>31158</v>
      </c>
      <c r="L21" t="s">
        <v>124</v>
      </c>
      <c r="M21" t="e">
        <f>VLOOKUP(DATA_GOES_HERE!Y21,VENUEID!$A$2:$B$28,2,TRUE)</f>
        <v>#N/A</v>
      </c>
      <c r="N21" t="e">
        <f>VLOOKUP(DATA_GOES_HERE!AH21,eventTypeID!$A:$C,3,TRUE)</f>
        <v>#N/A</v>
      </c>
      <c r="O21">
        <v>12</v>
      </c>
      <c r="Q21" t="e">
        <f>VLOOKUP(DATA_GOES_HERE!#REF!,VENUEID!$A$2:$C44,3,TRUE)</f>
        <v>#REF!</v>
      </c>
      <c r="R21" s="7"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6" t="s">
        <v>121</v>
      </c>
      <c r="B22">
        <f>DATA_GOES_HERE!A22</f>
        <v>0</v>
      </c>
      <c r="E22" s="8" t="str">
        <f>IF((ISTEXT(DATA_GOES_HERE!F20)),(DATA_GOES_HERE!F20),"")</f>
        <v/>
      </c>
      <c r="F22">
        <f>DATA_GOES_HERE!AI22</f>
        <v>0</v>
      </c>
      <c r="G22" s="1">
        <f>DATA_GOES_HERE!J22</f>
        <v>0</v>
      </c>
      <c r="H22" s="1">
        <f>DATA_GOES_HERE!R22</f>
        <v>0</v>
      </c>
      <c r="I22" s="1">
        <f t="shared" ca="1" si="0"/>
        <v>42745</v>
      </c>
      <c r="J22">
        <v>0</v>
      </c>
      <c r="K22">
        <v>31158</v>
      </c>
      <c r="L22" t="s">
        <v>124</v>
      </c>
      <c r="M22" t="e">
        <f>VLOOKUP(DATA_GOES_HERE!Y22,VENUEID!$A$2:$B$28,2,TRUE)</f>
        <v>#N/A</v>
      </c>
      <c r="N22" t="e">
        <f>VLOOKUP(DATA_GOES_HERE!AH22,eventTypeID!$A:$C,3,TRUE)</f>
        <v>#N/A</v>
      </c>
      <c r="O22">
        <v>12</v>
      </c>
      <c r="Q22" t="e">
        <f>VLOOKUP(DATA_GOES_HERE!Y20,VENUEID!$A$2:$C45,3,TRUE)</f>
        <v>#N/A</v>
      </c>
      <c r="R22" s="7">
        <f>DATA_GOES_HERE!M20</f>
        <v>0</v>
      </c>
      <c r="W22" t="str">
        <f>IF(DATA_GOES_HERE!L20="Monday",1," ")</f>
        <v xml:space="preserve"> </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6" t="s">
        <v>121</v>
      </c>
      <c r="B23">
        <f>DATA_GOES_HERE!A23</f>
        <v>0</v>
      </c>
      <c r="E23" s="8" t="str">
        <f>IF((ISTEXT(DATA_GOES_HERE!F21)),(DATA_GOES_HERE!F21),"")</f>
        <v/>
      </c>
      <c r="F23">
        <f>DATA_GOES_HERE!AI23</f>
        <v>0</v>
      </c>
      <c r="G23" s="1">
        <f>DATA_GOES_HERE!J23</f>
        <v>0</v>
      </c>
      <c r="H23" s="1">
        <f>DATA_GOES_HERE!R23</f>
        <v>0</v>
      </c>
      <c r="I23" s="1">
        <f t="shared" ca="1" si="0"/>
        <v>42745</v>
      </c>
      <c r="J23">
        <v>0</v>
      </c>
      <c r="K23">
        <v>31158</v>
      </c>
      <c r="L23" t="s">
        <v>124</v>
      </c>
      <c r="M23" t="e">
        <f>VLOOKUP(DATA_GOES_HERE!Y23,VENUEID!$A$2:$B$28,2,TRUE)</f>
        <v>#N/A</v>
      </c>
      <c r="N23" t="e">
        <f>VLOOKUP(DATA_GOES_HERE!AH23,eventTypeID!$A:$C,3,TRUE)</f>
        <v>#N/A</v>
      </c>
      <c r="O23">
        <v>12</v>
      </c>
      <c r="Q23" t="e">
        <f>VLOOKUP(DATA_GOES_HERE!Y21,VENUEID!$A$2:$C46,3,TRUE)</f>
        <v>#N/A</v>
      </c>
      <c r="R23" s="7">
        <f>DATA_GOES_HERE!M21</f>
        <v>0</v>
      </c>
      <c r="W23" t="str">
        <f>IF(DATA_GOES_HERE!L21="Monday",1," ")</f>
        <v xml:space="preserve"> </v>
      </c>
      <c r="X23" t="str">
        <f>IF(DATA_GOES_HERE!L21="Tuesday",1," ")</f>
        <v xml:space="preserve"> </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6" t="s">
        <v>121</v>
      </c>
      <c r="B24">
        <f>DATA_GOES_HERE!A24</f>
        <v>0</v>
      </c>
      <c r="E24" s="8" t="str">
        <f>IF((ISTEXT(DATA_GOES_HERE!F22)),(DATA_GOES_HERE!F22),"")</f>
        <v/>
      </c>
      <c r="F24">
        <f>DATA_GOES_HERE!AI24</f>
        <v>0</v>
      </c>
      <c r="G24" s="1">
        <f>DATA_GOES_HERE!J24</f>
        <v>0</v>
      </c>
      <c r="H24" s="1">
        <f>DATA_GOES_HERE!R24</f>
        <v>0</v>
      </c>
      <c r="I24" s="1">
        <f t="shared" ca="1" si="0"/>
        <v>42745</v>
      </c>
      <c r="J24">
        <v>0</v>
      </c>
      <c r="K24">
        <v>31158</v>
      </c>
      <c r="L24" t="s">
        <v>124</v>
      </c>
      <c r="M24" t="e">
        <f>VLOOKUP(DATA_GOES_HERE!Y24,VENUEID!$A$2:$B$28,2,TRUE)</f>
        <v>#N/A</v>
      </c>
      <c r="N24" t="e">
        <f>VLOOKUP(DATA_GOES_HERE!AH24,eventTypeID!$A:$C,3,TRUE)</f>
        <v>#N/A</v>
      </c>
      <c r="O24">
        <v>12</v>
      </c>
      <c r="Q24" t="e">
        <f>VLOOKUP(DATA_GOES_HERE!Y22,VENUEID!$A$2:$C47,3,TRUE)</f>
        <v>#N/A</v>
      </c>
      <c r="R24" s="7">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6" t="s">
        <v>121</v>
      </c>
      <c r="B25">
        <f>DATA_GOES_HERE!A25</f>
        <v>0</v>
      </c>
      <c r="E25" s="8" t="str">
        <f>IF((ISTEXT(DATA_GOES_HERE!#REF!)),(DATA_GOES_HERE!#REF!),"")</f>
        <v/>
      </c>
      <c r="F25">
        <f>DATA_GOES_HERE!AI25</f>
        <v>0</v>
      </c>
      <c r="G25" s="1">
        <f>DATA_GOES_HERE!J25</f>
        <v>0</v>
      </c>
      <c r="H25" s="1">
        <f>DATA_GOES_HERE!R25</f>
        <v>0</v>
      </c>
      <c r="I25" s="1">
        <f t="shared" ca="1" si="0"/>
        <v>42745</v>
      </c>
      <c r="J25">
        <v>0</v>
      </c>
      <c r="K25">
        <v>31158</v>
      </c>
      <c r="L25" t="s">
        <v>124</v>
      </c>
      <c r="M25" t="e">
        <f>VLOOKUP(DATA_GOES_HERE!Y25,VENUEID!$A$2:$B$28,2,TRUE)</f>
        <v>#N/A</v>
      </c>
      <c r="N25" t="e">
        <f>VLOOKUP(DATA_GOES_HERE!AH25,eventTypeID!$A:$C,3,TRUE)</f>
        <v>#N/A</v>
      </c>
      <c r="O25">
        <v>12</v>
      </c>
      <c r="Q25" t="e">
        <f>VLOOKUP(DATA_GOES_HERE!#REF!,VENUEID!$A$2:$C48,3,TRUE)</f>
        <v>#REF!</v>
      </c>
      <c r="R25" s="7"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6" t="s">
        <v>121</v>
      </c>
      <c r="B26">
        <f>DATA_GOES_HERE!A26</f>
        <v>0</v>
      </c>
      <c r="E26" s="8" t="str">
        <f>IF((ISTEXT(DATA_GOES_HERE!F23)),(DATA_GOES_HERE!F23),"")</f>
        <v/>
      </c>
      <c r="F26">
        <f>DATA_GOES_HERE!AI26</f>
        <v>0</v>
      </c>
      <c r="G26" s="1">
        <f>DATA_GOES_HERE!J26</f>
        <v>0</v>
      </c>
      <c r="H26" s="1">
        <f>DATA_GOES_HERE!R26</f>
        <v>0</v>
      </c>
      <c r="I26" s="1">
        <f t="shared" ca="1" si="0"/>
        <v>42745</v>
      </c>
      <c r="J26">
        <v>0</v>
      </c>
      <c r="K26">
        <v>31158</v>
      </c>
      <c r="L26" t="s">
        <v>124</v>
      </c>
      <c r="M26" t="e">
        <f>VLOOKUP(DATA_GOES_HERE!Y26,VENUEID!$A$2:$B$28,2,TRUE)</f>
        <v>#N/A</v>
      </c>
      <c r="N26" t="e">
        <f>VLOOKUP(DATA_GOES_HERE!AH26,eventTypeID!$A:$C,3,TRUE)</f>
        <v>#N/A</v>
      </c>
      <c r="O26">
        <v>12</v>
      </c>
      <c r="Q26" t="e">
        <f>VLOOKUP(DATA_GOES_HERE!Y23,VENUEID!$A$2:$C49,3,TRUE)</f>
        <v>#N/A</v>
      </c>
      <c r="R26" s="7">
        <f>DATA_GOES_HERE!M23</f>
        <v>0</v>
      </c>
      <c r="W26" t="str">
        <f>IF(DATA_GOES_HERE!L23="Monday",1," ")</f>
        <v xml:space="preserve"> </v>
      </c>
      <c r="X26" t="str">
        <f>IF(DATA_GOES_HERE!L23="Tuesday",1," ")</f>
        <v xml:space="preserve"> </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6" t="s">
        <v>121</v>
      </c>
      <c r="B27">
        <f>DATA_GOES_HERE!A27</f>
        <v>0</v>
      </c>
      <c r="E27" s="8" t="str">
        <f>IF((ISTEXT(DATA_GOES_HERE!F24)),(DATA_GOES_HERE!F24),"")</f>
        <v/>
      </c>
      <c r="F27">
        <f>DATA_GOES_HERE!AI27</f>
        <v>0</v>
      </c>
      <c r="G27" s="1">
        <f>DATA_GOES_HERE!J27</f>
        <v>0</v>
      </c>
      <c r="H27" s="1">
        <f>DATA_GOES_HERE!R27</f>
        <v>0</v>
      </c>
      <c r="I27" s="1">
        <f t="shared" ca="1" si="0"/>
        <v>42745</v>
      </c>
      <c r="J27">
        <v>0</v>
      </c>
      <c r="K27">
        <v>31158</v>
      </c>
      <c r="L27" t="s">
        <v>124</v>
      </c>
      <c r="M27" t="e">
        <f>VLOOKUP(DATA_GOES_HERE!Y27,VENUEID!$A$2:$B$28,2,TRUE)</f>
        <v>#N/A</v>
      </c>
      <c r="N27" t="e">
        <f>VLOOKUP(DATA_GOES_HERE!AH27,eventTypeID!$A:$C,3,TRUE)</f>
        <v>#N/A</v>
      </c>
      <c r="O27">
        <v>12</v>
      </c>
      <c r="Q27" t="e">
        <f>VLOOKUP(DATA_GOES_HERE!Y24,VENUEID!$A$2:$C50,3,TRUE)</f>
        <v>#N/A</v>
      </c>
      <c r="R27" s="7">
        <f>DATA_GOES_HERE!M24</f>
        <v>0</v>
      </c>
      <c r="W27" t="str">
        <f>IF(DATA_GOES_HERE!L24="Monday",1," ")</f>
        <v xml:space="preserve"> </v>
      </c>
      <c r="X27" t="str">
        <f>IF(DATA_GOES_HERE!L24="Tuesday",1," ")</f>
        <v xml:space="preserve"> </v>
      </c>
      <c r="Y27" t="str">
        <f>IF(DATA_GOES_HERE!L24="Wednesday",1," ")</f>
        <v xml:space="preserve"> </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6" t="s">
        <v>121</v>
      </c>
      <c r="B28">
        <f>DATA_GOES_HERE!A28</f>
        <v>0</v>
      </c>
      <c r="E28" s="8" t="str">
        <f>IF((ISTEXT(DATA_GOES_HERE!F25)),(DATA_GOES_HERE!F25),"")</f>
        <v/>
      </c>
      <c r="F28">
        <f>DATA_GOES_HERE!AI28</f>
        <v>0</v>
      </c>
      <c r="G28" s="1">
        <f>DATA_GOES_HERE!J28</f>
        <v>0</v>
      </c>
      <c r="H28" s="1">
        <f>DATA_GOES_HERE!R28</f>
        <v>0</v>
      </c>
      <c r="I28" s="1">
        <f t="shared" ca="1" si="0"/>
        <v>42745</v>
      </c>
      <c r="J28">
        <v>0</v>
      </c>
      <c r="K28">
        <v>31158</v>
      </c>
      <c r="L28" t="s">
        <v>124</v>
      </c>
      <c r="M28" t="e">
        <f>VLOOKUP(DATA_GOES_HERE!Y28,VENUEID!$A$2:$B$28,2,TRUE)</f>
        <v>#N/A</v>
      </c>
      <c r="N28" t="e">
        <f>VLOOKUP(DATA_GOES_HERE!AH28,eventTypeID!$A:$C,3,TRUE)</f>
        <v>#N/A</v>
      </c>
      <c r="O28">
        <v>12</v>
      </c>
      <c r="Q28" t="e">
        <f>VLOOKUP(DATA_GOES_HERE!Y25,VENUEID!$A$2:$C51,3,TRUE)</f>
        <v>#N/A</v>
      </c>
      <c r="R28" s="7">
        <f>DATA_GOES_HERE!M25</f>
        <v>0</v>
      </c>
      <c r="W28" t="str">
        <f>IF(DATA_GOES_HERE!L25="Monday",1," ")</f>
        <v xml:space="preserve"> </v>
      </c>
      <c r="X28" t="str">
        <f>IF(DATA_GOES_HERE!L25="Tuesday",1," ")</f>
        <v xml:space="preserve"> </v>
      </c>
      <c r="Y28" t="str">
        <f>IF(DATA_GOES_HERE!L25="Wednesday",1," ")</f>
        <v xml:space="preserve"> </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6" t="s">
        <v>121</v>
      </c>
      <c r="B29">
        <f>DATA_GOES_HERE!A29</f>
        <v>0</v>
      </c>
      <c r="E29" s="8" t="str">
        <f>IF((ISTEXT(DATA_GOES_HERE!F26)),(DATA_GOES_HERE!F26),"")</f>
        <v/>
      </c>
      <c r="F29">
        <f>DATA_GOES_HERE!AI29</f>
        <v>0</v>
      </c>
      <c r="G29" s="1">
        <f>DATA_GOES_HERE!J29</f>
        <v>0</v>
      </c>
      <c r="H29" s="1">
        <f>DATA_GOES_HERE!R29</f>
        <v>0</v>
      </c>
      <c r="I29" s="1">
        <f t="shared" ca="1" si="0"/>
        <v>42745</v>
      </c>
      <c r="J29">
        <v>0</v>
      </c>
      <c r="K29">
        <v>31158</v>
      </c>
      <c r="L29" t="s">
        <v>124</v>
      </c>
      <c r="M29" t="e">
        <f>VLOOKUP(DATA_GOES_HERE!Y29,VENUEID!$A$2:$B$28,2,TRUE)</f>
        <v>#N/A</v>
      </c>
      <c r="N29" t="e">
        <f>VLOOKUP(DATA_GOES_HERE!AH29,eventTypeID!$A:$C,3,TRUE)</f>
        <v>#N/A</v>
      </c>
      <c r="O29">
        <v>12</v>
      </c>
      <c r="Q29" t="e">
        <f>VLOOKUP(DATA_GOES_HERE!Y26,VENUEID!$A$2:$C52,3,TRUE)</f>
        <v>#N/A</v>
      </c>
      <c r="R29" s="7">
        <f>DATA_GOES_HERE!M26</f>
        <v>0</v>
      </c>
      <c r="W29" t="str">
        <f>IF(DATA_GOES_HERE!L26="Monday",1," ")</f>
        <v xml:space="preserve"> </v>
      </c>
      <c r="X29" t="str">
        <f>IF(DATA_GOES_HERE!L26="Tuesday",1," ")</f>
        <v xml:space="preserve"> </v>
      </c>
      <c r="Y29" t="str">
        <f>IF(DATA_GOES_HERE!L26="Wednesday",1," ")</f>
        <v xml:space="preserve"> </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6" t="s">
        <v>121</v>
      </c>
      <c r="B30">
        <f>DATA_GOES_HERE!A30</f>
        <v>0</v>
      </c>
      <c r="E30" s="8" t="str">
        <f>IF((ISTEXT(DATA_GOES_HERE!#REF!)),(DATA_GOES_HERE!#REF!),"")</f>
        <v/>
      </c>
      <c r="F30">
        <f>DATA_GOES_HERE!AI30</f>
        <v>0</v>
      </c>
      <c r="G30" s="1">
        <f>DATA_GOES_HERE!J30</f>
        <v>0</v>
      </c>
      <c r="H30" s="1">
        <f>DATA_GOES_HERE!R30</f>
        <v>0</v>
      </c>
      <c r="I30" s="1">
        <f t="shared" ca="1" si="0"/>
        <v>42745</v>
      </c>
      <c r="J30">
        <v>0</v>
      </c>
      <c r="K30">
        <v>31158</v>
      </c>
      <c r="L30" t="s">
        <v>124</v>
      </c>
      <c r="M30" t="e">
        <f>VLOOKUP(DATA_GOES_HERE!Y30,VENUEID!$A$2:$B$28,2,TRUE)</f>
        <v>#N/A</v>
      </c>
      <c r="N30" t="e">
        <f>VLOOKUP(DATA_GOES_HERE!AH30,eventTypeID!$A:$C,3,TRUE)</f>
        <v>#N/A</v>
      </c>
      <c r="O30">
        <v>12</v>
      </c>
      <c r="Q30" t="e">
        <f>VLOOKUP(DATA_GOES_HERE!#REF!,VENUEID!$A$2:$C53,3,TRUE)</f>
        <v>#REF!</v>
      </c>
      <c r="R30" s="7"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6" t="s">
        <v>121</v>
      </c>
      <c r="B31">
        <f>DATA_GOES_HERE!A31</f>
        <v>0</v>
      </c>
      <c r="E31" s="8" t="str">
        <f>IF((ISTEXT(DATA_GOES_HERE!#REF!)),(DATA_GOES_HERE!#REF!),"")</f>
        <v/>
      </c>
      <c r="F31">
        <f>DATA_GOES_HERE!AI31</f>
        <v>0</v>
      </c>
      <c r="G31" s="1">
        <f>DATA_GOES_HERE!J31</f>
        <v>0</v>
      </c>
      <c r="H31" s="1">
        <f>DATA_GOES_HERE!R31</f>
        <v>0</v>
      </c>
      <c r="I31" s="1">
        <f t="shared" ca="1" si="0"/>
        <v>42745</v>
      </c>
      <c r="J31">
        <v>0</v>
      </c>
      <c r="K31">
        <v>31158</v>
      </c>
      <c r="L31" t="s">
        <v>124</v>
      </c>
      <c r="M31" t="e">
        <f>VLOOKUP(DATA_GOES_HERE!Y31,VENUEID!$A$2:$B$28,2,TRUE)</f>
        <v>#N/A</v>
      </c>
      <c r="N31" t="e">
        <f>VLOOKUP(DATA_GOES_HERE!AH31,eventTypeID!$A:$C,3,TRUE)</f>
        <v>#N/A</v>
      </c>
      <c r="O31">
        <v>12</v>
      </c>
      <c r="Q31" t="e">
        <f>VLOOKUP(DATA_GOES_HERE!#REF!,VENUEID!$A$2:$C54,3,TRUE)</f>
        <v>#REF!</v>
      </c>
      <c r="R31" s="7"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6" t="s">
        <v>121</v>
      </c>
      <c r="B32">
        <f>DATA_GOES_HERE!A32</f>
        <v>0</v>
      </c>
      <c r="E32" s="8" t="str">
        <f>IF((ISTEXT(DATA_GOES_HERE!#REF!)),(DATA_GOES_HERE!#REF!),"")</f>
        <v/>
      </c>
      <c r="F32">
        <f>DATA_GOES_HERE!AI32</f>
        <v>0</v>
      </c>
      <c r="G32" s="1">
        <f>DATA_GOES_HERE!J32</f>
        <v>0</v>
      </c>
      <c r="H32" s="1">
        <f>DATA_GOES_HERE!R32</f>
        <v>0</v>
      </c>
      <c r="I32" s="1">
        <f t="shared" ca="1" si="0"/>
        <v>42745</v>
      </c>
      <c r="J32">
        <v>0</v>
      </c>
      <c r="K32">
        <v>31158</v>
      </c>
      <c r="L32" t="s">
        <v>124</v>
      </c>
      <c r="M32" t="e">
        <f>VLOOKUP(DATA_GOES_HERE!Y32,VENUEID!$A$2:$B$28,2,TRUE)</f>
        <v>#N/A</v>
      </c>
      <c r="N32" t="e">
        <f>VLOOKUP(DATA_GOES_HERE!AH32,eventTypeID!$A:$C,3,TRUE)</f>
        <v>#N/A</v>
      </c>
      <c r="O32">
        <v>12</v>
      </c>
      <c r="Q32" t="e">
        <f>VLOOKUP(DATA_GOES_HERE!#REF!,VENUEID!$A$2:$C55,3,TRUE)</f>
        <v>#REF!</v>
      </c>
      <c r="R32" s="7"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6" t="s">
        <v>121</v>
      </c>
      <c r="B33">
        <f>DATA_GOES_HERE!A33</f>
        <v>0</v>
      </c>
      <c r="E33" s="8" t="str">
        <f>IF((ISTEXT(DATA_GOES_HERE!#REF!)),(DATA_GOES_HERE!#REF!),"")</f>
        <v/>
      </c>
      <c r="F33">
        <f>DATA_GOES_HERE!AI33</f>
        <v>0</v>
      </c>
      <c r="G33" s="1">
        <f>DATA_GOES_HERE!J33</f>
        <v>0</v>
      </c>
      <c r="H33" s="1">
        <f>DATA_GOES_HERE!R33</f>
        <v>0</v>
      </c>
      <c r="I33" s="1">
        <f t="shared" ca="1" si="0"/>
        <v>42745</v>
      </c>
      <c r="J33">
        <v>0</v>
      </c>
      <c r="K33">
        <v>31158</v>
      </c>
      <c r="L33" t="s">
        <v>124</v>
      </c>
      <c r="M33" t="e">
        <f>VLOOKUP(DATA_GOES_HERE!Y33,VENUEID!$A$2:$B$28,2,TRUE)</f>
        <v>#N/A</v>
      </c>
      <c r="N33" t="e">
        <f>VLOOKUP(DATA_GOES_HERE!AH33,eventTypeID!$A:$C,3,TRUE)</f>
        <v>#N/A</v>
      </c>
      <c r="O33">
        <v>12</v>
      </c>
      <c r="Q33" t="e">
        <f>VLOOKUP(DATA_GOES_HERE!#REF!,VENUEID!$A$2:$C56,3,TRUE)</f>
        <v>#REF!</v>
      </c>
      <c r="R33" s="7"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6" t="s">
        <v>121</v>
      </c>
      <c r="B34">
        <f>DATA_GOES_HERE!A34</f>
        <v>0</v>
      </c>
      <c r="E34" s="8" t="str">
        <f>IF((ISTEXT(DATA_GOES_HERE!#REF!)),(DATA_GOES_HERE!#REF!),"")</f>
        <v/>
      </c>
      <c r="F34">
        <f>DATA_GOES_HERE!AI34</f>
        <v>0</v>
      </c>
      <c r="G34" s="1">
        <f>DATA_GOES_HERE!J34</f>
        <v>0</v>
      </c>
      <c r="H34" s="1">
        <f>DATA_GOES_HERE!R34</f>
        <v>0</v>
      </c>
      <c r="I34" s="1">
        <f t="shared" ref="I34:I97" ca="1" si="1">TODAY()</f>
        <v>42745</v>
      </c>
      <c r="J34">
        <v>0</v>
      </c>
      <c r="K34">
        <v>31158</v>
      </c>
      <c r="L34" t="s">
        <v>124</v>
      </c>
      <c r="M34" t="e">
        <f>VLOOKUP(DATA_GOES_HERE!Y34,VENUEID!$A$2:$B$28,2,TRUE)</f>
        <v>#N/A</v>
      </c>
      <c r="N34" t="e">
        <f>VLOOKUP(DATA_GOES_HERE!AH34,eventTypeID!$A:$C,3,TRUE)</f>
        <v>#N/A</v>
      </c>
      <c r="O34">
        <v>12</v>
      </c>
      <c r="Q34" t="e">
        <f>VLOOKUP(DATA_GOES_HERE!#REF!,VENUEID!$A$2:$C57,3,TRUE)</f>
        <v>#REF!</v>
      </c>
      <c r="R34" s="7"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6" t="s">
        <v>121</v>
      </c>
      <c r="B35">
        <f>DATA_GOES_HERE!A35</f>
        <v>0</v>
      </c>
      <c r="E35" s="8" t="str">
        <f>IF((ISTEXT(DATA_GOES_HERE!#REF!)),(DATA_GOES_HERE!#REF!),"")</f>
        <v/>
      </c>
      <c r="F35">
        <f>DATA_GOES_HERE!AI35</f>
        <v>0</v>
      </c>
      <c r="G35" s="1">
        <f>DATA_GOES_HERE!J35</f>
        <v>0</v>
      </c>
      <c r="H35" s="1">
        <f>DATA_GOES_HERE!R35</f>
        <v>0</v>
      </c>
      <c r="I35" s="1">
        <f t="shared" ca="1" si="1"/>
        <v>42745</v>
      </c>
      <c r="J35">
        <v>0</v>
      </c>
      <c r="K35">
        <v>31158</v>
      </c>
      <c r="L35" t="s">
        <v>124</v>
      </c>
      <c r="M35" t="e">
        <f>VLOOKUP(DATA_GOES_HERE!Y35,VENUEID!$A$2:$B$28,2,TRUE)</f>
        <v>#N/A</v>
      </c>
      <c r="N35" t="e">
        <f>VLOOKUP(DATA_GOES_HERE!AH35,eventTypeID!$A:$C,3,TRUE)</f>
        <v>#N/A</v>
      </c>
      <c r="O35">
        <v>12</v>
      </c>
      <c r="Q35" t="e">
        <f>VLOOKUP(DATA_GOES_HERE!#REF!,VENUEID!$A$2:$C58,3,TRUE)</f>
        <v>#REF!</v>
      </c>
      <c r="R35" s="7"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6" t="s">
        <v>121</v>
      </c>
      <c r="B36">
        <f>DATA_GOES_HERE!A36</f>
        <v>0</v>
      </c>
      <c r="E36" s="8" t="str">
        <f>IF((ISTEXT(DATA_GOES_HERE!#REF!)),(DATA_GOES_HERE!#REF!),"")</f>
        <v/>
      </c>
      <c r="F36">
        <f>DATA_GOES_HERE!AI36</f>
        <v>0</v>
      </c>
      <c r="G36" s="1">
        <f>DATA_GOES_HERE!J36</f>
        <v>0</v>
      </c>
      <c r="H36" s="1">
        <f>DATA_GOES_HERE!R36</f>
        <v>0</v>
      </c>
      <c r="I36" s="1">
        <f t="shared" ca="1" si="1"/>
        <v>42745</v>
      </c>
      <c r="J36">
        <v>0</v>
      </c>
      <c r="K36">
        <v>31158</v>
      </c>
      <c r="L36" t="s">
        <v>124</v>
      </c>
      <c r="M36" t="e">
        <f>VLOOKUP(DATA_GOES_HERE!Y36,VENUEID!$A$2:$B$28,2,TRUE)</f>
        <v>#N/A</v>
      </c>
      <c r="N36" t="e">
        <f>VLOOKUP(DATA_GOES_HERE!AH36,eventTypeID!$A:$C,3,TRUE)</f>
        <v>#N/A</v>
      </c>
      <c r="O36">
        <v>12</v>
      </c>
      <c r="Q36" t="e">
        <f>VLOOKUP(DATA_GOES_HERE!#REF!,VENUEID!$A$2:$C59,3,TRUE)</f>
        <v>#REF!</v>
      </c>
      <c r="R36" s="7"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6" t="s">
        <v>121</v>
      </c>
      <c r="B37">
        <f>DATA_GOES_HERE!A37</f>
        <v>0</v>
      </c>
      <c r="E37" s="8" t="str">
        <f>IF((ISTEXT(DATA_GOES_HERE!#REF!)),(DATA_GOES_HERE!#REF!),"")</f>
        <v/>
      </c>
      <c r="F37">
        <f>DATA_GOES_HERE!AI37</f>
        <v>0</v>
      </c>
      <c r="G37" s="1">
        <f>DATA_GOES_HERE!J37</f>
        <v>0</v>
      </c>
      <c r="H37" s="1">
        <f>DATA_GOES_HERE!R37</f>
        <v>0</v>
      </c>
      <c r="I37" s="1">
        <f t="shared" ca="1" si="1"/>
        <v>42745</v>
      </c>
      <c r="J37">
        <v>0</v>
      </c>
      <c r="K37">
        <v>31158</v>
      </c>
      <c r="L37" t="s">
        <v>124</v>
      </c>
      <c r="M37" t="e">
        <f>VLOOKUP(DATA_GOES_HERE!Y37,VENUEID!$A$2:$B$28,2,TRUE)</f>
        <v>#N/A</v>
      </c>
      <c r="N37" t="e">
        <f>VLOOKUP(DATA_GOES_HERE!AH37,eventTypeID!$A:$C,3,TRUE)</f>
        <v>#N/A</v>
      </c>
      <c r="O37">
        <v>12</v>
      </c>
      <c r="Q37" t="e">
        <f>VLOOKUP(DATA_GOES_HERE!#REF!,VENUEID!$A$2:$C60,3,TRUE)</f>
        <v>#REF!</v>
      </c>
      <c r="R37" s="7"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6" t="s">
        <v>121</v>
      </c>
      <c r="B38">
        <f>DATA_GOES_HERE!A38</f>
        <v>0</v>
      </c>
      <c r="E38" s="8" t="str">
        <f>IF((ISTEXT(DATA_GOES_HERE!#REF!)),(DATA_GOES_HERE!#REF!),"")</f>
        <v/>
      </c>
      <c r="F38">
        <f>DATA_GOES_HERE!AI38</f>
        <v>0</v>
      </c>
      <c r="G38" s="1">
        <f>DATA_GOES_HERE!J38</f>
        <v>0</v>
      </c>
      <c r="H38" s="1">
        <f>DATA_GOES_HERE!R38</f>
        <v>0</v>
      </c>
      <c r="I38" s="1">
        <f t="shared" ca="1" si="1"/>
        <v>42745</v>
      </c>
      <c r="J38">
        <v>0</v>
      </c>
      <c r="K38">
        <v>31158</v>
      </c>
      <c r="L38" t="s">
        <v>124</v>
      </c>
      <c r="M38" t="e">
        <f>VLOOKUP(DATA_GOES_HERE!Y38,VENUEID!$A$2:$B$28,2,TRUE)</f>
        <v>#N/A</v>
      </c>
      <c r="N38" t="e">
        <f>VLOOKUP(DATA_GOES_HERE!AH38,eventTypeID!$A:$C,3,TRUE)</f>
        <v>#N/A</v>
      </c>
      <c r="O38">
        <v>12</v>
      </c>
      <c r="Q38" t="e">
        <f>VLOOKUP(DATA_GOES_HERE!#REF!,VENUEID!$A$2:$C61,3,TRUE)</f>
        <v>#REF!</v>
      </c>
      <c r="R38" s="7"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6" t="s">
        <v>121</v>
      </c>
      <c r="B39">
        <f>DATA_GOES_HERE!A39</f>
        <v>0</v>
      </c>
      <c r="E39" s="8" t="str">
        <f>IF((ISTEXT(DATA_GOES_HERE!#REF!)),(DATA_GOES_HERE!#REF!),"")</f>
        <v/>
      </c>
      <c r="F39">
        <f>DATA_GOES_HERE!AI39</f>
        <v>0</v>
      </c>
      <c r="G39" s="1">
        <f>DATA_GOES_HERE!J39</f>
        <v>0</v>
      </c>
      <c r="H39" s="1">
        <f>DATA_GOES_HERE!R39</f>
        <v>0</v>
      </c>
      <c r="I39" s="1">
        <f t="shared" ca="1" si="1"/>
        <v>42745</v>
      </c>
      <c r="J39">
        <v>0</v>
      </c>
      <c r="K39">
        <v>31158</v>
      </c>
      <c r="L39" t="s">
        <v>124</v>
      </c>
      <c r="M39" t="e">
        <f>VLOOKUP(DATA_GOES_HERE!Y39,VENUEID!$A$2:$B$28,2,TRUE)</f>
        <v>#N/A</v>
      </c>
      <c r="N39" t="e">
        <f>VLOOKUP(DATA_GOES_HERE!AH39,eventTypeID!$A:$C,3,TRUE)</f>
        <v>#N/A</v>
      </c>
      <c r="O39">
        <v>12</v>
      </c>
      <c r="Q39" t="e">
        <f>VLOOKUP(DATA_GOES_HERE!#REF!,VENUEID!$A$2:$C62,3,TRUE)</f>
        <v>#REF!</v>
      </c>
      <c r="R39" s="7"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6" t="s">
        <v>121</v>
      </c>
      <c r="B40">
        <f>DATA_GOES_HERE!A40</f>
        <v>0</v>
      </c>
      <c r="E40" s="8" t="str">
        <f>IF((ISTEXT(DATA_GOES_HERE!#REF!)),(DATA_GOES_HERE!#REF!),"")</f>
        <v/>
      </c>
      <c r="F40">
        <f>DATA_GOES_HERE!AI40</f>
        <v>0</v>
      </c>
      <c r="G40" s="1">
        <f>DATA_GOES_HERE!J40</f>
        <v>0</v>
      </c>
      <c r="H40" s="1">
        <f>DATA_GOES_HERE!R40</f>
        <v>0</v>
      </c>
      <c r="I40" s="1">
        <f t="shared" ca="1" si="1"/>
        <v>42745</v>
      </c>
      <c r="J40">
        <v>0</v>
      </c>
      <c r="K40">
        <v>31158</v>
      </c>
      <c r="L40" t="s">
        <v>124</v>
      </c>
      <c r="M40" t="e">
        <f>VLOOKUP(DATA_GOES_HERE!Y40,VENUEID!$A$2:$B$28,2,TRUE)</f>
        <v>#N/A</v>
      </c>
      <c r="N40" t="e">
        <f>VLOOKUP(DATA_GOES_HERE!AH40,eventTypeID!$A:$C,3,TRUE)</f>
        <v>#N/A</v>
      </c>
      <c r="O40">
        <v>12</v>
      </c>
      <c r="Q40" t="e">
        <f>VLOOKUP(DATA_GOES_HERE!#REF!,VENUEID!$A$2:$C63,3,TRUE)</f>
        <v>#REF!</v>
      </c>
      <c r="R40" s="7"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6" t="s">
        <v>121</v>
      </c>
      <c r="B41">
        <f>DATA_GOES_HERE!A41</f>
        <v>0</v>
      </c>
      <c r="E41" s="8" t="str">
        <f>IF((ISTEXT(DATA_GOES_HERE!#REF!)),(DATA_GOES_HERE!#REF!),"")</f>
        <v/>
      </c>
      <c r="F41">
        <f>DATA_GOES_HERE!AI41</f>
        <v>0</v>
      </c>
      <c r="G41" s="1">
        <f>DATA_GOES_HERE!J41</f>
        <v>0</v>
      </c>
      <c r="H41" s="1">
        <f>DATA_GOES_HERE!R41</f>
        <v>0</v>
      </c>
      <c r="I41" s="1">
        <f t="shared" ca="1" si="1"/>
        <v>42745</v>
      </c>
      <c r="J41">
        <v>0</v>
      </c>
      <c r="K41">
        <v>31158</v>
      </c>
      <c r="L41" t="s">
        <v>124</v>
      </c>
      <c r="M41" t="e">
        <f>VLOOKUP(DATA_GOES_HERE!Y41,VENUEID!$A$2:$B$28,2,TRUE)</f>
        <v>#N/A</v>
      </c>
      <c r="N41" t="e">
        <f>VLOOKUP(DATA_GOES_HERE!AH41,eventTypeID!$A:$C,3,TRUE)</f>
        <v>#N/A</v>
      </c>
      <c r="O41">
        <v>12</v>
      </c>
      <c r="Q41" t="e">
        <f>VLOOKUP(DATA_GOES_HERE!#REF!,VENUEID!$A$2:$C64,3,TRUE)</f>
        <v>#REF!</v>
      </c>
      <c r="R41" s="7"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6" t="s">
        <v>121</v>
      </c>
      <c r="B42">
        <f>DATA_GOES_HERE!A42</f>
        <v>0</v>
      </c>
      <c r="E42" s="8" t="str">
        <f>IF((ISTEXT(DATA_GOES_HERE!F27)),(DATA_GOES_HERE!F27),"")</f>
        <v/>
      </c>
      <c r="F42">
        <f>DATA_GOES_HERE!AI42</f>
        <v>0</v>
      </c>
      <c r="G42" s="1">
        <f>DATA_GOES_HERE!J42</f>
        <v>0</v>
      </c>
      <c r="H42" s="1">
        <f>DATA_GOES_HERE!R42</f>
        <v>0</v>
      </c>
      <c r="I42" s="1">
        <f t="shared" ca="1" si="1"/>
        <v>42745</v>
      </c>
      <c r="J42">
        <v>0</v>
      </c>
      <c r="K42">
        <v>31158</v>
      </c>
      <c r="L42" t="s">
        <v>124</v>
      </c>
      <c r="M42" t="e">
        <f>VLOOKUP(DATA_GOES_HERE!Y42,VENUEID!$A$2:$B$28,2,TRUE)</f>
        <v>#N/A</v>
      </c>
      <c r="N42" t="e">
        <f>VLOOKUP(DATA_GOES_HERE!AH42,eventTypeID!$A:$C,3,TRUE)</f>
        <v>#N/A</v>
      </c>
      <c r="O42">
        <v>12</v>
      </c>
      <c r="Q42" t="e">
        <f>VLOOKUP(DATA_GOES_HERE!Y27,VENUEID!$A$2:$C65,3,TRUE)</f>
        <v>#N/A</v>
      </c>
      <c r="R42" s="7">
        <f>DATA_GOES_HERE!M27</f>
        <v>0</v>
      </c>
      <c r="W42" t="str">
        <f>IF(DATA_GOES_HERE!L27="Monday",1," ")</f>
        <v xml:space="preserve"> </v>
      </c>
      <c r="X42" t="str">
        <f>IF(DATA_GOES_HERE!L27="Tuesday",1," ")</f>
        <v xml:space="preserve"> </v>
      </c>
      <c r="Y42" t="str">
        <f>IF(DATA_GOES_HERE!L27="Wednesday",1," ")</f>
        <v xml:space="preserve"> </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6" t="s">
        <v>121</v>
      </c>
      <c r="B43" t="e">
        <f>DATA_GOES_HERE!#REF!</f>
        <v>#REF!</v>
      </c>
      <c r="E43" s="8" t="str">
        <f>IF((ISTEXT(DATA_GOES_HERE!F28)),(DATA_GOES_HERE!F28),"")</f>
        <v/>
      </c>
      <c r="F43" t="e">
        <f>DATA_GOES_HERE!#REF!</f>
        <v>#REF!</v>
      </c>
      <c r="G43" s="1" t="e">
        <f>DATA_GOES_HERE!#REF!</f>
        <v>#REF!</v>
      </c>
      <c r="H43" s="1" t="e">
        <f>DATA_GOES_HERE!#REF!</f>
        <v>#REF!</v>
      </c>
      <c r="I43" s="1">
        <f t="shared" ca="1" si="1"/>
        <v>42745</v>
      </c>
      <c r="J43">
        <v>0</v>
      </c>
      <c r="K43">
        <v>31158</v>
      </c>
      <c r="L43" t="s">
        <v>124</v>
      </c>
      <c r="M43" t="e">
        <f>VLOOKUP(DATA_GOES_HERE!#REF!,VENUEID!$A$2:$B$28,2,TRUE)</f>
        <v>#REF!</v>
      </c>
      <c r="N43" t="e">
        <f>VLOOKUP(DATA_GOES_HERE!#REF!,eventTypeID!$A:$C,3,TRUE)</f>
        <v>#REF!</v>
      </c>
      <c r="O43">
        <v>12</v>
      </c>
      <c r="Q43" t="e">
        <f>VLOOKUP(DATA_GOES_HERE!Y28,VENUEID!$A$2:$C66,3,TRUE)</f>
        <v>#N/A</v>
      </c>
      <c r="R43" s="7">
        <f>DATA_GOES_HERE!M28</f>
        <v>0</v>
      </c>
      <c r="W43" t="str">
        <f>IF(DATA_GOES_HERE!L28="Monday",1," ")</f>
        <v xml:space="preserve"> </v>
      </c>
      <c r="X43" t="str">
        <f>IF(DATA_GOES_HERE!L28="Tuesday",1," ")</f>
        <v xml:space="preserve"> </v>
      </c>
      <c r="Y43" t="str">
        <f>IF(DATA_GOES_HERE!L28="Wednesday",1," ")</f>
        <v xml:space="preserve"> </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6" t="s">
        <v>121</v>
      </c>
      <c r="B44">
        <f>DATA_GOES_HERE!A43</f>
        <v>0</v>
      </c>
      <c r="E44" s="8" t="str">
        <f>IF((ISTEXT(DATA_GOES_HERE!F29)),(DATA_GOES_HERE!F29),"")</f>
        <v/>
      </c>
      <c r="F44">
        <f>DATA_GOES_HERE!AI43</f>
        <v>0</v>
      </c>
      <c r="G44" s="1">
        <f>DATA_GOES_HERE!J43</f>
        <v>0</v>
      </c>
      <c r="H44" s="1">
        <f>DATA_GOES_HERE!R43</f>
        <v>0</v>
      </c>
      <c r="I44" s="1">
        <f t="shared" ca="1" si="1"/>
        <v>42745</v>
      </c>
      <c r="J44">
        <v>0</v>
      </c>
      <c r="K44">
        <v>31158</v>
      </c>
      <c r="L44" t="s">
        <v>124</v>
      </c>
      <c r="M44" t="e">
        <f>VLOOKUP(DATA_GOES_HERE!Y43,VENUEID!$A$2:$B$28,2,TRUE)</f>
        <v>#N/A</v>
      </c>
      <c r="N44" t="e">
        <f>VLOOKUP(DATA_GOES_HERE!AH43,eventTypeID!$A:$C,3,TRUE)</f>
        <v>#N/A</v>
      </c>
      <c r="O44">
        <v>12</v>
      </c>
      <c r="Q44" t="e">
        <f>VLOOKUP(DATA_GOES_HERE!Y29,VENUEID!$A$2:$C67,3,TRUE)</f>
        <v>#N/A</v>
      </c>
      <c r="R44" s="7">
        <f>DATA_GOES_HERE!M29</f>
        <v>0</v>
      </c>
      <c r="W44" t="str">
        <f>IF(DATA_GOES_HERE!L29="Monday",1," ")</f>
        <v xml:space="preserve"> </v>
      </c>
      <c r="X44" t="str">
        <f>IF(DATA_GOES_HERE!L29="Tuesday",1," ")</f>
        <v xml:space="preserve"> </v>
      </c>
      <c r="Y44" t="str">
        <f>IF(DATA_GOES_HERE!L29="Wednesday",1," ")</f>
        <v xml:space="preserve"> </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6" t="s">
        <v>121</v>
      </c>
      <c r="B45">
        <f>DATA_GOES_HERE!A44</f>
        <v>0</v>
      </c>
      <c r="E45" s="8" t="str">
        <f>IF((ISTEXT(DATA_GOES_HERE!F30)),(DATA_GOES_HERE!F30),"")</f>
        <v/>
      </c>
      <c r="F45">
        <f>DATA_GOES_HERE!AI44</f>
        <v>0</v>
      </c>
      <c r="G45" s="1">
        <f>DATA_GOES_HERE!J44</f>
        <v>0</v>
      </c>
      <c r="H45" s="1">
        <f>DATA_GOES_HERE!R44</f>
        <v>0</v>
      </c>
      <c r="I45" s="1">
        <f t="shared" ca="1" si="1"/>
        <v>42745</v>
      </c>
      <c r="J45">
        <v>0</v>
      </c>
      <c r="K45">
        <v>31158</v>
      </c>
      <c r="L45" t="s">
        <v>124</v>
      </c>
      <c r="M45" t="e">
        <f>VLOOKUP(DATA_GOES_HERE!Y44,VENUEID!$A$2:$B$28,2,TRUE)</f>
        <v>#N/A</v>
      </c>
      <c r="N45" t="e">
        <f>VLOOKUP(DATA_GOES_HERE!AH44,eventTypeID!$A:$C,3,TRUE)</f>
        <v>#N/A</v>
      </c>
      <c r="O45">
        <v>12</v>
      </c>
      <c r="Q45" t="e">
        <f>VLOOKUP(DATA_GOES_HERE!Y30,VENUEID!$A$2:$C68,3,TRUE)</f>
        <v>#N/A</v>
      </c>
      <c r="R45" s="7">
        <f>DATA_GOES_HERE!M30</f>
        <v>0</v>
      </c>
      <c r="W45" t="str">
        <f>IF(DATA_GOES_HERE!L30="Monday",1," ")</f>
        <v xml:space="preserve"> </v>
      </c>
      <c r="X45" t="str">
        <f>IF(DATA_GOES_HERE!L30="Tuesday",1," ")</f>
        <v xml:space="preserve"> </v>
      </c>
      <c r="Y45" t="str">
        <f>IF(DATA_GOES_HERE!L30="Wednesday",1," ")</f>
        <v xml:space="preserve"> </v>
      </c>
      <c r="Z45" t="str">
        <f>IF(DATA_GOES_HERE!L30="Thursday",1," ")</f>
        <v xml:space="preserve"> </v>
      </c>
      <c r="AA45" t="str">
        <f>IF(DATA_GOES_HERE!L30="Friday",1," ")</f>
        <v xml:space="preserve"> </v>
      </c>
      <c r="AB45" t="str">
        <f>IF(DATA_GOES_HERE!L30="Saturday",1," ")</f>
        <v xml:space="preserve"> </v>
      </c>
      <c r="AC45" t="str">
        <f>IF(DATA_GOES_HERE!L30="Sunday",1," ")</f>
        <v xml:space="preserve"> </v>
      </c>
    </row>
    <row r="46" spans="1:29" x14ac:dyDescent="0.25">
      <c r="A46" s="6" t="s">
        <v>121</v>
      </c>
      <c r="B46">
        <f>DATA_GOES_HERE!A45</f>
        <v>0</v>
      </c>
      <c r="E46" s="8" t="str">
        <f>IF((ISTEXT(DATA_GOES_HERE!F31)),(DATA_GOES_HERE!F31),"")</f>
        <v/>
      </c>
      <c r="F46">
        <f>DATA_GOES_HERE!AI45</f>
        <v>0</v>
      </c>
      <c r="G46" s="1">
        <f>DATA_GOES_HERE!J45</f>
        <v>0</v>
      </c>
      <c r="H46" s="1">
        <f>DATA_GOES_HERE!R45</f>
        <v>0</v>
      </c>
      <c r="I46" s="1">
        <f t="shared" ca="1" si="1"/>
        <v>42745</v>
      </c>
      <c r="J46">
        <v>0</v>
      </c>
      <c r="K46">
        <v>31158</v>
      </c>
      <c r="L46" t="s">
        <v>124</v>
      </c>
      <c r="M46" t="e">
        <f>VLOOKUP(DATA_GOES_HERE!Y45,VENUEID!$A$2:$B$28,2,TRUE)</f>
        <v>#N/A</v>
      </c>
      <c r="N46" t="e">
        <f>VLOOKUP(DATA_GOES_HERE!AH45,eventTypeID!$A:$C,3,TRUE)</f>
        <v>#N/A</v>
      </c>
      <c r="O46">
        <v>12</v>
      </c>
      <c r="Q46" t="e">
        <f>VLOOKUP(DATA_GOES_HERE!Y31,VENUEID!$A$2:$C69,3,TRUE)</f>
        <v>#N/A</v>
      </c>
      <c r="R46" s="7">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6" t="s">
        <v>121</v>
      </c>
      <c r="B47">
        <f>DATA_GOES_HERE!A46</f>
        <v>0</v>
      </c>
      <c r="E47" s="8" t="str">
        <f>IF((ISTEXT(DATA_GOES_HERE!#REF!)),(DATA_GOES_HERE!#REF!),"")</f>
        <v/>
      </c>
      <c r="F47">
        <f>DATA_GOES_HERE!AI46</f>
        <v>0</v>
      </c>
      <c r="G47" s="1">
        <f>DATA_GOES_HERE!J46</f>
        <v>0</v>
      </c>
      <c r="H47" s="1">
        <f>DATA_GOES_HERE!R46</f>
        <v>0</v>
      </c>
      <c r="I47" s="1">
        <f t="shared" ca="1" si="1"/>
        <v>42745</v>
      </c>
      <c r="J47">
        <v>0</v>
      </c>
      <c r="K47">
        <v>31158</v>
      </c>
      <c r="L47" t="s">
        <v>124</v>
      </c>
      <c r="M47" t="e">
        <f>VLOOKUP(DATA_GOES_HERE!Y46,VENUEID!$A$2:$B$28,2,TRUE)</f>
        <v>#N/A</v>
      </c>
      <c r="N47" t="e">
        <f>VLOOKUP(DATA_GOES_HERE!AH46,eventTypeID!$A:$C,3,TRUE)</f>
        <v>#N/A</v>
      </c>
      <c r="O47">
        <v>12</v>
      </c>
      <c r="Q47" t="e">
        <f>VLOOKUP(DATA_GOES_HERE!#REF!,VENUEID!$A$2:$C70,3,TRUE)</f>
        <v>#REF!</v>
      </c>
      <c r="R47" s="7"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6" t="s">
        <v>121</v>
      </c>
      <c r="B48">
        <f>DATA_GOES_HERE!A47</f>
        <v>0</v>
      </c>
      <c r="E48" s="8" t="str">
        <f>IF((ISTEXT(DATA_GOES_HERE!#REF!)),(DATA_GOES_HERE!#REF!),"")</f>
        <v/>
      </c>
      <c r="F48">
        <f>DATA_GOES_HERE!AI47</f>
        <v>0</v>
      </c>
      <c r="G48" s="1">
        <f>DATA_GOES_HERE!J47</f>
        <v>0</v>
      </c>
      <c r="H48" s="1">
        <f>DATA_GOES_HERE!R47</f>
        <v>0</v>
      </c>
      <c r="I48" s="1">
        <f t="shared" ca="1" si="1"/>
        <v>42745</v>
      </c>
      <c r="J48">
        <v>0</v>
      </c>
      <c r="K48">
        <v>31158</v>
      </c>
      <c r="L48" t="s">
        <v>124</v>
      </c>
      <c r="M48" t="e">
        <f>VLOOKUP(DATA_GOES_HERE!Y47,VENUEID!$A$2:$B$28,2,TRUE)</f>
        <v>#N/A</v>
      </c>
      <c r="N48" t="e">
        <f>VLOOKUP(DATA_GOES_HERE!AH47,eventTypeID!$A:$C,3,TRUE)</f>
        <v>#N/A</v>
      </c>
      <c r="O48">
        <v>12</v>
      </c>
      <c r="Q48" t="e">
        <f>VLOOKUP(DATA_GOES_HERE!#REF!,VENUEID!$A$2:$C71,3,TRUE)</f>
        <v>#REF!</v>
      </c>
      <c r="R48" s="7"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6" t="s">
        <v>121</v>
      </c>
      <c r="B49" t="str">
        <f>DATA_GOES_HERE!A48</f>
        <v xml:space="preserve"> Adult Education High School Equivalency Class</v>
      </c>
      <c r="E49" s="8" t="str">
        <f>IF((ISTEXT(DATA_GOES_HERE!#REF!)),(DATA_GOES_HERE!#REF!),"")</f>
        <v/>
      </c>
      <c r="F49" t="str">
        <f>DATA_GOES_HERE!AI48</f>
        <v>Tuesdays, 5:00 p.m. Fridays, 10:00 a.m.  Earn your high school equivalency diploma. Free HiSET classes are offered in partnership with the YWCA Family Literacy Center. Start writing the story of your family&amp;rsquo;s success today. Registration is required. To register, call (615) 269-9922.</v>
      </c>
      <c r="G49" s="1">
        <f>DATA_GOES_HERE!J48</f>
        <v>42801</v>
      </c>
      <c r="H49" s="1">
        <f>DATA_GOES_HERE!R48</f>
        <v>42801</v>
      </c>
      <c r="I49" s="1">
        <f t="shared" ca="1" si="1"/>
        <v>42745</v>
      </c>
      <c r="J49">
        <v>0</v>
      </c>
      <c r="K49">
        <v>31158</v>
      </c>
      <c r="L49" t="s">
        <v>124</v>
      </c>
      <c r="M49">
        <f>VLOOKUP(DATA_GOES_HERE!Y48,VENUEID!$A$2:$B$28,2,TRUE)</f>
        <v>31252</v>
      </c>
      <c r="N49" t="e">
        <f>VLOOKUP(DATA_GOES_HERE!AH48,eventTypeID!$A:$C,3,TRUE)</f>
        <v>#N/A</v>
      </c>
      <c r="O49">
        <v>12</v>
      </c>
      <c r="Q49" t="e">
        <f>VLOOKUP(DATA_GOES_HERE!#REF!,VENUEID!$A$2:$C72,3,TRUE)</f>
        <v>#REF!</v>
      </c>
      <c r="R49" s="7"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6" t="s">
        <v>121</v>
      </c>
      <c r="B50">
        <f>DATA_GOES_HERE!A49</f>
        <v>0</v>
      </c>
      <c r="E50" s="8" t="str">
        <f>IF((ISTEXT(DATA_GOES_HERE!#REF!)),(DATA_GOES_HERE!#REF!),"")</f>
        <v/>
      </c>
      <c r="F50">
        <f>DATA_GOES_HERE!AI49</f>
        <v>0</v>
      </c>
      <c r="G50" s="1">
        <f>DATA_GOES_HERE!J49</f>
        <v>0</v>
      </c>
      <c r="H50" s="1">
        <f>DATA_GOES_HERE!R49</f>
        <v>0</v>
      </c>
      <c r="I50" s="1">
        <f t="shared" ca="1" si="1"/>
        <v>42745</v>
      </c>
      <c r="J50">
        <v>0</v>
      </c>
      <c r="K50">
        <v>31158</v>
      </c>
      <c r="L50" t="s">
        <v>124</v>
      </c>
      <c r="M50" t="e">
        <f>VLOOKUP(DATA_GOES_HERE!Y49,VENUEID!$A$2:$B$28,2,TRUE)</f>
        <v>#N/A</v>
      </c>
      <c r="N50" t="e">
        <f>VLOOKUP(DATA_GOES_HERE!AH49,eventTypeID!$A:$C,3,TRUE)</f>
        <v>#N/A</v>
      </c>
      <c r="O50">
        <v>12</v>
      </c>
      <c r="Q50" t="e">
        <f>VLOOKUP(DATA_GOES_HERE!#REF!,VENUEID!$A$2:$C73,3,TRUE)</f>
        <v>#REF!</v>
      </c>
      <c r="R50" s="7"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6" t="s">
        <v>121</v>
      </c>
      <c r="B51">
        <f>DATA_GOES_HERE!A50</f>
        <v>0</v>
      </c>
      <c r="E51" s="8" t="str">
        <f>IF((ISTEXT(DATA_GOES_HERE!#REF!)),(DATA_GOES_HERE!#REF!),"")</f>
        <v/>
      </c>
      <c r="F51">
        <f>DATA_GOES_HERE!AI50</f>
        <v>0</v>
      </c>
      <c r="G51" s="1">
        <f>DATA_GOES_HERE!J50</f>
        <v>0</v>
      </c>
      <c r="H51" s="1">
        <f>DATA_GOES_HERE!R50</f>
        <v>0</v>
      </c>
      <c r="I51" s="1">
        <f t="shared" ca="1" si="1"/>
        <v>42745</v>
      </c>
      <c r="J51">
        <v>0</v>
      </c>
      <c r="K51">
        <v>31158</v>
      </c>
      <c r="L51" t="s">
        <v>124</v>
      </c>
      <c r="M51" t="e">
        <f>VLOOKUP(DATA_GOES_HERE!Y50,VENUEID!$A$2:$B$28,2,TRUE)</f>
        <v>#N/A</v>
      </c>
      <c r="N51" t="e">
        <f>VLOOKUP(DATA_GOES_HERE!AH50,eventTypeID!$A:$C,3,TRUE)</f>
        <v>#N/A</v>
      </c>
      <c r="O51">
        <v>12</v>
      </c>
      <c r="Q51" t="e">
        <f>VLOOKUP(DATA_GOES_HERE!#REF!,VENUEID!$A$2:$C74,3,TRUE)</f>
        <v>#REF!</v>
      </c>
      <c r="R51" s="7"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6" t="s">
        <v>121</v>
      </c>
      <c r="B52">
        <f>DATA_GOES_HERE!A51</f>
        <v>0</v>
      </c>
      <c r="E52" s="8" t="str">
        <f>IF((ISTEXT(DATA_GOES_HERE!#REF!)),(DATA_GOES_HERE!#REF!),"")</f>
        <v/>
      </c>
      <c r="F52">
        <f>DATA_GOES_HERE!AI51</f>
        <v>0</v>
      </c>
      <c r="G52" s="1">
        <f>DATA_GOES_HERE!J51</f>
        <v>0</v>
      </c>
      <c r="H52" s="1">
        <f>DATA_GOES_HERE!R51</f>
        <v>0</v>
      </c>
      <c r="I52" s="1">
        <f t="shared" ca="1" si="1"/>
        <v>42745</v>
      </c>
      <c r="J52">
        <v>0</v>
      </c>
      <c r="K52">
        <v>31158</v>
      </c>
      <c r="L52" t="s">
        <v>124</v>
      </c>
      <c r="M52" t="e">
        <f>VLOOKUP(DATA_GOES_HERE!Y51,VENUEID!$A$2:$B$28,2,TRUE)</f>
        <v>#N/A</v>
      </c>
      <c r="N52" t="e">
        <f>VLOOKUP(DATA_GOES_HERE!AH51,eventTypeID!$A:$C,3,TRUE)</f>
        <v>#N/A</v>
      </c>
      <c r="O52">
        <v>12</v>
      </c>
      <c r="Q52" t="e">
        <f>VLOOKUP(DATA_GOES_HERE!#REF!,VENUEID!$A$2:$C75,3,TRUE)</f>
        <v>#REF!</v>
      </c>
      <c r="R52" s="7"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6" t="s">
        <v>121</v>
      </c>
      <c r="B53">
        <f>DATA_GOES_HERE!A52</f>
        <v>0</v>
      </c>
      <c r="E53" s="8" t="str">
        <f>IF((ISTEXT(DATA_GOES_HERE!#REF!)),(DATA_GOES_HERE!#REF!),"")</f>
        <v/>
      </c>
      <c r="F53">
        <f>DATA_GOES_HERE!AI52</f>
        <v>0</v>
      </c>
      <c r="G53" s="1">
        <f>DATA_GOES_HERE!J52</f>
        <v>0</v>
      </c>
      <c r="H53" s="1">
        <f>DATA_GOES_HERE!R52</f>
        <v>0</v>
      </c>
      <c r="I53" s="1">
        <f t="shared" ca="1" si="1"/>
        <v>42745</v>
      </c>
      <c r="J53">
        <v>0</v>
      </c>
      <c r="K53">
        <v>31158</v>
      </c>
      <c r="L53" t="s">
        <v>124</v>
      </c>
      <c r="M53" t="e">
        <f>VLOOKUP(DATA_GOES_HERE!Y52,VENUEID!$A$2:$B$28,2,TRUE)</f>
        <v>#N/A</v>
      </c>
      <c r="N53" t="e">
        <f>VLOOKUP(DATA_GOES_HERE!AH52,eventTypeID!$A:$C,3,TRUE)</f>
        <v>#N/A</v>
      </c>
      <c r="O53">
        <v>12</v>
      </c>
      <c r="Q53" t="e">
        <f>VLOOKUP(DATA_GOES_HERE!#REF!,VENUEID!$A$2:$C76,3,TRUE)</f>
        <v>#REF!</v>
      </c>
      <c r="R53" s="7"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6" t="s">
        <v>121</v>
      </c>
      <c r="B54">
        <f>DATA_GOES_HERE!A53</f>
        <v>0</v>
      </c>
      <c r="E54" s="8" t="str">
        <f>IF((ISTEXT(DATA_GOES_HERE!#REF!)),(DATA_GOES_HERE!#REF!),"")</f>
        <v/>
      </c>
      <c r="F54">
        <f>DATA_GOES_HERE!AI53</f>
        <v>0</v>
      </c>
      <c r="G54" s="1">
        <f>DATA_GOES_HERE!J53</f>
        <v>0</v>
      </c>
      <c r="H54" s="1">
        <f>DATA_GOES_HERE!R53</f>
        <v>0</v>
      </c>
      <c r="I54" s="1">
        <f t="shared" ca="1" si="1"/>
        <v>42745</v>
      </c>
      <c r="J54">
        <v>0</v>
      </c>
      <c r="K54">
        <v>31158</v>
      </c>
      <c r="L54" t="s">
        <v>124</v>
      </c>
      <c r="M54" t="e">
        <f>VLOOKUP(DATA_GOES_HERE!Y53,VENUEID!$A$2:$B$28,2,TRUE)</f>
        <v>#N/A</v>
      </c>
      <c r="N54" t="e">
        <f>VLOOKUP(DATA_GOES_HERE!AH53,eventTypeID!$A:$C,3,TRUE)</f>
        <v>#N/A</v>
      </c>
      <c r="O54">
        <v>12</v>
      </c>
      <c r="Q54" t="e">
        <f>VLOOKUP(DATA_GOES_HERE!#REF!,VENUEID!$A$2:$C77,3,TRUE)</f>
        <v>#REF!</v>
      </c>
      <c r="R54" s="7"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6" t="s">
        <v>121</v>
      </c>
      <c r="B55">
        <f>DATA_GOES_HERE!A54</f>
        <v>0</v>
      </c>
      <c r="E55" s="8" t="str">
        <f>IF((ISTEXT(DATA_GOES_HERE!#REF!)),(DATA_GOES_HERE!#REF!),"")</f>
        <v/>
      </c>
      <c r="F55">
        <f>DATA_GOES_HERE!AI54</f>
        <v>0</v>
      </c>
      <c r="G55" s="1">
        <f>DATA_GOES_HERE!J54</f>
        <v>0</v>
      </c>
      <c r="H55" s="1">
        <f>DATA_GOES_HERE!R54</f>
        <v>0</v>
      </c>
      <c r="I55" s="1">
        <f t="shared" ca="1" si="1"/>
        <v>42745</v>
      </c>
      <c r="J55">
        <v>0</v>
      </c>
      <c r="K55">
        <v>31158</v>
      </c>
      <c r="L55" t="s">
        <v>124</v>
      </c>
      <c r="M55" t="e">
        <f>VLOOKUP(DATA_GOES_HERE!Y54,VENUEID!$A$2:$B$28,2,TRUE)</f>
        <v>#N/A</v>
      </c>
      <c r="N55" t="e">
        <f>VLOOKUP(DATA_GOES_HERE!AH54,eventTypeID!$A:$C,3,TRUE)</f>
        <v>#N/A</v>
      </c>
      <c r="O55">
        <v>12</v>
      </c>
      <c r="Q55" t="e">
        <f>VLOOKUP(DATA_GOES_HERE!#REF!,VENUEID!$A$2:$C78,3,TRUE)</f>
        <v>#REF!</v>
      </c>
      <c r="R55" s="7"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6" t="s">
        <v>121</v>
      </c>
      <c r="B56">
        <f>DATA_GOES_HERE!A55</f>
        <v>0</v>
      </c>
      <c r="E56" s="8" t="str">
        <f>IF((ISTEXT(DATA_GOES_HERE!F32)),(DATA_GOES_HERE!F32),"")</f>
        <v/>
      </c>
      <c r="F56">
        <f>DATA_GOES_HERE!AI55</f>
        <v>0</v>
      </c>
      <c r="G56" s="1">
        <f>DATA_GOES_HERE!J55</f>
        <v>0</v>
      </c>
      <c r="H56" s="1">
        <f>DATA_GOES_HERE!R55</f>
        <v>0</v>
      </c>
      <c r="I56" s="1">
        <f t="shared" ca="1" si="1"/>
        <v>42745</v>
      </c>
      <c r="J56">
        <v>0</v>
      </c>
      <c r="K56">
        <v>31158</v>
      </c>
      <c r="L56" t="s">
        <v>124</v>
      </c>
      <c r="M56" t="e">
        <f>VLOOKUP(DATA_GOES_HERE!Y55,VENUEID!$A$2:$B$28,2,TRUE)</f>
        <v>#N/A</v>
      </c>
      <c r="N56" t="e">
        <f>VLOOKUP(DATA_GOES_HERE!AH55,eventTypeID!$A:$C,3,TRUE)</f>
        <v>#N/A</v>
      </c>
      <c r="O56">
        <v>12</v>
      </c>
      <c r="Q56" t="e">
        <f>VLOOKUP(DATA_GOES_HERE!Y32,VENUEID!$A$2:$C79,3,TRUE)</f>
        <v>#N/A</v>
      </c>
      <c r="R56" s="7">
        <f>DATA_GOES_HERE!M32</f>
        <v>0</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t="str">
        <f>IF(DATA_GOES_HERE!L32="Saturday",1," ")</f>
        <v xml:space="preserve"> </v>
      </c>
      <c r="AC56" t="str">
        <f>IF(DATA_GOES_HERE!L32="Sunday",1," ")</f>
        <v xml:space="preserve"> </v>
      </c>
    </row>
    <row r="57" spans="1:29" x14ac:dyDescent="0.25">
      <c r="A57" s="6" t="s">
        <v>121</v>
      </c>
      <c r="B57">
        <f>DATA_GOES_HERE!A56</f>
        <v>0</v>
      </c>
      <c r="E57" s="8" t="str">
        <f>IF((ISTEXT(DATA_GOES_HERE!#REF!)),(DATA_GOES_HERE!#REF!),"")</f>
        <v/>
      </c>
      <c r="F57">
        <f>DATA_GOES_HERE!AI56</f>
        <v>0</v>
      </c>
      <c r="G57" s="1">
        <f>DATA_GOES_HERE!J56</f>
        <v>0</v>
      </c>
      <c r="H57" s="1">
        <f>DATA_GOES_HERE!R56</f>
        <v>0</v>
      </c>
      <c r="I57" s="1">
        <f t="shared" ca="1" si="1"/>
        <v>42745</v>
      </c>
      <c r="J57">
        <v>0</v>
      </c>
      <c r="K57">
        <v>31158</v>
      </c>
      <c r="L57" t="s">
        <v>124</v>
      </c>
      <c r="M57" t="e">
        <f>VLOOKUP(DATA_GOES_HERE!Y56,VENUEID!$A$2:$B$28,2,TRUE)</f>
        <v>#N/A</v>
      </c>
      <c r="N57" t="e">
        <f>VLOOKUP(DATA_GOES_HERE!AH56,eventTypeID!$A:$C,3,TRUE)</f>
        <v>#N/A</v>
      </c>
      <c r="O57">
        <v>12</v>
      </c>
      <c r="Q57" t="e">
        <f>VLOOKUP(DATA_GOES_HERE!#REF!,VENUEID!$A$2:$C80,3,TRUE)</f>
        <v>#REF!</v>
      </c>
      <c r="R57" s="7"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6" t="s">
        <v>121</v>
      </c>
      <c r="B58">
        <f>DATA_GOES_HERE!A57</f>
        <v>0</v>
      </c>
      <c r="E58" s="8" t="str">
        <f>IF((ISTEXT(DATA_GOES_HERE!#REF!)),(DATA_GOES_HERE!#REF!),"")</f>
        <v/>
      </c>
      <c r="F58">
        <f>DATA_GOES_HERE!AI57</f>
        <v>0</v>
      </c>
      <c r="G58" s="1">
        <f>DATA_GOES_HERE!J57</f>
        <v>0</v>
      </c>
      <c r="H58" s="1">
        <f>DATA_GOES_HERE!R57</f>
        <v>0</v>
      </c>
      <c r="I58" s="1">
        <f t="shared" ca="1" si="1"/>
        <v>42745</v>
      </c>
      <c r="J58">
        <v>0</v>
      </c>
      <c r="K58">
        <v>31158</v>
      </c>
      <c r="L58" t="s">
        <v>124</v>
      </c>
      <c r="M58" t="e">
        <f>VLOOKUP(DATA_GOES_HERE!Y57,VENUEID!$A$2:$B$28,2,TRUE)</f>
        <v>#N/A</v>
      </c>
      <c r="N58" t="e">
        <f>VLOOKUP(DATA_GOES_HERE!AH57,eventTypeID!$A:$C,3,TRUE)</f>
        <v>#N/A</v>
      </c>
      <c r="O58">
        <v>12</v>
      </c>
      <c r="Q58" t="e">
        <f>VLOOKUP(DATA_GOES_HERE!#REF!,VENUEID!$A$2:$C81,3,TRUE)</f>
        <v>#REF!</v>
      </c>
      <c r="R58" s="7"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6" t="s">
        <v>121</v>
      </c>
      <c r="B59">
        <f>DATA_GOES_HERE!A58</f>
        <v>0</v>
      </c>
      <c r="E59" s="8" t="str">
        <f>IF((ISTEXT(DATA_GOES_HERE!#REF!)),(DATA_GOES_HERE!#REF!),"")</f>
        <v/>
      </c>
      <c r="F59">
        <f>DATA_GOES_HERE!AI58</f>
        <v>0</v>
      </c>
      <c r="G59" s="1">
        <f>DATA_GOES_HERE!J58</f>
        <v>0</v>
      </c>
      <c r="H59" s="1">
        <f>DATA_GOES_HERE!R58</f>
        <v>0</v>
      </c>
      <c r="I59" s="1">
        <f t="shared" ca="1" si="1"/>
        <v>42745</v>
      </c>
      <c r="J59">
        <v>0</v>
      </c>
      <c r="K59">
        <v>31158</v>
      </c>
      <c r="L59" t="s">
        <v>124</v>
      </c>
      <c r="M59" t="e">
        <f>VLOOKUP(DATA_GOES_HERE!Y58,VENUEID!$A$2:$B$28,2,TRUE)</f>
        <v>#N/A</v>
      </c>
      <c r="N59" t="e">
        <f>VLOOKUP(DATA_GOES_HERE!AH58,eventTypeID!$A:$C,3,TRUE)</f>
        <v>#N/A</v>
      </c>
      <c r="O59">
        <v>12</v>
      </c>
      <c r="Q59" t="e">
        <f>VLOOKUP(DATA_GOES_HERE!#REF!,VENUEID!$A$2:$C82,3,TRUE)</f>
        <v>#REF!</v>
      </c>
      <c r="R59" s="7"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6" t="s">
        <v>121</v>
      </c>
      <c r="B60">
        <f>DATA_GOES_HERE!A59</f>
        <v>0</v>
      </c>
      <c r="E60" s="8" t="str">
        <f>IF((ISTEXT(DATA_GOES_HERE!#REF!)),(DATA_GOES_HERE!#REF!),"")</f>
        <v/>
      </c>
      <c r="F60">
        <f>DATA_GOES_HERE!AI59</f>
        <v>0</v>
      </c>
      <c r="G60" s="1">
        <f>DATA_GOES_HERE!J59</f>
        <v>0</v>
      </c>
      <c r="H60" s="1">
        <f>DATA_GOES_HERE!R59</f>
        <v>0</v>
      </c>
      <c r="I60" s="1">
        <f t="shared" ca="1" si="1"/>
        <v>42745</v>
      </c>
      <c r="J60">
        <v>0</v>
      </c>
      <c r="K60">
        <v>31158</v>
      </c>
      <c r="L60" t="s">
        <v>124</v>
      </c>
      <c r="M60" t="e">
        <f>VLOOKUP(DATA_GOES_HERE!Y59,VENUEID!$A$2:$B$28,2,TRUE)</f>
        <v>#N/A</v>
      </c>
      <c r="N60" t="e">
        <f>VLOOKUP(DATA_GOES_HERE!AH59,eventTypeID!$A:$C,3,TRUE)</f>
        <v>#N/A</v>
      </c>
      <c r="O60">
        <v>12</v>
      </c>
      <c r="Q60" t="e">
        <f>VLOOKUP(DATA_GOES_HERE!#REF!,VENUEID!$A$2:$C83,3,TRUE)</f>
        <v>#REF!</v>
      </c>
      <c r="R60" s="7"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6" t="s">
        <v>121</v>
      </c>
      <c r="B61">
        <f>DATA_GOES_HERE!A60</f>
        <v>0</v>
      </c>
      <c r="E61" s="8" t="str">
        <f>IF((ISTEXT(DATA_GOES_HERE!#REF!)),(DATA_GOES_HERE!#REF!),"")</f>
        <v/>
      </c>
      <c r="F61">
        <f>DATA_GOES_HERE!AI60</f>
        <v>0</v>
      </c>
      <c r="G61" s="1">
        <f>DATA_GOES_HERE!J60</f>
        <v>0</v>
      </c>
      <c r="H61" s="1">
        <f>DATA_GOES_HERE!R60</f>
        <v>0</v>
      </c>
      <c r="I61" s="1">
        <f t="shared" ca="1" si="1"/>
        <v>42745</v>
      </c>
      <c r="J61">
        <v>0</v>
      </c>
      <c r="K61">
        <v>31158</v>
      </c>
      <c r="L61" t="s">
        <v>124</v>
      </c>
      <c r="M61" t="e">
        <f>VLOOKUP(DATA_GOES_HERE!Y60,VENUEID!$A$2:$B$28,2,TRUE)</f>
        <v>#N/A</v>
      </c>
      <c r="N61" t="e">
        <f>VLOOKUP(DATA_GOES_HERE!AH60,eventTypeID!$A:$C,3,TRUE)</f>
        <v>#N/A</v>
      </c>
      <c r="O61">
        <v>12</v>
      </c>
      <c r="Q61" t="e">
        <f>VLOOKUP(DATA_GOES_HERE!#REF!,VENUEID!$A$2:$C84,3,TRUE)</f>
        <v>#REF!</v>
      </c>
      <c r="R61" s="7"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6" t="s">
        <v>121</v>
      </c>
      <c r="B62" t="e">
        <f>DATA_GOES_HERE!#REF!</f>
        <v>#REF!</v>
      </c>
      <c r="E62" s="8" t="str">
        <f>IF((ISTEXT(DATA_GOES_HERE!F33)),(DATA_GOES_HERE!F33),"")</f>
        <v/>
      </c>
      <c r="F62" t="e">
        <f>DATA_GOES_HERE!#REF!</f>
        <v>#REF!</v>
      </c>
      <c r="G62" s="1" t="e">
        <f>DATA_GOES_HERE!#REF!</f>
        <v>#REF!</v>
      </c>
      <c r="H62" s="1" t="e">
        <f>DATA_GOES_HERE!#REF!</f>
        <v>#REF!</v>
      </c>
      <c r="I62" s="1">
        <f t="shared" ca="1" si="1"/>
        <v>42745</v>
      </c>
      <c r="J62">
        <v>0</v>
      </c>
      <c r="K62">
        <v>31158</v>
      </c>
      <c r="L62" t="s">
        <v>124</v>
      </c>
      <c r="M62" t="e">
        <f>VLOOKUP(DATA_GOES_HERE!#REF!,VENUEID!$A$2:$B$28,2,TRUE)</f>
        <v>#REF!</v>
      </c>
      <c r="N62" t="e">
        <f>VLOOKUP(DATA_GOES_HERE!#REF!,eventTypeID!$A:$C,3,TRUE)</f>
        <v>#REF!</v>
      </c>
      <c r="O62">
        <v>12</v>
      </c>
      <c r="Q62" t="e">
        <f>VLOOKUP(DATA_GOES_HERE!Y33,VENUEID!$A$2:$C85,3,TRUE)</f>
        <v>#N/A</v>
      </c>
      <c r="R62" s="7">
        <f>DATA_GOES_HERE!M33</f>
        <v>0</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t="str">
        <f>IF(DATA_GOES_HERE!L33="Saturday",1," ")</f>
        <v xml:space="preserve"> </v>
      </c>
      <c r="AC62" t="str">
        <f>IF(DATA_GOES_HERE!L33="Sunday",1," ")</f>
        <v xml:space="preserve"> </v>
      </c>
    </row>
    <row r="63" spans="1:29" x14ac:dyDescent="0.25">
      <c r="A63" s="6" t="s">
        <v>121</v>
      </c>
      <c r="B63">
        <f>DATA_GOES_HERE!A61</f>
        <v>0</v>
      </c>
      <c r="E63" s="8" t="str">
        <f>IF((ISTEXT(DATA_GOES_HERE!F34)),(DATA_GOES_HERE!F34),"")</f>
        <v/>
      </c>
      <c r="F63">
        <f>DATA_GOES_HERE!AI61</f>
        <v>0</v>
      </c>
      <c r="G63" s="1">
        <f>DATA_GOES_HERE!J61</f>
        <v>0</v>
      </c>
      <c r="H63" s="1">
        <f>DATA_GOES_HERE!R61</f>
        <v>0</v>
      </c>
      <c r="I63" s="1">
        <f t="shared" ca="1" si="1"/>
        <v>42745</v>
      </c>
      <c r="J63">
        <v>0</v>
      </c>
      <c r="K63">
        <v>31158</v>
      </c>
      <c r="L63" t="s">
        <v>124</v>
      </c>
      <c r="M63" t="e">
        <f>VLOOKUP(DATA_GOES_HERE!Y61,VENUEID!$A$2:$B$28,2,TRUE)</f>
        <v>#N/A</v>
      </c>
      <c r="N63" t="e">
        <f>VLOOKUP(DATA_GOES_HERE!AH61,eventTypeID!$A:$C,3,TRUE)</f>
        <v>#N/A</v>
      </c>
      <c r="O63">
        <v>12</v>
      </c>
      <c r="Q63" t="e">
        <f>VLOOKUP(DATA_GOES_HERE!Y34,VENUEID!$A$2:$C86,3,TRUE)</f>
        <v>#N/A</v>
      </c>
      <c r="R63" s="7">
        <f>DATA_GOES_HERE!M34</f>
        <v>0</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t="str">
        <f>IF(DATA_GOES_HERE!L34="Saturday",1," ")</f>
        <v xml:space="preserve"> </v>
      </c>
      <c r="AC63" t="str">
        <f>IF(DATA_GOES_HERE!L34="Sunday",1," ")</f>
        <v xml:space="preserve"> </v>
      </c>
    </row>
    <row r="64" spans="1:29" x14ac:dyDescent="0.25">
      <c r="A64" s="6" t="s">
        <v>121</v>
      </c>
      <c r="B64">
        <f>DATA_GOES_HERE!A62</f>
        <v>0</v>
      </c>
      <c r="E64" s="8" t="str">
        <f>IF((ISTEXT(DATA_GOES_HERE!#REF!)),(DATA_GOES_HERE!#REF!),"")</f>
        <v/>
      </c>
      <c r="F64">
        <f>DATA_GOES_HERE!AI62</f>
        <v>0</v>
      </c>
      <c r="G64" s="1">
        <f>DATA_GOES_HERE!J62</f>
        <v>0</v>
      </c>
      <c r="H64" s="1">
        <f>DATA_GOES_HERE!R62</f>
        <v>0</v>
      </c>
      <c r="I64" s="1">
        <f t="shared" ca="1" si="1"/>
        <v>42745</v>
      </c>
      <c r="J64">
        <v>0</v>
      </c>
      <c r="K64">
        <v>31158</v>
      </c>
      <c r="L64" t="s">
        <v>124</v>
      </c>
      <c r="M64" t="e">
        <f>VLOOKUP(DATA_GOES_HERE!Y62,VENUEID!$A$2:$B$28,2,TRUE)</f>
        <v>#N/A</v>
      </c>
      <c r="N64" t="e">
        <f>VLOOKUP(DATA_GOES_HERE!AH62,eventTypeID!$A:$C,3,TRUE)</f>
        <v>#N/A</v>
      </c>
      <c r="O64">
        <v>12</v>
      </c>
      <c r="Q64" t="e">
        <f>VLOOKUP(DATA_GOES_HERE!#REF!,VENUEID!$A$2:$C87,3,TRUE)</f>
        <v>#REF!</v>
      </c>
      <c r="R64" s="7"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6" t="s">
        <v>121</v>
      </c>
      <c r="B65">
        <f>DATA_GOES_HERE!A63</f>
        <v>0</v>
      </c>
      <c r="E65" s="8" t="str">
        <f>IF((ISTEXT(DATA_GOES_HERE!#REF!)),(DATA_GOES_HERE!#REF!),"")</f>
        <v/>
      </c>
      <c r="F65">
        <f>DATA_GOES_HERE!AI63</f>
        <v>0</v>
      </c>
      <c r="G65" s="1">
        <f>DATA_GOES_HERE!J63</f>
        <v>0</v>
      </c>
      <c r="H65" s="1">
        <f>DATA_GOES_HERE!R63</f>
        <v>0</v>
      </c>
      <c r="I65" s="1">
        <f t="shared" ca="1" si="1"/>
        <v>42745</v>
      </c>
      <c r="J65">
        <v>0</v>
      </c>
      <c r="K65">
        <v>31158</v>
      </c>
      <c r="L65" t="s">
        <v>124</v>
      </c>
      <c r="M65" t="e">
        <f>VLOOKUP(DATA_GOES_HERE!Y63,VENUEID!$A$2:$B$28,2,TRUE)</f>
        <v>#N/A</v>
      </c>
      <c r="N65" t="e">
        <f>VLOOKUP(DATA_GOES_HERE!AH63,eventTypeID!$A:$C,3,TRUE)</f>
        <v>#N/A</v>
      </c>
      <c r="O65">
        <v>12</v>
      </c>
      <c r="Q65" t="e">
        <f>VLOOKUP(DATA_GOES_HERE!#REF!,VENUEID!$A$2:$C88,3,TRUE)</f>
        <v>#REF!</v>
      </c>
      <c r="R65" s="7"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6" t="s">
        <v>121</v>
      </c>
      <c r="B66">
        <f>DATA_GOES_HERE!A64</f>
        <v>0</v>
      </c>
      <c r="E66" s="8" t="str">
        <f>IF((ISTEXT(DATA_GOES_HERE!#REF!)),(DATA_GOES_HERE!#REF!),"")</f>
        <v/>
      </c>
      <c r="F66">
        <f>DATA_GOES_HERE!AI64</f>
        <v>0</v>
      </c>
      <c r="G66" s="1">
        <f>DATA_GOES_HERE!J64</f>
        <v>0</v>
      </c>
      <c r="H66" s="1">
        <f>DATA_GOES_HERE!R64</f>
        <v>0</v>
      </c>
      <c r="I66" s="1">
        <f t="shared" ca="1" si="1"/>
        <v>42745</v>
      </c>
      <c r="J66">
        <v>0</v>
      </c>
      <c r="K66">
        <v>31158</v>
      </c>
      <c r="L66" t="s">
        <v>124</v>
      </c>
      <c r="M66" t="e">
        <f>VLOOKUP(DATA_GOES_HERE!Y64,VENUEID!$A$2:$B$28,2,TRUE)</f>
        <v>#N/A</v>
      </c>
      <c r="N66" t="e">
        <f>VLOOKUP(DATA_GOES_HERE!AH64,eventTypeID!$A:$C,3,TRUE)</f>
        <v>#N/A</v>
      </c>
      <c r="O66">
        <v>12</v>
      </c>
      <c r="Q66" t="e">
        <f>VLOOKUP(DATA_GOES_HERE!#REF!,VENUEID!$A$2:$C89,3,TRUE)</f>
        <v>#REF!</v>
      </c>
      <c r="R66" s="7"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6" t="s">
        <v>121</v>
      </c>
      <c r="B67">
        <f>DATA_GOES_HERE!A65</f>
        <v>0</v>
      </c>
      <c r="E67" s="8" t="str">
        <f>IF((ISTEXT(DATA_GOES_HERE!#REF!)),(DATA_GOES_HERE!#REF!),"")</f>
        <v/>
      </c>
      <c r="F67">
        <f>DATA_GOES_HERE!AI65</f>
        <v>0</v>
      </c>
      <c r="G67" s="1">
        <f>DATA_GOES_HERE!J65</f>
        <v>0</v>
      </c>
      <c r="H67" s="1">
        <f>DATA_GOES_HERE!R65</f>
        <v>0</v>
      </c>
      <c r="I67" s="1">
        <f t="shared" ca="1" si="1"/>
        <v>42745</v>
      </c>
      <c r="J67">
        <v>0</v>
      </c>
      <c r="K67">
        <v>31158</v>
      </c>
      <c r="L67" t="s">
        <v>124</v>
      </c>
      <c r="M67" t="e">
        <f>VLOOKUP(DATA_GOES_HERE!Y65,VENUEID!$A$2:$B$28,2,TRUE)</f>
        <v>#N/A</v>
      </c>
      <c r="N67" t="e">
        <f>VLOOKUP(DATA_GOES_HERE!AH65,eventTypeID!$A:$C,3,TRUE)</f>
        <v>#N/A</v>
      </c>
      <c r="O67">
        <v>12</v>
      </c>
      <c r="Q67" t="e">
        <f>VLOOKUP(DATA_GOES_HERE!#REF!,VENUEID!$A$2:$C90,3,TRUE)</f>
        <v>#REF!</v>
      </c>
      <c r="R67" s="7"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6" t="s">
        <v>121</v>
      </c>
      <c r="B68">
        <f>DATA_GOES_HERE!A66</f>
        <v>0</v>
      </c>
      <c r="E68" s="8" t="str">
        <f>IF((ISTEXT(DATA_GOES_HERE!#REF!)),(DATA_GOES_HERE!#REF!),"")</f>
        <v/>
      </c>
      <c r="F68">
        <f>DATA_GOES_HERE!AI66</f>
        <v>0</v>
      </c>
      <c r="G68" s="1">
        <f>DATA_GOES_HERE!J66</f>
        <v>0</v>
      </c>
      <c r="H68" s="1">
        <f>DATA_GOES_HERE!R66</f>
        <v>0</v>
      </c>
      <c r="I68" s="1">
        <f t="shared" ca="1" si="1"/>
        <v>42745</v>
      </c>
      <c r="J68">
        <v>0</v>
      </c>
      <c r="K68">
        <v>31158</v>
      </c>
      <c r="L68" t="s">
        <v>124</v>
      </c>
      <c r="M68" t="e">
        <f>VLOOKUP(DATA_GOES_HERE!Y66,VENUEID!$A$2:$B$28,2,TRUE)</f>
        <v>#N/A</v>
      </c>
      <c r="N68" t="e">
        <f>VLOOKUP(DATA_GOES_HERE!AH66,eventTypeID!$A:$C,3,TRUE)</f>
        <v>#N/A</v>
      </c>
      <c r="O68">
        <v>12</v>
      </c>
      <c r="Q68" t="e">
        <f>VLOOKUP(DATA_GOES_HERE!#REF!,VENUEID!$A$2:$C91,3,TRUE)</f>
        <v>#REF!</v>
      </c>
      <c r="R68" s="7"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6" t="s">
        <v>121</v>
      </c>
      <c r="B69">
        <f>DATA_GOES_HERE!A67</f>
        <v>0</v>
      </c>
      <c r="E69" s="8" t="str">
        <f>IF((ISTEXT(DATA_GOES_HERE!#REF!)),(DATA_GOES_HERE!#REF!),"")</f>
        <v/>
      </c>
      <c r="F69">
        <f>DATA_GOES_HERE!AI67</f>
        <v>0</v>
      </c>
      <c r="G69" s="1">
        <f>DATA_GOES_HERE!J67</f>
        <v>0</v>
      </c>
      <c r="H69" s="1">
        <f>DATA_GOES_HERE!R67</f>
        <v>0</v>
      </c>
      <c r="I69" s="1">
        <f t="shared" ca="1" si="1"/>
        <v>42745</v>
      </c>
      <c r="J69">
        <v>0</v>
      </c>
      <c r="K69">
        <v>31158</v>
      </c>
      <c r="L69" t="s">
        <v>124</v>
      </c>
      <c r="M69" t="e">
        <f>VLOOKUP(DATA_GOES_HERE!Y67,VENUEID!$A$2:$B$28,2,TRUE)</f>
        <v>#N/A</v>
      </c>
      <c r="N69" t="e">
        <f>VLOOKUP(DATA_GOES_HERE!AH67,eventTypeID!$A:$C,3,TRUE)</f>
        <v>#N/A</v>
      </c>
      <c r="O69">
        <v>12</v>
      </c>
      <c r="Q69" t="e">
        <f>VLOOKUP(DATA_GOES_HERE!#REF!,VENUEID!$A$2:$C92,3,TRUE)</f>
        <v>#REF!</v>
      </c>
      <c r="R69" s="7"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6" t="s">
        <v>121</v>
      </c>
      <c r="B70">
        <f>DATA_GOES_HERE!A68</f>
        <v>0</v>
      </c>
      <c r="E70" s="8" t="str">
        <f>IF((ISTEXT(DATA_GOES_HERE!#REF!)),(DATA_GOES_HERE!#REF!),"")</f>
        <v/>
      </c>
      <c r="F70">
        <f>DATA_GOES_HERE!AI68</f>
        <v>0</v>
      </c>
      <c r="G70" s="1">
        <f>DATA_GOES_HERE!J68</f>
        <v>0</v>
      </c>
      <c r="H70" s="1">
        <f>DATA_GOES_HERE!R68</f>
        <v>0</v>
      </c>
      <c r="I70" s="1">
        <f t="shared" ca="1" si="1"/>
        <v>42745</v>
      </c>
      <c r="J70">
        <v>0</v>
      </c>
      <c r="K70">
        <v>31158</v>
      </c>
      <c r="L70" t="s">
        <v>124</v>
      </c>
      <c r="M70" t="e">
        <f>VLOOKUP(DATA_GOES_HERE!Y68,VENUEID!$A$2:$B$28,2,TRUE)</f>
        <v>#N/A</v>
      </c>
      <c r="N70" t="e">
        <f>VLOOKUP(DATA_GOES_HERE!AH68,eventTypeID!$A:$C,3,TRUE)</f>
        <v>#N/A</v>
      </c>
      <c r="O70">
        <v>12</v>
      </c>
      <c r="Q70" t="e">
        <f>VLOOKUP(DATA_GOES_HERE!#REF!,VENUEID!$A$2:$C93,3,TRUE)</f>
        <v>#REF!</v>
      </c>
      <c r="R70" s="7"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6" t="s">
        <v>121</v>
      </c>
      <c r="B71">
        <f>DATA_GOES_HERE!A69</f>
        <v>0</v>
      </c>
      <c r="E71" s="8" t="str">
        <f>IF((ISTEXT(DATA_GOES_HERE!#REF!)),(DATA_GOES_HERE!#REF!),"")</f>
        <v/>
      </c>
      <c r="F71">
        <f>DATA_GOES_HERE!AI69</f>
        <v>0</v>
      </c>
      <c r="G71" s="1">
        <f>DATA_GOES_HERE!J69</f>
        <v>0</v>
      </c>
      <c r="H71" s="1">
        <f>DATA_GOES_HERE!R69</f>
        <v>0</v>
      </c>
      <c r="I71" s="1">
        <f t="shared" ca="1" si="1"/>
        <v>42745</v>
      </c>
      <c r="J71">
        <v>0</v>
      </c>
      <c r="K71">
        <v>31158</v>
      </c>
      <c r="L71" t="s">
        <v>124</v>
      </c>
      <c r="M71" t="e">
        <f>VLOOKUP(DATA_GOES_HERE!Y69,VENUEID!$A$2:$B$28,2,TRUE)</f>
        <v>#N/A</v>
      </c>
      <c r="N71" t="e">
        <f>VLOOKUP(DATA_GOES_HERE!AH69,eventTypeID!$A:$C,3,TRUE)</f>
        <v>#N/A</v>
      </c>
      <c r="O71">
        <v>12</v>
      </c>
      <c r="Q71" t="e">
        <f>VLOOKUP(DATA_GOES_HERE!#REF!,VENUEID!$A$2:$C94,3,TRUE)</f>
        <v>#REF!</v>
      </c>
      <c r="R71" s="7"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6" t="s">
        <v>121</v>
      </c>
      <c r="B72">
        <f>DATA_GOES_HERE!A70</f>
        <v>0</v>
      </c>
      <c r="E72" s="8" t="str">
        <f>IF((ISTEXT(DATA_GOES_HERE!F35)),(DATA_GOES_HERE!F35),"")</f>
        <v/>
      </c>
      <c r="F72">
        <f>DATA_GOES_HERE!AI70</f>
        <v>0</v>
      </c>
      <c r="G72" s="1">
        <f>DATA_GOES_HERE!J70</f>
        <v>0</v>
      </c>
      <c r="H72" s="1">
        <f>DATA_GOES_HERE!R70</f>
        <v>0</v>
      </c>
      <c r="I72" s="1">
        <f t="shared" ca="1" si="1"/>
        <v>42745</v>
      </c>
      <c r="J72">
        <v>0</v>
      </c>
      <c r="K72">
        <v>31158</v>
      </c>
      <c r="L72" t="s">
        <v>124</v>
      </c>
      <c r="M72" t="e">
        <f>VLOOKUP(DATA_GOES_HERE!Y70,VENUEID!$A$2:$B$28,2,TRUE)</f>
        <v>#N/A</v>
      </c>
      <c r="N72" t="e">
        <f>VLOOKUP(DATA_GOES_HERE!AH70,eventTypeID!$A:$C,3,TRUE)</f>
        <v>#N/A</v>
      </c>
      <c r="O72">
        <v>12</v>
      </c>
      <c r="Q72" t="e">
        <f>VLOOKUP(DATA_GOES_HERE!Y35,VENUEID!$A$2:$C95,3,TRUE)</f>
        <v>#N/A</v>
      </c>
      <c r="R72" s="7">
        <f>DATA_GOES_HERE!M35</f>
        <v>0</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t="str">
        <f>IF(DATA_GOES_HERE!L35="Saturday",1," ")</f>
        <v xml:space="preserve"> </v>
      </c>
      <c r="AC72" t="str">
        <f>IF(DATA_GOES_HERE!L35="Sunday",1," ")</f>
        <v xml:space="preserve"> </v>
      </c>
    </row>
    <row r="73" spans="1:29" x14ac:dyDescent="0.25">
      <c r="A73" s="6" t="s">
        <v>121</v>
      </c>
      <c r="B73">
        <f>DATA_GOES_HERE!A71</f>
        <v>0</v>
      </c>
      <c r="E73" s="8" t="str">
        <f>IF((ISTEXT(DATA_GOES_HERE!#REF!)),(DATA_GOES_HERE!#REF!),"")</f>
        <v/>
      </c>
      <c r="F73">
        <f>DATA_GOES_HERE!AI71</f>
        <v>0</v>
      </c>
      <c r="G73" s="1">
        <f>DATA_GOES_HERE!J71</f>
        <v>0</v>
      </c>
      <c r="H73" s="1">
        <f>DATA_GOES_HERE!R71</f>
        <v>0</v>
      </c>
      <c r="I73" s="1">
        <f t="shared" ca="1" si="1"/>
        <v>42745</v>
      </c>
      <c r="J73">
        <v>0</v>
      </c>
      <c r="K73">
        <v>31158</v>
      </c>
      <c r="L73" t="s">
        <v>124</v>
      </c>
      <c r="M73" t="e">
        <f>VLOOKUP(DATA_GOES_HERE!Y71,VENUEID!$A$2:$B$28,2,TRUE)</f>
        <v>#N/A</v>
      </c>
      <c r="N73" t="e">
        <f>VLOOKUP(DATA_GOES_HERE!AH71,eventTypeID!$A:$C,3,TRUE)</f>
        <v>#N/A</v>
      </c>
      <c r="O73">
        <v>12</v>
      </c>
      <c r="Q73" t="e">
        <f>VLOOKUP(DATA_GOES_HERE!#REF!,VENUEID!$A$2:$C96,3,TRUE)</f>
        <v>#REF!</v>
      </c>
      <c r="R73" s="7"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6" t="s">
        <v>121</v>
      </c>
      <c r="B74">
        <f>DATA_GOES_HERE!A72</f>
        <v>0</v>
      </c>
      <c r="E74" s="8" t="str">
        <f>IF((ISTEXT(DATA_GOES_HERE!F36)),(DATA_GOES_HERE!F36),"")</f>
        <v/>
      </c>
      <c r="F74">
        <f>DATA_GOES_HERE!AI72</f>
        <v>0</v>
      </c>
      <c r="G74" s="1">
        <f>DATA_GOES_HERE!J72</f>
        <v>0</v>
      </c>
      <c r="H74" s="1">
        <f>DATA_GOES_HERE!R72</f>
        <v>0</v>
      </c>
      <c r="I74" s="1">
        <f t="shared" ca="1" si="1"/>
        <v>42745</v>
      </c>
      <c r="J74">
        <v>0</v>
      </c>
      <c r="K74">
        <v>31158</v>
      </c>
      <c r="L74" t="s">
        <v>124</v>
      </c>
      <c r="M74" t="e">
        <f>VLOOKUP(DATA_GOES_HERE!Y72,VENUEID!$A$2:$B$28,2,TRUE)</f>
        <v>#N/A</v>
      </c>
      <c r="N74" t="e">
        <f>VLOOKUP(DATA_GOES_HERE!AH72,eventTypeID!$A:$C,3,TRUE)</f>
        <v>#N/A</v>
      </c>
      <c r="O74">
        <v>12</v>
      </c>
      <c r="Q74" t="e">
        <f>VLOOKUP(DATA_GOES_HERE!Y36,VENUEID!$A$2:$C97,3,TRUE)</f>
        <v>#N/A</v>
      </c>
      <c r="R74" s="7">
        <f>DATA_GOES_HERE!M36</f>
        <v>0</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t="str">
        <f>IF(DATA_GOES_HERE!L36="Saturday",1," ")</f>
        <v xml:space="preserve"> </v>
      </c>
      <c r="AC74" t="str">
        <f>IF(DATA_GOES_HERE!L36="Sunday",1," ")</f>
        <v xml:space="preserve"> </v>
      </c>
    </row>
    <row r="75" spans="1:29" x14ac:dyDescent="0.25">
      <c r="A75" s="6" t="s">
        <v>121</v>
      </c>
      <c r="B75">
        <f>DATA_GOES_HERE!A73</f>
        <v>0</v>
      </c>
      <c r="E75" s="8" t="str">
        <f>IF((ISTEXT(DATA_GOES_HERE!F37)),(DATA_GOES_HERE!F37),"")</f>
        <v/>
      </c>
      <c r="F75">
        <f>DATA_GOES_HERE!AI73</f>
        <v>0</v>
      </c>
      <c r="G75" s="1">
        <f>DATA_GOES_HERE!J73</f>
        <v>0</v>
      </c>
      <c r="H75" s="1">
        <f>DATA_GOES_HERE!R73</f>
        <v>0</v>
      </c>
      <c r="I75" s="1">
        <f t="shared" ca="1" si="1"/>
        <v>42745</v>
      </c>
      <c r="J75">
        <v>0</v>
      </c>
      <c r="K75">
        <v>31158</v>
      </c>
      <c r="L75" t="s">
        <v>124</v>
      </c>
      <c r="M75" t="e">
        <f>VLOOKUP(DATA_GOES_HERE!Y73,VENUEID!$A$2:$B$28,2,TRUE)</f>
        <v>#N/A</v>
      </c>
      <c r="N75" t="e">
        <f>VLOOKUP(DATA_GOES_HERE!AH73,eventTypeID!$A:$C,3,TRUE)</f>
        <v>#N/A</v>
      </c>
      <c r="O75">
        <v>12</v>
      </c>
      <c r="Q75" t="e">
        <f>VLOOKUP(DATA_GOES_HERE!Y37,VENUEID!$A$2:$C98,3,TRUE)</f>
        <v>#N/A</v>
      </c>
      <c r="R75" s="7">
        <f>DATA_GOES_HERE!M37</f>
        <v>0</v>
      </c>
      <c r="W75" t="str">
        <f>IF(DATA_GOES_HERE!L37="Monday",1," ")</f>
        <v xml:space="preserve"> </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6" t="s">
        <v>121</v>
      </c>
      <c r="B76" t="e">
        <f>DATA_GOES_HERE!#REF!</f>
        <v>#REF!</v>
      </c>
      <c r="E76" s="8" t="str">
        <f>IF((ISTEXT(DATA_GOES_HERE!F38)),(DATA_GOES_HERE!F38),"")</f>
        <v/>
      </c>
      <c r="F76" t="e">
        <f>DATA_GOES_HERE!#REF!</f>
        <v>#REF!</v>
      </c>
      <c r="G76" s="1" t="e">
        <f>DATA_GOES_HERE!#REF!</f>
        <v>#REF!</v>
      </c>
      <c r="H76" s="1" t="e">
        <f>DATA_GOES_HERE!#REF!</f>
        <v>#REF!</v>
      </c>
      <c r="I76" s="1">
        <f t="shared" ca="1" si="1"/>
        <v>42745</v>
      </c>
      <c r="J76">
        <v>0</v>
      </c>
      <c r="K76">
        <v>31158</v>
      </c>
      <c r="L76" t="s">
        <v>124</v>
      </c>
      <c r="M76" t="e">
        <f>VLOOKUP(DATA_GOES_HERE!#REF!,VENUEID!$A$2:$B$28,2,TRUE)</f>
        <v>#REF!</v>
      </c>
      <c r="N76" t="e">
        <f>VLOOKUP(DATA_GOES_HERE!#REF!,eventTypeID!$A:$C,3,TRUE)</f>
        <v>#REF!</v>
      </c>
      <c r="O76">
        <v>12</v>
      </c>
      <c r="Q76" t="e">
        <f>VLOOKUP(DATA_GOES_HERE!Y38,VENUEID!$A$2:$C99,3,TRUE)</f>
        <v>#N/A</v>
      </c>
      <c r="R76" s="7">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6" t="s">
        <v>121</v>
      </c>
      <c r="B77">
        <f>DATA_GOES_HERE!A74</f>
        <v>0</v>
      </c>
      <c r="E77" s="8" t="str">
        <f>IF((ISTEXT(DATA_GOES_HERE!F39)),(DATA_GOES_HERE!F39),"")</f>
        <v/>
      </c>
      <c r="F77">
        <f>DATA_GOES_HERE!AI74</f>
        <v>0</v>
      </c>
      <c r="G77" s="1">
        <f>DATA_GOES_HERE!J74</f>
        <v>0</v>
      </c>
      <c r="H77" s="1">
        <f>DATA_GOES_HERE!R74</f>
        <v>0</v>
      </c>
      <c r="I77" s="1">
        <f t="shared" ca="1" si="1"/>
        <v>42745</v>
      </c>
      <c r="J77">
        <v>0</v>
      </c>
      <c r="K77">
        <v>31158</v>
      </c>
      <c r="L77" t="s">
        <v>124</v>
      </c>
      <c r="M77" t="e">
        <f>VLOOKUP(DATA_GOES_HERE!Y74,VENUEID!$A$2:$B$28,2,TRUE)</f>
        <v>#N/A</v>
      </c>
      <c r="N77" t="e">
        <f>VLOOKUP(DATA_GOES_HERE!AH74,eventTypeID!$A:$C,3,TRUE)</f>
        <v>#N/A</v>
      </c>
      <c r="O77">
        <v>12</v>
      </c>
      <c r="Q77" t="e">
        <f>VLOOKUP(DATA_GOES_HERE!Y39,VENUEID!$A$2:$C100,3,TRUE)</f>
        <v>#N/A</v>
      </c>
      <c r="R77" s="7">
        <f>DATA_GOES_HERE!M39</f>
        <v>0</v>
      </c>
      <c r="W77" t="str">
        <f>IF(DATA_GOES_HERE!L39="Monday",1," ")</f>
        <v xml:space="preserve"> </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6" t="s">
        <v>121</v>
      </c>
      <c r="B78">
        <f>DATA_GOES_HERE!A75</f>
        <v>0</v>
      </c>
      <c r="E78" s="8" t="str">
        <f>IF((ISTEXT(DATA_GOES_HERE!F40)),(DATA_GOES_HERE!F40),"")</f>
        <v/>
      </c>
      <c r="F78">
        <f>DATA_GOES_HERE!AI75</f>
        <v>0</v>
      </c>
      <c r="G78" s="1">
        <f>DATA_GOES_HERE!J75</f>
        <v>0</v>
      </c>
      <c r="H78" s="1">
        <f>DATA_GOES_HERE!R75</f>
        <v>0</v>
      </c>
      <c r="I78" s="1">
        <f t="shared" ca="1" si="1"/>
        <v>42745</v>
      </c>
      <c r="J78">
        <v>0</v>
      </c>
      <c r="K78">
        <v>31158</v>
      </c>
      <c r="L78" t="s">
        <v>124</v>
      </c>
      <c r="M78" t="e">
        <f>VLOOKUP(DATA_GOES_HERE!Y75,VENUEID!$A$2:$B$28,2,TRUE)</f>
        <v>#N/A</v>
      </c>
      <c r="N78" t="e">
        <f>VLOOKUP(DATA_GOES_HERE!AH75,eventTypeID!$A:$C,3,TRUE)</f>
        <v>#N/A</v>
      </c>
      <c r="O78">
        <v>12</v>
      </c>
      <c r="Q78" t="e">
        <f>VLOOKUP(DATA_GOES_HERE!Y40,VENUEID!$A$2:$C101,3,TRUE)</f>
        <v>#N/A</v>
      </c>
      <c r="R78" s="7">
        <f>DATA_GOES_HERE!M40</f>
        <v>0</v>
      </c>
      <c r="W78" t="str">
        <f>IF(DATA_GOES_HERE!L40="Monday",1," ")</f>
        <v xml:space="preserve"> </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6" t="s">
        <v>121</v>
      </c>
      <c r="B79">
        <f>DATA_GOES_HERE!A76</f>
        <v>0</v>
      </c>
      <c r="E79" s="8" t="str">
        <f>IF((ISTEXT(DATA_GOES_HERE!F41)),(DATA_GOES_HERE!F41),"")</f>
        <v/>
      </c>
      <c r="F79">
        <f>DATA_GOES_HERE!AI76</f>
        <v>0</v>
      </c>
      <c r="G79" s="1">
        <f>DATA_GOES_HERE!J76</f>
        <v>0</v>
      </c>
      <c r="H79" s="1">
        <f>DATA_GOES_HERE!R76</f>
        <v>0</v>
      </c>
      <c r="I79" s="1">
        <f t="shared" ca="1" si="1"/>
        <v>42745</v>
      </c>
      <c r="J79">
        <v>0</v>
      </c>
      <c r="K79">
        <v>31158</v>
      </c>
      <c r="L79" t="s">
        <v>124</v>
      </c>
      <c r="M79" t="e">
        <f>VLOOKUP(DATA_GOES_HERE!Y76,VENUEID!$A$2:$B$28,2,TRUE)</f>
        <v>#N/A</v>
      </c>
      <c r="N79" t="e">
        <f>VLOOKUP(DATA_GOES_HERE!AH76,eventTypeID!$A:$C,3,TRUE)</f>
        <v>#N/A</v>
      </c>
      <c r="O79">
        <v>12</v>
      </c>
      <c r="Q79" t="e">
        <f>VLOOKUP(DATA_GOES_HERE!Y41,VENUEID!$A$2:$C102,3,TRUE)</f>
        <v>#N/A</v>
      </c>
      <c r="R79" s="7">
        <f>DATA_GOES_HERE!M41</f>
        <v>0</v>
      </c>
      <c r="W79" t="str">
        <f>IF(DATA_GOES_HERE!L41="Monday",1," ")</f>
        <v xml:space="preserve"> </v>
      </c>
      <c r="X79" t="str">
        <f>IF(DATA_GOES_HERE!L41="Tuesday",1," ")</f>
        <v xml:space="preserve"> </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6" t="s">
        <v>121</v>
      </c>
      <c r="B80">
        <f>DATA_GOES_HERE!A77</f>
        <v>0</v>
      </c>
      <c r="E80" s="8" t="str">
        <f>IF((ISTEXT(DATA_GOES_HERE!F42)),(DATA_GOES_HERE!F42),"")</f>
        <v/>
      </c>
      <c r="F80">
        <f>DATA_GOES_HERE!AI77</f>
        <v>0</v>
      </c>
      <c r="G80" s="1">
        <f>DATA_GOES_HERE!J77</f>
        <v>0</v>
      </c>
      <c r="H80" s="1">
        <f>DATA_GOES_HERE!R77</f>
        <v>0</v>
      </c>
      <c r="I80" s="1">
        <f t="shared" ca="1" si="1"/>
        <v>42745</v>
      </c>
      <c r="J80">
        <v>0</v>
      </c>
      <c r="K80">
        <v>31158</v>
      </c>
      <c r="L80" t="s">
        <v>124</v>
      </c>
      <c r="M80" t="e">
        <f>VLOOKUP(DATA_GOES_HERE!Y77,VENUEID!$A$2:$B$28,2,TRUE)</f>
        <v>#N/A</v>
      </c>
      <c r="N80" t="e">
        <f>VLOOKUP(DATA_GOES_HERE!AH77,eventTypeID!$A:$C,3,TRUE)</f>
        <v>#N/A</v>
      </c>
      <c r="O80">
        <v>12</v>
      </c>
      <c r="Q80" t="e">
        <f>VLOOKUP(DATA_GOES_HERE!Y42,VENUEID!$A$2:$C103,3,TRUE)</f>
        <v>#N/A</v>
      </c>
      <c r="R80" s="7">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6" t="s">
        <v>121</v>
      </c>
      <c r="B81">
        <f>DATA_GOES_HERE!A78</f>
        <v>0</v>
      </c>
      <c r="E81" s="8" t="str">
        <f>IF((ISTEXT(DATA_GOES_HERE!#REF!)),(DATA_GOES_HERE!#REF!),"")</f>
        <v/>
      </c>
      <c r="F81">
        <f>DATA_GOES_HERE!AI78</f>
        <v>0</v>
      </c>
      <c r="G81" s="1">
        <f>DATA_GOES_HERE!J78</f>
        <v>0</v>
      </c>
      <c r="H81" s="1">
        <f>DATA_GOES_HERE!R78</f>
        <v>0</v>
      </c>
      <c r="I81" s="1">
        <f t="shared" ca="1" si="1"/>
        <v>42745</v>
      </c>
      <c r="J81">
        <v>0</v>
      </c>
      <c r="K81">
        <v>31158</v>
      </c>
      <c r="L81" t="s">
        <v>124</v>
      </c>
      <c r="M81" t="e">
        <f>VLOOKUP(DATA_GOES_HERE!Y78,VENUEID!$A$2:$B$28,2,TRUE)</f>
        <v>#N/A</v>
      </c>
      <c r="N81" t="e">
        <f>VLOOKUP(DATA_GOES_HERE!AH78,eventTypeID!$A:$C,3,TRUE)</f>
        <v>#N/A</v>
      </c>
      <c r="O81">
        <v>12</v>
      </c>
      <c r="Q81" t="e">
        <f>VLOOKUP(DATA_GOES_HERE!#REF!,VENUEID!$A$2:$C104,3,TRUE)</f>
        <v>#REF!</v>
      </c>
      <c r="R81" s="7" t="e">
        <f>DATA_GOES_HERE!#REF!</f>
        <v>#REF!</v>
      </c>
      <c r="W81" t="e">
        <f>IF(DATA_GOES_HERE!#REF!="Monday",1," ")</f>
        <v>#REF!</v>
      </c>
      <c r="X81" t="e">
        <f>IF(DATA_GOES_HERE!#REF!="Tuesday",1," ")</f>
        <v>#REF!</v>
      </c>
      <c r="Y81" t="e">
        <f>IF(DATA_GOES_HERE!#REF!="Wednesday",1," ")</f>
        <v>#REF!</v>
      </c>
      <c r="Z81" t="e">
        <f>IF(DATA_GOES_HERE!#REF!="Thursday",1," ")</f>
        <v>#REF!</v>
      </c>
      <c r="AA81" t="e">
        <f>IF(DATA_GOES_HERE!#REF!="Friday",1," ")</f>
        <v>#REF!</v>
      </c>
      <c r="AB81" t="e">
        <f>IF(DATA_GOES_HERE!#REF!="Saturday",1," ")</f>
        <v>#REF!</v>
      </c>
      <c r="AC81" t="e">
        <f>IF(DATA_GOES_HERE!#REF!="Sunday",1," ")</f>
        <v>#REF!</v>
      </c>
    </row>
    <row r="82" spans="1:29" x14ac:dyDescent="0.25">
      <c r="A82" s="6" t="s">
        <v>121</v>
      </c>
      <c r="B82">
        <f>DATA_GOES_HERE!A79</f>
        <v>0</v>
      </c>
      <c r="E82" s="8" t="str">
        <f>IF((ISTEXT(DATA_GOES_HERE!F43)),(DATA_GOES_HERE!F43),"")</f>
        <v/>
      </c>
      <c r="F82">
        <f>DATA_GOES_HERE!AI79</f>
        <v>0</v>
      </c>
      <c r="G82" s="1">
        <f>DATA_GOES_HERE!J79</f>
        <v>0</v>
      </c>
      <c r="H82" s="1">
        <f>DATA_GOES_HERE!R79</f>
        <v>0</v>
      </c>
      <c r="I82" s="1">
        <f t="shared" ca="1" si="1"/>
        <v>42745</v>
      </c>
      <c r="J82">
        <v>0</v>
      </c>
      <c r="K82">
        <v>31158</v>
      </c>
      <c r="L82" t="s">
        <v>124</v>
      </c>
      <c r="M82" t="e">
        <f>VLOOKUP(DATA_GOES_HERE!Y79,VENUEID!$A$2:$B$28,2,TRUE)</f>
        <v>#N/A</v>
      </c>
      <c r="N82" t="e">
        <f>VLOOKUP(DATA_GOES_HERE!AH79,eventTypeID!$A:$C,3,TRUE)</f>
        <v>#N/A</v>
      </c>
      <c r="O82">
        <v>12</v>
      </c>
      <c r="Q82" t="e">
        <f>VLOOKUP(DATA_GOES_HERE!Y43,VENUEID!$A$2:$C105,3,TRUE)</f>
        <v>#N/A</v>
      </c>
      <c r="R82" s="7">
        <f>DATA_GOES_HERE!M43</f>
        <v>0</v>
      </c>
      <c r="W82" t="str">
        <f>IF(DATA_GOES_HERE!L43="Monday",1," ")</f>
        <v xml:space="preserve"> </v>
      </c>
      <c r="X82" t="str">
        <f>IF(DATA_GOES_HERE!L43="Tuesday",1," ")</f>
        <v xml:space="preserve"> </v>
      </c>
      <c r="Y82" t="str">
        <f>IF(DATA_GOES_HERE!L43="Wednesday",1," ")</f>
        <v xml:space="preserve"> </v>
      </c>
      <c r="Z82" t="str">
        <f>IF(DATA_GOES_HERE!L43="Thursday",1," ")</f>
        <v xml:space="preserve"> </v>
      </c>
      <c r="AA82" t="str">
        <f>IF(DATA_GOES_HERE!L43="Friday",1," ")</f>
        <v xml:space="preserve"> </v>
      </c>
      <c r="AB82" t="str">
        <f>IF(DATA_GOES_HERE!L43="Saturday",1," ")</f>
        <v xml:space="preserve"> </v>
      </c>
      <c r="AC82" t="str">
        <f>IF(DATA_GOES_HERE!L43="Sunday",1," ")</f>
        <v xml:space="preserve"> </v>
      </c>
    </row>
    <row r="83" spans="1:29" x14ac:dyDescent="0.25">
      <c r="A83" s="6" t="s">
        <v>121</v>
      </c>
      <c r="B83">
        <f>DATA_GOES_HERE!A80</f>
        <v>0</v>
      </c>
      <c r="E83" s="8" t="str">
        <f>IF((ISTEXT(DATA_GOES_HERE!F44)),(DATA_GOES_HERE!F44),"")</f>
        <v/>
      </c>
      <c r="F83">
        <f>DATA_GOES_HERE!AI80</f>
        <v>0</v>
      </c>
      <c r="G83" s="1">
        <f>DATA_GOES_HERE!J80</f>
        <v>0</v>
      </c>
      <c r="H83" s="1">
        <f>DATA_GOES_HERE!R80</f>
        <v>0</v>
      </c>
      <c r="I83" s="1">
        <f t="shared" ca="1" si="1"/>
        <v>42745</v>
      </c>
      <c r="J83">
        <v>0</v>
      </c>
      <c r="K83">
        <v>31158</v>
      </c>
      <c r="L83" t="s">
        <v>124</v>
      </c>
      <c r="M83" t="e">
        <f>VLOOKUP(DATA_GOES_HERE!Y80,VENUEID!$A$2:$B$28,2,TRUE)</f>
        <v>#N/A</v>
      </c>
      <c r="N83" t="e">
        <f>VLOOKUP(DATA_GOES_HERE!AH80,eventTypeID!$A:$C,3,TRUE)</f>
        <v>#N/A</v>
      </c>
      <c r="O83">
        <v>12</v>
      </c>
      <c r="Q83" t="e">
        <f>VLOOKUP(DATA_GOES_HERE!Y44,VENUEID!$A$2:$C106,3,TRUE)</f>
        <v>#N/A</v>
      </c>
      <c r="R83" s="7">
        <f>DATA_GOES_HERE!M44</f>
        <v>0</v>
      </c>
      <c r="W83" t="str">
        <f>IF(DATA_GOES_HERE!L44="Monday",1," ")</f>
        <v xml:space="preserve"> </v>
      </c>
      <c r="X83" t="str">
        <f>IF(DATA_GOES_HERE!L44="Tuesday",1," ")</f>
        <v xml:space="preserve"> </v>
      </c>
      <c r="Y83" t="str">
        <f>IF(DATA_GOES_HERE!L44="Wednesday",1," ")</f>
        <v xml:space="preserve"> </v>
      </c>
      <c r="Z83" t="str">
        <f>IF(DATA_GOES_HERE!L44="Thursday",1," ")</f>
        <v xml:space="preserve"> </v>
      </c>
      <c r="AA83" t="str">
        <f>IF(DATA_GOES_HERE!L44="Friday",1," ")</f>
        <v xml:space="preserve"> </v>
      </c>
      <c r="AB83" t="str">
        <f>IF(DATA_GOES_HERE!L44="Saturday",1," ")</f>
        <v xml:space="preserve"> </v>
      </c>
      <c r="AC83" t="str">
        <f>IF(DATA_GOES_HERE!L44="Sunday",1," ")</f>
        <v xml:space="preserve"> </v>
      </c>
    </row>
    <row r="84" spans="1:29" x14ac:dyDescent="0.25">
      <c r="A84" s="6" t="s">
        <v>121</v>
      </c>
      <c r="B84">
        <f>DATA_GOES_HERE!A81</f>
        <v>0</v>
      </c>
      <c r="E84" s="8" t="str">
        <f>IF((ISTEXT(DATA_GOES_HERE!F45)),(DATA_GOES_HERE!F45),"")</f>
        <v/>
      </c>
      <c r="F84">
        <f>DATA_GOES_HERE!AI81</f>
        <v>0</v>
      </c>
      <c r="G84" s="1">
        <f>DATA_GOES_HERE!J81</f>
        <v>0</v>
      </c>
      <c r="H84" s="1">
        <f>DATA_GOES_HERE!R81</f>
        <v>0</v>
      </c>
      <c r="I84" s="1">
        <f t="shared" ca="1" si="1"/>
        <v>42745</v>
      </c>
      <c r="J84">
        <v>0</v>
      </c>
      <c r="K84">
        <v>31158</v>
      </c>
      <c r="L84" t="s">
        <v>124</v>
      </c>
      <c r="M84" t="e">
        <f>VLOOKUP(DATA_GOES_HERE!Y81,VENUEID!$A$2:$B$28,2,TRUE)</f>
        <v>#N/A</v>
      </c>
      <c r="N84" t="e">
        <f>VLOOKUP(DATA_GOES_HERE!AH81,eventTypeID!$A:$C,3,TRUE)</f>
        <v>#N/A</v>
      </c>
      <c r="O84">
        <v>12</v>
      </c>
      <c r="Q84" t="e">
        <f>VLOOKUP(DATA_GOES_HERE!Y45,VENUEID!$A$2:$C107,3,TRUE)</f>
        <v>#N/A</v>
      </c>
      <c r="R84" s="7">
        <f>DATA_GOES_HERE!M45</f>
        <v>0</v>
      </c>
      <c r="W84" t="str">
        <f>IF(DATA_GOES_HERE!L45="Monday",1," ")</f>
        <v xml:space="preserve"> </v>
      </c>
      <c r="X84" t="str">
        <f>IF(DATA_GOES_HERE!L45="Tuesday",1," ")</f>
        <v xml:space="preserve"> </v>
      </c>
      <c r="Y84" t="str">
        <f>IF(DATA_GOES_HERE!L45="Wednesday",1," ")</f>
        <v xml:space="preserve"> </v>
      </c>
      <c r="Z84" t="str">
        <f>IF(DATA_GOES_HERE!L45="Thursday",1," ")</f>
        <v xml:space="preserve"> </v>
      </c>
      <c r="AA84" t="str">
        <f>IF(DATA_GOES_HERE!L45="Friday",1," ")</f>
        <v xml:space="preserve"> </v>
      </c>
      <c r="AB84" t="str">
        <f>IF(DATA_GOES_HERE!L45="Saturday",1," ")</f>
        <v xml:space="preserve"> </v>
      </c>
      <c r="AC84" t="str">
        <f>IF(DATA_GOES_HERE!L45="Sunday",1," ")</f>
        <v xml:space="preserve"> </v>
      </c>
    </row>
    <row r="85" spans="1:29" x14ac:dyDescent="0.25">
      <c r="A85" s="6" t="s">
        <v>121</v>
      </c>
      <c r="B85">
        <f>DATA_GOES_HERE!A82</f>
        <v>0</v>
      </c>
      <c r="E85" s="8" t="str">
        <f>IF((ISTEXT(DATA_GOES_HERE!#REF!)),(DATA_GOES_HERE!#REF!),"")</f>
        <v/>
      </c>
      <c r="F85">
        <f>DATA_GOES_HERE!AI82</f>
        <v>0</v>
      </c>
      <c r="G85" s="1">
        <f>DATA_GOES_HERE!J82</f>
        <v>0</v>
      </c>
      <c r="H85" s="1">
        <f>DATA_GOES_HERE!R82</f>
        <v>0</v>
      </c>
      <c r="I85" s="1">
        <f t="shared" ca="1" si="1"/>
        <v>42745</v>
      </c>
      <c r="J85">
        <v>0</v>
      </c>
      <c r="K85">
        <v>31158</v>
      </c>
      <c r="L85" t="s">
        <v>124</v>
      </c>
      <c r="M85" t="e">
        <f>VLOOKUP(DATA_GOES_HERE!Y82,VENUEID!$A$2:$B$28,2,TRUE)</f>
        <v>#N/A</v>
      </c>
      <c r="N85" t="e">
        <f>VLOOKUP(DATA_GOES_HERE!AH82,eventTypeID!$A:$C,3,TRUE)</f>
        <v>#N/A</v>
      </c>
      <c r="Q85" t="e">
        <f>VLOOKUP(DATA_GOES_HERE!#REF!,VENUEID!$A$2:$C108,3,TRUE)</f>
        <v>#REF!</v>
      </c>
      <c r="R85" s="7"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6" t="s">
        <v>121</v>
      </c>
      <c r="B86" t="e">
        <f>DATA_GOES_HERE!#REF!</f>
        <v>#REF!</v>
      </c>
      <c r="E86" s="8" t="str">
        <f>IF((ISTEXT(DATA_GOES_HERE!#REF!)),(DATA_GOES_HERE!#REF!),"")</f>
        <v/>
      </c>
      <c r="F86" t="e">
        <f>DATA_GOES_HERE!#REF!</f>
        <v>#REF!</v>
      </c>
      <c r="G86" s="1" t="e">
        <f>DATA_GOES_HERE!#REF!</f>
        <v>#REF!</v>
      </c>
      <c r="H86" s="1" t="e">
        <f>DATA_GOES_HERE!#REF!</f>
        <v>#REF!</v>
      </c>
      <c r="I86" s="1">
        <f t="shared" ca="1" si="1"/>
        <v>42745</v>
      </c>
      <c r="J86">
        <v>0</v>
      </c>
      <c r="K86">
        <v>31158</v>
      </c>
      <c r="L86" t="s">
        <v>124</v>
      </c>
      <c r="M86" t="e">
        <f>VLOOKUP(DATA_GOES_HERE!#REF!,VENUEID!$A$2:$B$28,2,TRUE)</f>
        <v>#REF!</v>
      </c>
      <c r="N86" t="e">
        <f>VLOOKUP(DATA_GOES_HERE!#REF!,eventTypeID!$A:$C,3,TRUE)</f>
        <v>#REF!</v>
      </c>
      <c r="Q86" t="e">
        <f>VLOOKUP(DATA_GOES_HERE!#REF!,VENUEID!$A$2:$C109,3,TRUE)</f>
        <v>#REF!</v>
      </c>
      <c r="R86" s="7"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6" t="s">
        <v>121</v>
      </c>
      <c r="B87">
        <f>DATA_GOES_HERE!A83</f>
        <v>0</v>
      </c>
      <c r="E87" s="8" t="str">
        <f>IF((ISTEXT(DATA_GOES_HERE!#REF!)),(DATA_GOES_HERE!#REF!),"")</f>
        <v/>
      </c>
      <c r="F87">
        <f>DATA_GOES_HERE!AI83</f>
        <v>0</v>
      </c>
      <c r="G87" s="1">
        <f>DATA_GOES_HERE!J83</f>
        <v>0</v>
      </c>
      <c r="H87" s="1">
        <f>DATA_GOES_HERE!R83</f>
        <v>0</v>
      </c>
      <c r="I87" s="1">
        <f t="shared" ca="1" si="1"/>
        <v>42745</v>
      </c>
      <c r="J87">
        <v>0</v>
      </c>
      <c r="K87">
        <v>31158</v>
      </c>
      <c r="L87" t="s">
        <v>124</v>
      </c>
      <c r="M87" t="e">
        <f>VLOOKUP(DATA_GOES_HERE!Y83,VENUEID!$A$2:$B$28,2,TRUE)</f>
        <v>#N/A</v>
      </c>
      <c r="N87" t="e">
        <f>VLOOKUP(DATA_GOES_HERE!AH83,eventTypeID!$A:$C,3,TRUE)</f>
        <v>#N/A</v>
      </c>
      <c r="Q87" t="e">
        <f>VLOOKUP(DATA_GOES_HERE!#REF!,VENUEID!$A$2:$C110,3,TRUE)</f>
        <v>#REF!</v>
      </c>
      <c r="R87" s="7"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6" t="s">
        <v>121</v>
      </c>
      <c r="B88">
        <f>DATA_GOES_HERE!A84</f>
        <v>0</v>
      </c>
      <c r="E88" s="8" t="str">
        <f>IF((ISTEXT(DATA_GOES_HERE!#REF!)),(DATA_GOES_HERE!#REF!),"")</f>
        <v/>
      </c>
      <c r="F88">
        <f>DATA_GOES_HERE!AI84</f>
        <v>0</v>
      </c>
      <c r="G88" s="1">
        <f>DATA_GOES_HERE!J84</f>
        <v>0</v>
      </c>
      <c r="H88" s="1">
        <f>DATA_GOES_HERE!R84</f>
        <v>0</v>
      </c>
      <c r="I88" s="1">
        <f t="shared" ca="1" si="1"/>
        <v>42745</v>
      </c>
      <c r="J88">
        <v>0</v>
      </c>
      <c r="K88">
        <v>31158</v>
      </c>
      <c r="L88" t="s">
        <v>124</v>
      </c>
      <c r="M88" t="e">
        <f>VLOOKUP(DATA_GOES_HERE!Y84,VENUEID!$A$2:$B$28,2,TRUE)</f>
        <v>#N/A</v>
      </c>
      <c r="N88" t="e">
        <f>VLOOKUP(DATA_GOES_HERE!AH84,eventTypeID!$A:$C,3,TRUE)</f>
        <v>#N/A</v>
      </c>
      <c r="Q88" t="e">
        <f>VLOOKUP(DATA_GOES_HERE!#REF!,VENUEID!$A$2:$C111,3,TRUE)</f>
        <v>#REF!</v>
      </c>
      <c r="R88" s="7"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6" t="s">
        <v>121</v>
      </c>
      <c r="B89">
        <f>DATA_GOES_HERE!A85</f>
        <v>0</v>
      </c>
      <c r="E89" s="8" t="str">
        <f>IF((ISTEXT(DATA_GOES_HERE!#REF!)),(DATA_GOES_HERE!#REF!),"")</f>
        <v/>
      </c>
      <c r="F89">
        <f>DATA_GOES_HERE!AI85</f>
        <v>0</v>
      </c>
      <c r="G89" s="1">
        <f>DATA_GOES_HERE!J85</f>
        <v>0</v>
      </c>
      <c r="H89" s="1">
        <f>DATA_GOES_HERE!R85</f>
        <v>0</v>
      </c>
      <c r="I89" s="1">
        <f t="shared" ca="1" si="1"/>
        <v>42745</v>
      </c>
      <c r="J89">
        <v>0</v>
      </c>
      <c r="K89">
        <v>31158</v>
      </c>
      <c r="L89" t="s">
        <v>124</v>
      </c>
      <c r="M89" t="e">
        <f>VLOOKUP(DATA_GOES_HERE!Y85,VENUEID!$A$2:$B$28,2,TRUE)</f>
        <v>#N/A</v>
      </c>
      <c r="N89" t="e">
        <f>VLOOKUP(DATA_GOES_HERE!AH85,eventTypeID!$A:$C,3,TRUE)</f>
        <v>#N/A</v>
      </c>
      <c r="Q89" t="e">
        <f>VLOOKUP(DATA_GOES_HERE!#REF!,VENUEID!$A$2:$C112,3,TRUE)</f>
        <v>#REF!</v>
      </c>
      <c r="R89" s="7"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6" t="s">
        <v>121</v>
      </c>
      <c r="B90">
        <f>DATA_GOES_HERE!A86</f>
        <v>0</v>
      </c>
      <c r="E90" s="8" t="str">
        <f>IF((ISTEXT(DATA_GOES_HERE!#REF!)),(DATA_GOES_HERE!#REF!),"")</f>
        <v/>
      </c>
      <c r="F90">
        <f>DATA_GOES_HERE!AI86</f>
        <v>0</v>
      </c>
      <c r="G90" s="1">
        <f>DATA_GOES_HERE!J86</f>
        <v>0</v>
      </c>
      <c r="H90" s="1">
        <f>DATA_GOES_HERE!R86</f>
        <v>0</v>
      </c>
      <c r="I90" s="1">
        <f t="shared" ca="1" si="1"/>
        <v>42745</v>
      </c>
      <c r="J90">
        <v>0</v>
      </c>
      <c r="K90">
        <v>31158</v>
      </c>
      <c r="L90" t="s">
        <v>124</v>
      </c>
      <c r="M90" t="e">
        <f>VLOOKUP(DATA_GOES_HERE!Y86,VENUEID!$A$2:$B$28,2,TRUE)</f>
        <v>#N/A</v>
      </c>
      <c r="N90" t="e">
        <f>VLOOKUP(DATA_GOES_HERE!AH86,eventTypeID!$A:$C,3,TRUE)</f>
        <v>#N/A</v>
      </c>
      <c r="Q90" t="e">
        <f>VLOOKUP(DATA_GOES_HERE!#REF!,VENUEID!$A$2:$C113,3,TRUE)</f>
        <v>#REF!</v>
      </c>
      <c r="R90" s="7"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6" t="s">
        <v>121</v>
      </c>
      <c r="B91">
        <f>DATA_GOES_HERE!A87</f>
        <v>0</v>
      </c>
      <c r="E91" s="8" t="str">
        <f>IF((ISTEXT(DATA_GOES_HERE!#REF!)),(DATA_GOES_HERE!#REF!),"")</f>
        <v/>
      </c>
      <c r="F91">
        <f>DATA_GOES_HERE!AI87</f>
        <v>0</v>
      </c>
      <c r="G91" s="1">
        <f>DATA_GOES_HERE!J87</f>
        <v>0</v>
      </c>
      <c r="H91" s="1">
        <f>DATA_GOES_HERE!R87</f>
        <v>0</v>
      </c>
      <c r="I91" s="1">
        <f t="shared" ca="1" si="1"/>
        <v>42745</v>
      </c>
      <c r="J91">
        <v>0</v>
      </c>
      <c r="K91">
        <v>31158</v>
      </c>
      <c r="L91" t="s">
        <v>124</v>
      </c>
      <c r="M91" t="e">
        <f>VLOOKUP(DATA_GOES_HERE!Y87,VENUEID!$A$2:$B$28,2,TRUE)</f>
        <v>#N/A</v>
      </c>
      <c r="N91" t="e">
        <f>VLOOKUP(DATA_GOES_HERE!AH87,eventTypeID!$A:$C,3,TRUE)</f>
        <v>#N/A</v>
      </c>
      <c r="Q91" t="e">
        <f>VLOOKUP(DATA_GOES_HERE!#REF!,VENUEID!$A$2:$C114,3,TRUE)</f>
        <v>#REF!</v>
      </c>
      <c r="R91" s="7"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6" t="s">
        <v>121</v>
      </c>
      <c r="B92">
        <f>DATA_GOES_HERE!A88</f>
        <v>0</v>
      </c>
      <c r="E92" s="8" t="str">
        <f>IF((ISTEXT(DATA_GOES_HERE!#REF!)),(DATA_GOES_HERE!#REF!),"")</f>
        <v/>
      </c>
      <c r="F92">
        <f>DATA_GOES_HERE!AI88</f>
        <v>0</v>
      </c>
      <c r="G92" s="1">
        <f>DATA_GOES_HERE!J88</f>
        <v>0</v>
      </c>
      <c r="H92" s="1">
        <f>DATA_GOES_HERE!R88</f>
        <v>0</v>
      </c>
      <c r="I92" s="1">
        <f t="shared" ca="1" si="1"/>
        <v>42745</v>
      </c>
      <c r="J92">
        <v>0</v>
      </c>
      <c r="K92">
        <v>31158</v>
      </c>
      <c r="L92" t="s">
        <v>124</v>
      </c>
      <c r="M92" t="e">
        <f>VLOOKUP(DATA_GOES_HERE!Y88,VENUEID!$A$2:$B$28,2,TRUE)</f>
        <v>#N/A</v>
      </c>
      <c r="N92" t="e">
        <f>VLOOKUP(DATA_GOES_HERE!AH88,eventTypeID!$A:$C,3,TRUE)</f>
        <v>#N/A</v>
      </c>
      <c r="Q92" t="e">
        <f>VLOOKUP(DATA_GOES_HERE!#REF!,VENUEID!$A$2:$C115,3,TRUE)</f>
        <v>#REF!</v>
      </c>
      <c r="R92" s="7"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6" t="s">
        <v>121</v>
      </c>
      <c r="B93">
        <f>DATA_GOES_HERE!A89</f>
        <v>0</v>
      </c>
      <c r="E93" s="8" t="str">
        <f>IF((ISTEXT(DATA_GOES_HERE!#REF!)),(DATA_GOES_HERE!#REF!),"")</f>
        <v/>
      </c>
      <c r="F93">
        <f>DATA_GOES_HERE!AI89</f>
        <v>0</v>
      </c>
      <c r="G93" s="1">
        <f>DATA_GOES_HERE!J89</f>
        <v>0</v>
      </c>
      <c r="H93" s="1">
        <f>DATA_GOES_HERE!R89</f>
        <v>0</v>
      </c>
      <c r="I93" s="1">
        <f t="shared" ca="1" si="1"/>
        <v>42745</v>
      </c>
      <c r="J93">
        <v>0</v>
      </c>
      <c r="K93">
        <v>31158</v>
      </c>
      <c r="L93" t="s">
        <v>124</v>
      </c>
      <c r="M93" t="e">
        <f>VLOOKUP(DATA_GOES_HERE!Y89,VENUEID!$A$2:$B$28,2,TRUE)</f>
        <v>#N/A</v>
      </c>
      <c r="N93" t="e">
        <f>VLOOKUP(DATA_GOES_HERE!AH89,eventTypeID!$A:$C,3,TRUE)</f>
        <v>#N/A</v>
      </c>
      <c r="Q93" t="e">
        <f>VLOOKUP(DATA_GOES_HERE!#REF!,VENUEID!$A$2:$C116,3,TRUE)</f>
        <v>#REF!</v>
      </c>
      <c r="R93" s="7"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6" t="s">
        <v>121</v>
      </c>
      <c r="B94">
        <f>DATA_GOES_HERE!A90</f>
        <v>0</v>
      </c>
      <c r="E94" s="8" t="str">
        <f>IF((ISTEXT(DATA_GOES_HERE!#REF!)),(DATA_GOES_HERE!#REF!),"")</f>
        <v/>
      </c>
      <c r="F94">
        <f>DATA_GOES_HERE!AI90</f>
        <v>0</v>
      </c>
      <c r="G94" s="1">
        <f>DATA_GOES_HERE!J90</f>
        <v>0</v>
      </c>
      <c r="H94" s="1">
        <f>DATA_GOES_HERE!R90</f>
        <v>0</v>
      </c>
      <c r="I94" s="1">
        <f t="shared" ca="1" si="1"/>
        <v>42745</v>
      </c>
      <c r="J94">
        <v>0</v>
      </c>
      <c r="K94">
        <v>31158</v>
      </c>
      <c r="L94" t="s">
        <v>124</v>
      </c>
      <c r="M94" t="e">
        <f>VLOOKUP(DATA_GOES_HERE!Y90,VENUEID!$A$2:$B$28,2,TRUE)</f>
        <v>#N/A</v>
      </c>
      <c r="N94" t="e">
        <f>VLOOKUP(DATA_GOES_HERE!AH90,eventTypeID!$A:$C,3,TRUE)</f>
        <v>#N/A</v>
      </c>
      <c r="Q94" t="e">
        <f>VLOOKUP(DATA_GOES_HERE!#REF!,VENUEID!$A$2:$C117,3,TRUE)</f>
        <v>#REF!</v>
      </c>
      <c r="R94" s="7"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6" t="s">
        <v>121</v>
      </c>
      <c r="B95">
        <f>DATA_GOES_HERE!A91</f>
        <v>0</v>
      </c>
      <c r="E95" s="8" t="str">
        <f>IF((ISTEXT(DATA_GOES_HERE!F46)),(DATA_GOES_HERE!F46),"")</f>
        <v/>
      </c>
      <c r="F95">
        <f>DATA_GOES_HERE!AI91</f>
        <v>0</v>
      </c>
      <c r="G95" s="1">
        <f>DATA_GOES_HERE!J91</f>
        <v>0</v>
      </c>
      <c r="H95" s="1">
        <f>DATA_GOES_HERE!R91</f>
        <v>0</v>
      </c>
      <c r="I95" s="1">
        <f t="shared" ca="1" si="1"/>
        <v>42745</v>
      </c>
      <c r="J95">
        <v>0</v>
      </c>
      <c r="K95">
        <v>31158</v>
      </c>
      <c r="L95" t="s">
        <v>124</v>
      </c>
      <c r="M95" t="e">
        <f>VLOOKUP(DATA_GOES_HERE!Y91,VENUEID!$A$2:$B$28,2,TRUE)</f>
        <v>#N/A</v>
      </c>
      <c r="N95" t="e">
        <f>VLOOKUP(DATA_GOES_HERE!AH91,eventTypeID!$A:$C,3,TRUE)</f>
        <v>#N/A</v>
      </c>
      <c r="Q95" t="e">
        <f>VLOOKUP(DATA_GOES_HERE!Y46,VENUEID!$A$2:$C118,3,TRUE)</f>
        <v>#N/A</v>
      </c>
      <c r="R95" s="7">
        <f>DATA_GOES_HERE!M46</f>
        <v>0</v>
      </c>
      <c r="W95" t="str">
        <f>IF(DATA_GOES_HERE!L46="Monday",1," ")</f>
        <v xml:space="preserve"> </v>
      </c>
      <c r="X95" t="str">
        <f>IF(DATA_GOES_HERE!L46="Tuesday",1," ")</f>
        <v xml:space="preserve"> </v>
      </c>
      <c r="Y95" t="str">
        <f>IF(DATA_GOES_HERE!L46="Wednesday",1," ")</f>
        <v xml:space="preserve"> </v>
      </c>
      <c r="Z95" t="str">
        <f>IF(DATA_GOES_HERE!L46="Thursday",1," ")</f>
        <v xml:space="preserve"> </v>
      </c>
      <c r="AA95" t="str">
        <f>IF(DATA_GOES_HERE!L46="Friday",1," ")</f>
        <v xml:space="preserve"> </v>
      </c>
      <c r="AB95" t="str">
        <f>IF(DATA_GOES_HERE!L46="Saturday",1," ")</f>
        <v xml:space="preserve"> </v>
      </c>
      <c r="AC95" t="str">
        <f>IF(DATA_GOES_HERE!L46="Sunday",1," ")</f>
        <v xml:space="preserve"> </v>
      </c>
    </row>
    <row r="96" spans="1:29" x14ac:dyDescent="0.25">
      <c r="A96" s="6" t="s">
        <v>121</v>
      </c>
      <c r="B96" t="e">
        <f>DATA_GOES_HERE!#REF!</f>
        <v>#REF!</v>
      </c>
      <c r="E96" s="8" t="str">
        <f>IF((ISTEXT(DATA_GOES_HERE!F47)),(DATA_GOES_HERE!F47),"")</f>
        <v/>
      </c>
      <c r="F96" t="e">
        <f>DATA_GOES_HERE!#REF!</f>
        <v>#REF!</v>
      </c>
      <c r="G96" s="1" t="e">
        <f>DATA_GOES_HERE!#REF!</f>
        <v>#REF!</v>
      </c>
      <c r="H96" s="1" t="e">
        <f>DATA_GOES_HERE!#REF!</f>
        <v>#REF!</v>
      </c>
      <c r="I96" s="1">
        <f t="shared" ca="1" si="1"/>
        <v>42745</v>
      </c>
      <c r="J96">
        <v>0</v>
      </c>
      <c r="K96">
        <v>31158</v>
      </c>
      <c r="L96" t="s">
        <v>124</v>
      </c>
      <c r="M96" t="e">
        <f>VLOOKUP(DATA_GOES_HERE!#REF!,VENUEID!$A$2:$B$28,2,TRUE)</f>
        <v>#REF!</v>
      </c>
      <c r="N96" t="e">
        <f>VLOOKUP(DATA_GOES_HERE!#REF!,eventTypeID!$A:$C,3,TRUE)</f>
        <v>#REF!</v>
      </c>
      <c r="Q96" t="e">
        <f>VLOOKUP(DATA_GOES_HERE!Y47,VENUEID!$A$2:$C119,3,TRUE)</f>
        <v>#N/A</v>
      </c>
      <c r="R96" s="7">
        <f>DATA_GOES_HERE!M47</f>
        <v>0</v>
      </c>
      <c r="W96" t="str">
        <f>IF(DATA_GOES_HERE!L47="Monday",1," ")</f>
        <v xml:space="preserve"> </v>
      </c>
      <c r="X96" t="str">
        <f>IF(DATA_GOES_HERE!L47="Tuesday",1," ")</f>
        <v xml:space="preserve"> </v>
      </c>
      <c r="Y96" t="str">
        <f>IF(DATA_GOES_HERE!L47="Wednesday",1," ")</f>
        <v xml:space="preserve"> </v>
      </c>
      <c r="Z96" t="str">
        <f>IF(DATA_GOES_HERE!L47="Thursday",1," ")</f>
        <v xml:space="preserve"> </v>
      </c>
      <c r="AA96" t="str">
        <f>IF(DATA_GOES_HERE!L47="Friday",1," ")</f>
        <v xml:space="preserve"> </v>
      </c>
      <c r="AB96" t="str">
        <f>IF(DATA_GOES_HERE!L47="Saturday",1," ")</f>
        <v xml:space="preserve"> </v>
      </c>
      <c r="AC96" t="str">
        <f>IF(DATA_GOES_HERE!L47="Sunday",1," ")</f>
        <v xml:space="preserve"> </v>
      </c>
    </row>
    <row r="97" spans="1:29" x14ac:dyDescent="0.25">
      <c r="A97" s="6" t="s">
        <v>121</v>
      </c>
      <c r="B97">
        <f>DATA_GOES_HERE!A92</f>
        <v>0</v>
      </c>
      <c r="E97" s="8" t="str">
        <f>IF((ISTEXT(DATA_GOES_HERE!F48)),(DATA_GOES_HERE!F48),"")</f>
        <v/>
      </c>
      <c r="F97">
        <f>DATA_GOES_HERE!AI92</f>
        <v>0</v>
      </c>
      <c r="G97" s="1">
        <f>DATA_GOES_HERE!J92</f>
        <v>0</v>
      </c>
      <c r="H97" s="1">
        <f>DATA_GOES_HERE!R92</f>
        <v>0</v>
      </c>
      <c r="I97" s="1">
        <f t="shared" ca="1" si="1"/>
        <v>42745</v>
      </c>
      <c r="J97">
        <v>0</v>
      </c>
      <c r="K97">
        <v>31158</v>
      </c>
      <c r="L97" t="s">
        <v>124</v>
      </c>
      <c r="M97" t="e">
        <f>VLOOKUP(DATA_GOES_HERE!Y92,VENUEID!$A$2:$B$28,2,TRUE)</f>
        <v>#N/A</v>
      </c>
      <c r="N97" t="e">
        <f>VLOOKUP(DATA_GOES_HERE!AH92,eventTypeID!$A:$C,3,TRUE)</f>
        <v>#N/A</v>
      </c>
      <c r="Q97" t="str">
        <f>VLOOKUP(DATA_GOES_HERE!Y48,VENUEID!$A$2:$C120,3,TRUE)</f>
        <v>(615) 862-5871</v>
      </c>
      <c r="R97" s="7">
        <f>DATA_GOES_HERE!M48</f>
        <v>0.70833333333333337</v>
      </c>
      <c r="W97" t="str">
        <f>IF(DATA_GOES_HERE!L48="Monday",1," ")</f>
        <v xml:space="preserve"> </v>
      </c>
      <c r="X97">
        <f>IF(DATA_GOES_HERE!L48="Tuesday",1," ")</f>
        <v>1</v>
      </c>
      <c r="Y97" t="str">
        <f>IF(DATA_GOES_HERE!L48="Wednesday",1," ")</f>
        <v xml:space="preserve"> </v>
      </c>
      <c r="Z97" t="str">
        <f>IF(DATA_GOES_HERE!L48="Thursday",1," ")</f>
        <v xml:space="preserve"> </v>
      </c>
      <c r="AA97" t="str">
        <f>IF(DATA_GOES_HERE!L48="Friday",1," ")</f>
        <v xml:space="preserve"> </v>
      </c>
      <c r="AB97" t="str">
        <f>IF(DATA_GOES_HERE!L48="Saturday",1," ")</f>
        <v xml:space="preserve"> </v>
      </c>
      <c r="AC97" t="str">
        <f>IF(DATA_GOES_HERE!L48="Sunday",1," ")</f>
        <v xml:space="preserve"> </v>
      </c>
    </row>
    <row r="98" spans="1:29" x14ac:dyDescent="0.25">
      <c r="A98" s="6" t="s">
        <v>121</v>
      </c>
      <c r="B98">
        <f>DATA_GOES_HERE!A93</f>
        <v>0</v>
      </c>
      <c r="E98" s="8" t="str">
        <f>IF((ISTEXT(DATA_GOES_HERE!F49)),(DATA_GOES_HERE!F49),"")</f>
        <v/>
      </c>
      <c r="F98">
        <f>DATA_GOES_HERE!AI93</f>
        <v>0</v>
      </c>
      <c r="G98" s="1">
        <f>DATA_GOES_HERE!J93</f>
        <v>0</v>
      </c>
      <c r="H98" s="1">
        <f>DATA_GOES_HERE!R93</f>
        <v>0</v>
      </c>
      <c r="I98" s="1">
        <f t="shared" ref="I98:I161" ca="1" si="2">TODAY()</f>
        <v>42745</v>
      </c>
      <c r="J98">
        <v>0</v>
      </c>
      <c r="K98">
        <v>31158</v>
      </c>
      <c r="L98" t="s">
        <v>124</v>
      </c>
      <c r="M98" t="e">
        <f>VLOOKUP(DATA_GOES_HERE!Y93,VENUEID!$A$2:$B$28,2,TRUE)</f>
        <v>#N/A</v>
      </c>
      <c r="N98" t="e">
        <f>VLOOKUP(DATA_GOES_HERE!AH93,eventTypeID!$A:$C,3,TRUE)</f>
        <v>#N/A</v>
      </c>
      <c r="Q98" t="e">
        <f>VLOOKUP(DATA_GOES_HERE!Y49,VENUEID!$A$2:$C121,3,TRUE)</f>
        <v>#N/A</v>
      </c>
      <c r="R98" s="7">
        <f>DATA_GOES_HERE!M49</f>
        <v>0</v>
      </c>
      <c r="W98" t="str">
        <f>IF(DATA_GOES_HERE!L49="Monday",1," ")</f>
        <v xml:space="preserve"> </v>
      </c>
      <c r="X98" t="str">
        <f>IF(DATA_GOES_HERE!L49="Tuesday",1," ")</f>
        <v xml:space="preserve"> </v>
      </c>
      <c r="Y98" t="str">
        <f>IF(DATA_GOES_HERE!L49="Wednesday",1," ")</f>
        <v xml:space="preserve"> </v>
      </c>
      <c r="Z98" t="str">
        <f>IF(DATA_GOES_HERE!L49="Thursday",1," ")</f>
        <v xml:space="preserve"> </v>
      </c>
      <c r="AA98" t="str">
        <f>IF(DATA_GOES_HERE!L49="Friday",1," ")</f>
        <v xml:space="preserve"> </v>
      </c>
      <c r="AB98" t="str">
        <f>IF(DATA_GOES_HERE!L49="Saturday",1," ")</f>
        <v xml:space="preserve"> </v>
      </c>
      <c r="AC98" t="str">
        <f>IF(DATA_GOES_HERE!L49="Sunday",1," ")</f>
        <v xml:space="preserve"> </v>
      </c>
    </row>
    <row r="99" spans="1:29" x14ac:dyDescent="0.25">
      <c r="A99" s="6" t="s">
        <v>121</v>
      </c>
      <c r="B99">
        <f>DATA_GOES_HERE!A94</f>
        <v>0</v>
      </c>
      <c r="E99" s="8" t="str">
        <f>IF((ISTEXT(DATA_GOES_HERE!F50)),(DATA_GOES_HERE!F50),"")</f>
        <v/>
      </c>
      <c r="F99">
        <f>DATA_GOES_HERE!AI94</f>
        <v>0</v>
      </c>
      <c r="G99" s="1">
        <f>DATA_GOES_HERE!J94</f>
        <v>0</v>
      </c>
      <c r="H99" s="1">
        <f>DATA_GOES_HERE!R94</f>
        <v>0</v>
      </c>
      <c r="I99" s="1">
        <f t="shared" ca="1" si="2"/>
        <v>42745</v>
      </c>
      <c r="J99">
        <v>0</v>
      </c>
      <c r="K99">
        <v>31158</v>
      </c>
      <c r="L99" t="s">
        <v>124</v>
      </c>
      <c r="M99" t="e">
        <f>VLOOKUP(DATA_GOES_HERE!Y94,VENUEID!$A$2:$B$28,2,TRUE)</f>
        <v>#N/A</v>
      </c>
      <c r="N99" t="e">
        <f>VLOOKUP(DATA_GOES_HERE!AH94,eventTypeID!$A:$C,3,TRUE)</f>
        <v>#N/A</v>
      </c>
      <c r="Q99" t="e">
        <f>VLOOKUP(DATA_GOES_HERE!Y50,VENUEID!$A$2:$C122,3,TRUE)</f>
        <v>#N/A</v>
      </c>
      <c r="R99" s="7">
        <f>DATA_GOES_HERE!M50</f>
        <v>0</v>
      </c>
      <c r="W99" t="str">
        <f>IF(DATA_GOES_HERE!L50="Monday",1," ")</f>
        <v xml:space="preserve"> </v>
      </c>
      <c r="X99" t="str">
        <f>IF(DATA_GOES_HERE!L50="Tuesday",1," ")</f>
        <v xml:space="preserve"> </v>
      </c>
      <c r="Y99" t="str">
        <f>IF(DATA_GOES_HERE!L50="Wednesday",1," ")</f>
        <v xml:space="preserve"> </v>
      </c>
      <c r="Z99" t="str">
        <f>IF(DATA_GOES_HERE!L50="Thursday",1," ")</f>
        <v xml:space="preserve"> </v>
      </c>
      <c r="AA99" t="str">
        <f>IF(DATA_GOES_HERE!L50="Friday",1," ")</f>
        <v xml:space="preserve"> </v>
      </c>
      <c r="AB99" t="str">
        <f>IF(DATA_GOES_HERE!L50="Saturday",1," ")</f>
        <v xml:space="preserve"> </v>
      </c>
      <c r="AC99" t="str">
        <f>IF(DATA_GOES_HERE!L50="Sunday",1," ")</f>
        <v xml:space="preserve"> </v>
      </c>
    </row>
    <row r="100" spans="1:29" x14ac:dyDescent="0.25">
      <c r="A100" s="6" t="s">
        <v>121</v>
      </c>
      <c r="B100">
        <f>DATA_GOES_HERE!A95</f>
        <v>0</v>
      </c>
      <c r="E100" s="8" t="str">
        <f>IF((ISTEXT(DATA_GOES_HERE!#REF!)),(DATA_GOES_HERE!#REF!),"")</f>
        <v/>
      </c>
      <c r="F100">
        <f>DATA_GOES_HERE!AI95</f>
        <v>0</v>
      </c>
      <c r="G100" s="1">
        <f>DATA_GOES_HERE!J95</f>
        <v>0</v>
      </c>
      <c r="H100" s="1">
        <f>DATA_GOES_HERE!R95</f>
        <v>0</v>
      </c>
      <c r="I100" s="1">
        <f t="shared" ca="1" si="2"/>
        <v>42745</v>
      </c>
      <c r="J100">
        <v>0</v>
      </c>
      <c r="K100">
        <v>31158</v>
      </c>
      <c r="L100" t="s">
        <v>124</v>
      </c>
      <c r="M100" t="e">
        <f>VLOOKUP(DATA_GOES_HERE!Y95,VENUEID!$A$2:$B$28,2,TRUE)</f>
        <v>#N/A</v>
      </c>
      <c r="N100" t="e">
        <f>VLOOKUP(DATA_GOES_HERE!AH95,eventTypeID!$A:$C,3,TRUE)</f>
        <v>#N/A</v>
      </c>
      <c r="Q100" t="e">
        <f>VLOOKUP(DATA_GOES_HERE!#REF!,VENUEID!$A$2:$C123,3,TRUE)</f>
        <v>#REF!</v>
      </c>
      <c r="R100" s="7"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6" t="s">
        <v>121</v>
      </c>
      <c r="B101">
        <f>DATA_GOES_HERE!A96</f>
        <v>0</v>
      </c>
      <c r="E101" s="8" t="str">
        <f>IF((ISTEXT(DATA_GOES_HERE!#REF!)),(DATA_GOES_HERE!#REF!),"")</f>
        <v/>
      </c>
      <c r="F101">
        <f>DATA_GOES_HERE!AI96</f>
        <v>0</v>
      </c>
      <c r="G101" s="1">
        <f>DATA_GOES_HERE!J96</f>
        <v>0</v>
      </c>
      <c r="H101" s="1">
        <f>DATA_GOES_HERE!R96</f>
        <v>0</v>
      </c>
      <c r="I101" s="1">
        <f t="shared" ca="1" si="2"/>
        <v>42745</v>
      </c>
      <c r="J101">
        <v>0</v>
      </c>
      <c r="K101">
        <v>31158</v>
      </c>
      <c r="L101" t="s">
        <v>124</v>
      </c>
      <c r="M101" t="e">
        <f>VLOOKUP(DATA_GOES_HERE!Y96,VENUEID!$A$2:$B$28,2,TRUE)</f>
        <v>#N/A</v>
      </c>
      <c r="N101" t="e">
        <f>VLOOKUP(DATA_GOES_HERE!AH96,eventTypeID!$A:$C,3,TRUE)</f>
        <v>#N/A</v>
      </c>
      <c r="Q101" t="e">
        <f>VLOOKUP(DATA_GOES_HERE!#REF!,VENUEID!$A$2:$C124,3,TRUE)</f>
        <v>#REF!</v>
      </c>
      <c r="R101" s="7"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6" t="s">
        <v>121</v>
      </c>
      <c r="B102">
        <f>DATA_GOES_HERE!A97</f>
        <v>0</v>
      </c>
      <c r="E102" s="8" t="str">
        <f>IF((ISTEXT(DATA_GOES_HERE!#REF!)),(DATA_GOES_HERE!#REF!),"")</f>
        <v/>
      </c>
      <c r="F102">
        <f>DATA_GOES_HERE!AI97</f>
        <v>0</v>
      </c>
      <c r="G102" s="1">
        <f>DATA_GOES_HERE!J97</f>
        <v>0</v>
      </c>
      <c r="H102" s="1">
        <f>DATA_GOES_HERE!R97</f>
        <v>0</v>
      </c>
      <c r="I102" s="1">
        <f t="shared" ca="1" si="2"/>
        <v>42745</v>
      </c>
      <c r="J102">
        <v>0</v>
      </c>
      <c r="K102">
        <v>31158</v>
      </c>
      <c r="L102" t="s">
        <v>124</v>
      </c>
      <c r="M102" t="e">
        <f>VLOOKUP(DATA_GOES_HERE!Y97,VENUEID!$A$2:$B$28,2,TRUE)</f>
        <v>#N/A</v>
      </c>
      <c r="N102" t="e">
        <f>VLOOKUP(DATA_GOES_HERE!AH97,eventTypeID!$A:$C,3,TRUE)</f>
        <v>#N/A</v>
      </c>
      <c r="Q102" t="e">
        <f>VLOOKUP(DATA_GOES_HERE!#REF!,VENUEID!$A$2:$C125,3,TRUE)</f>
        <v>#REF!</v>
      </c>
      <c r="R102" s="7"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6" t="s">
        <v>121</v>
      </c>
      <c r="B103" t="str">
        <f>DATA_GOES_HERE!A98</f>
        <v xml:space="preserve"> Anime Film Friday</v>
      </c>
      <c r="E103" s="8" t="str">
        <f>IF((ISTEXT(DATA_GOES_HERE!#REF!)),(DATA_GOES_HERE!#REF!),"")</f>
        <v/>
      </c>
      <c r="F103" t="str">
        <f>DATA_GOES_HERE!AI98</f>
        <v>Fridays, March 3, 10, 17, and 31. We'll be serving popcorn and showing a different anime movie or series opener. For teens in grades 7-12.</v>
      </c>
      <c r="G103" s="1">
        <f>DATA_GOES_HERE!J98</f>
        <v>42797</v>
      </c>
      <c r="H103" s="1">
        <f>DATA_GOES_HERE!R98</f>
        <v>42797</v>
      </c>
      <c r="I103" s="1">
        <f t="shared" ca="1" si="2"/>
        <v>42745</v>
      </c>
      <c r="J103">
        <v>0</v>
      </c>
      <c r="K103">
        <v>31158</v>
      </c>
      <c r="L103" t="s">
        <v>124</v>
      </c>
      <c r="M103">
        <f>VLOOKUP(DATA_GOES_HERE!Y98,VENUEID!$A$2:$B$28,2,TRUE)</f>
        <v>31252</v>
      </c>
      <c r="N103">
        <f>VLOOKUP(DATA_GOES_HERE!AH98,eventTypeID!$A:$C,3,TRUE)</f>
        <v>19</v>
      </c>
      <c r="Q103" t="e">
        <f>VLOOKUP(DATA_GOES_HERE!#REF!,VENUEID!$A$2:$C126,3,TRUE)</f>
        <v>#REF!</v>
      </c>
      <c r="R103" s="7"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6" t="s">
        <v>121</v>
      </c>
      <c r="B104">
        <f>DATA_GOES_HERE!A99</f>
        <v>0</v>
      </c>
      <c r="E104" s="8" t="str">
        <f>IF((ISTEXT(DATA_GOES_HERE!F51)),(DATA_GOES_HERE!F51),"")</f>
        <v/>
      </c>
      <c r="F104">
        <f>DATA_GOES_HERE!AI99</f>
        <v>0</v>
      </c>
      <c r="G104" s="1">
        <f>DATA_GOES_HERE!J99</f>
        <v>0</v>
      </c>
      <c r="H104" s="1">
        <f>DATA_GOES_HERE!R99</f>
        <v>0</v>
      </c>
      <c r="I104" s="1">
        <f t="shared" ca="1" si="2"/>
        <v>42745</v>
      </c>
      <c r="J104">
        <v>0</v>
      </c>
      <c r="K104">
        <v>31158</v>
      </c>
      <c r="L104" t="s">
        <v>124</v>
      </c>
      <c r="M104" t="e">
        <f>VLOOKUP(DATA_GOES_HERE!Y99,VENUEID!$A$2:$B$28,2,TRUE)</f>
        <v>#N/A</v>
      </c>
      <c r="N104" t="e">
        <f>VLOOKUP(DATA_GOES_HERE!AH99,eventTypeID!$A:$C,3,TRUE)</f>
        <v>#N/A</v>
      </c>
      <c r="Q104" t="e">
        <f>VLOOKUP(DATA_GOES_HERE!Y51,VENUEID!$A$2:$C127,3,TRUE)</f>
        <v>#N/A</v>
      </c>
      <c r="R104" s="7">
        <f>DATA_GOES_HERE!M51</f>
        <v>0</v>
      </c>
      <c r="W104" t="str">
        <f>IF(DATA_GOES_HERE!L51="Monday",1," ")</f>
        <v xml:space="preserve"> </v>
      </c>
      <c r="X104" t="str">
        <f>IF(DATA_GOES_HERE!L51="Tuesday",1," ")</f>
        <v xml:space="preserve"> </v>
      </c>
      <c r="Y104" t="str">
        <f>IF(DATA_GOES_HERE!L51="Wednesday",1," ")</f>
        <v xml:space="preserve"> </v>
      </c>
      <c r="Z104" t="str">
        <f>IF(DATA_GOES_HERE!L51="Thursday",1," ")</f>
        <v xml:space="preserve"> </v>
      </c>
      <c r="AA104" t="str">
        <f>IF(DATA_GOES_HERE!L51="Friday",1," ")</f>
        <v xml:space="preserve"> </v>
      </c>
      <c r="AB104" t="str">
        <f>IF(DATA_GOES_HERE!L51="Saturday",1," ")</f>
        <v xml:space="preserve"> </v>
      </c>
      <c r="AC104" t="str">
        <f>IF(DATA_GOES_HERE!L51="Sunday",1," ")</f>
        <v xml:space="preserve"> </v>
      </c>
    </row>
    <row r="105" spans="1:29" x14ac:dyDescent="0.25">
      <c r="A105" s="6" t="s">
        <v>121</v>
      </c>
      <c r="B105">
        <f>DATA_GOES_HERE!A100</f>
        <v>0</v>
      </c>
      <c r="E105" s="8" t="str">
        <f>IF((ISTEXT(DATA_GOES_HERE!F52)),(DATA_GOES_HERE!F52),"")</f>
        <v/>
      </c>
      <c r="F105">
        <f>DATA_GOES_HERE!AI100</f>
        <v>0</v>
      </c>
      <c r="G105" s="1">
        <f>DATA_GOES_HERE!J100</f>
        <v>0</v>
      </c>
      <c r="H105" s="1">
        <f>DATA_GOES_HERE!R100</f>
        <v>0</v>
      </c>
      <c r="I105" s="1">
        <f t="shared" ca="1" si="2"/>
        <v>42745</v>
      </c>
      <c r="J105">
        <v>0</v>
      </c>
      <c r="K105">
        <v>31158</v>
      </c>
      <c r="L105" t="s">
        <v>124</v>
      </c>
      <c r="M105" t="e">
        <f>VLOOKUP(DATA_GOES_HERE!Y100,VENUEID!$A$2:$B$28,2,TRUE)</f>
        <v>#N/A</v>
      </c>
      <c r="N105" t="e">
        <f>VLOOKUP(DATA_GOES_HERE!AH100,eventTypeID!$A:$C,3,TRUE)</f>
        <v>#N/A</v>
      </c>
      <c r="Q105" t="e">
        <f>VLOOKUP(DATA_GOES_HERE!Y52,VENUEID!$A$2:$C128,3,TRUE)</f>
        <v>#N/A</v>
      </c>
      <c r="R105" s="7">
        <f>DATA_GOES_HERE!M52</f>
        <v>0</v>
      </c>
      <c r="W105" t="str">
        <f>IF(DATA_GOES_HERE!L52="Monday",1," ")</f>
        <v xml:space="preserve"> </v>
      </c>
      <c r="X105" t="str">
        <f>IF(DATA_GOES_HERE!L52="Tuesday",1," ")</f>
        <v xml:space="preserve"> </v>
      </c>
      <c r="Y105" t="str">
        <f>IF(DATA_GOES_HERE!L52="Wednesday",1," ")</f>
        <v xml:space="preserve"> </v>
      </c>
      <c r="Z105" t="str">
        <f>IF(DATA_GOES_HERE!L52="Thursday",1," ")</f>
        <v xml:space="preserve"> </v>
      </c>
      <c r="AA105" t="str">
        <f>IF(DATA_GOES_HERE!L52="Friday",1," ")</f>
        <v xml:space="preserve"> </v>
      </c>
      <c r="AB105" t="str">
        <f>IF(DATA_GOES_HERE!L52="Saturday",1," ")</f>
        <v xml:space="preserve"> </v>
      </c>
      <c r="AC105" t="str">
        <f>IF(DATA_GOES_HERE!L52="Sunday",1," ")</f>
        <v xml:space="preserve"> </v>
      </c>
    </row>
    <row r="106" spans="1:29" x14ac:dyDescent="0.25">
      <c r="A106" s="6" t="s">
        <v>121</v>
      </c>
      <c r="B106">
        <f>DATA_GOES_HERE!A101</f>
        <v>0</v>
      </c>
      <c r="E106" s="8" t="str">
        <f>IF((ISTEXT(DATA_GOES_HERE!F53)),(DATA_GOES_HERE!F53),"")</f>
        <v/>
      </c>
      <c r="F106">
        <f>DATA_GOES_HERE!AI101</f>
        <v>0</v>
      </c>
      <c r="G106" s="1">
        <f>DATA_GOES_HERE!J101</f>
        <v>0</v>
      </c>
      <c r="H106" s="1">
        <f>DATA_GOES_HERE!R101</f>
        <v>0</v>
      </c>
      <c r="I106" s="1">
        <f t="shared" ca="1" si="2"/>
        <v>42745</v>
      </c>
      <c r="J106">
        <v>0</v>
      </c>
      <c r="K106">
        <v>31158</v>
      </c>
      <c r="L106" t="s">
        <v>124</v>
      </c>
      <c r="M106" t="e">
        <f>VLOOKUP(DATA_GOES_HERE!Y101,VENUEID!$A$2:$B$28,2,TRUE)</f>
        <v>#N/A</v>
      </c>
      <c r="N106" t="e">
        <f>VLOOKUP(DATA_GOES_HERE!AH101,eventTypeID!$A:$C,3,TRUE)</f>
        <v>#N/A</v>
      </c>
      <c r="Q106" t="e">
        <f>VLOOKUP(DATA_GOES_HERE!Y53,VENUEID!$A$2:$C129,3,TRUE)</f>
        <v>#N/A</v>
      </c>
      <c r="R106" s="7">
        <f>DATA_GOES_HERE!M53</f>
        <v>0</v>
      </c>
      <c r="W106" t="str">
        <f>IF(DATA_GOES_HERE!L53="Monday",1," ")</f>
        <v xml:space="preserve"> </v>
      </c>
      <c r="X106" t="str">
        <f>IF(DATA_GOES_HERE!L53="Tuesday",1," ")</f>
        <v xml:space="preserve"> </v>
      </c>
      <c r="Y106" t="str">
        <f>IF(DATA_GOES_HERE!L53="Wednesday",1," ")</f>
        <v xml:space="preserve"> </v>
      </c>
      <c r="Z106" t="str">
        <f>IF(DATA_GOES_HERE!L53="Thursday",1," ")</f>
        <v xml:space="preserve"> </v>
      </c>
      <c r="AA106" t="str">
        <f>IF(DATA_GOES_HERE!L53="Friday",1," ")</f>
        <v xml:space="preserve"> </v>
      </c>
      <c r="AB106" t="str">
        <f>IF(DATA_GOES_HERE!L53="Saturday",1," ")</f>
        <v xml:space="preserve"> </v>
      </c>
      <c r="AC106" t="str">
        <f>IF(DATA_GOES_HERE!L53="Sunday",1," ")</f>
        <v xml:space="preserve"> </v>
      </c>
    </row>
    <row r="107" spans="1:29" x14ac:dyDescent="0.25">
      <c r="A107" s="6" t="s">
        <v>121</v>
      </c>
      <c r="B107" t="str">
        <f>DATA_GOES_HERE!A102</f>
        <v xml:space="preserve"> Babies and Books</v>
      </c>
      <c r="E107" s="8" t="str">
        <f>IF((ISTEXT(DATA_GOES_HERE!F54)),(DATA_GOES_HERE!F54),"")</f>
        <v/>
      </c>
      <c r="F107" t="str">
        <f>DATA_GOES_HERE!AI102</f>
        <v>Every Wednesday in Mar and Apr. Babies and their caregivers are welcome to join us for tickle rhymes and wiggle songs.  We will share the best practices to promote early literacy skills. Children ages 0 to 3 are welcome.</v>
      </c>
      <c r="G107" s="1">
        <f>DATA_GOES_HERE!J102</f>
        <v>42795</v>
      </c>
      <c r="H107" s="1">
        <f>DATA_GOES_HERE!R102</f>
        <v>42795</v>
      </c>
      <c r="I107" s="1">
        <f t="shared" ca="1" si="2"/>
        <v>42745</v>
      </c>
      <c r="J107">
        <v>0</v>
      </c>
      <c r="K107">
        <v>31158</v>
      </c>
      <c r="L107" t="s">
        <v>124</v>
      </c>
      <c r="M107">
        <f>VLOOKUP(DATA_GOES_HERE!Y102,VENUEID!$A$2:$B$28,2,TRUE)</f>
        <v>31252</v>
      </c>
      <c r="N107">
        <f>VLOOKUP(DATA_GOES_HERE!AH102,eventTypeID!$A:$C,3,TRUE)</f>
        <v>19</v>
      </c>
      <c r="Q107" t="e">
        <f>VLOOKUP(DATA_GOES_HERE!Y54,VENUEID!$A$2:$C130,3,TRUE)</f>
        <v>#N/A</v>
      </c>
      <c r="R107" s="7">
        <f>DATA_GOES_HERE!M54</f>
        <v>0</v>
      </c>
      <c r="W107" t="str">
        <f>IF(DATA_GOES_HERE!L54="Monday",1," ")</f>
        <v xml:space="preserve"> </v>
      </c>
      <c r="X107" t="str">
        <f>IF(DATA_GOES_HERE!L54="Tuesday",1," ")</f>
        <v xml:space="preserve"> </v>
      </c>
      <c r="Y107" t="str">
        <f>IF(DATA_GOES_HERE!L54="Wednesday",1," ")</f>
        <v xml:space="preserve"> </v>
      </c>
      <c r="Z107" t="str">
        <f>IF(DATA_GOES_HERE!L54="Thursday",1," ")</f>
        <v xml:space="preserve"> </v>
      </c>
      <c r="AA107" t="str">
        <f>IF(DATA_GOES_HERE!L54="Friday",1," ")</f>
        <v xml:space="preserve"> </v>
      </c>
      <c r="AB107" t="str">
        <f>IF(DATA_GOES_HERE!L54="Saturday",1," ")</f>
        <v xml:space="preserve"> </v>
      </c>
      <c r="AC107" t="str">
        <f>IF(DATA_GOES_HERE!L54="Sunday",1," ")</f>
        <v xml:space="preserve"> </v>
      </c>
    </row>
    <row r="108" spans="1:29" x14ac:dyDescent="0.25">
      <c r="A108" s="6" t="s">
        <v>121</v>
      </c>
      <c r="B108">
        <f>DATA_GOES_HERE!A103</f>
        <v>0</v>
      </c>
      <c r="E108" s="8" t="str">
        <f>IF((ISTEXT(DATA_GOES_HERE!F55)),(DATA_GOES_HERE!F55),"")</f>
        <v/>
      </c>
      <c r="F108">
        <f>DATA_GOES_HERE!AI103</f>
        <v>0</v>
      </c>
      <c r="G108" s="1">
        <f>DATA_GOES_HERE!J103</f>
        <v>0</v>
      </c>
      <c r="H108" s="1">
        <f>DATA_GOES_HERE!R103</f>
        <v>0</v>
      </c>
      <c r="I108" s="1">
        <f t="shared" ca="1" si="2"/>
        <v>42745</v>
      </c>
      <c r="J108">
        <v>0</v>
      </c>
      <c r="K108">
        <v>31158</v>
      </c>
      <c r="L108" t="s">
        <v>124</v>
      </c>
      <c r="M108" t="e">
        <f>VLOOKUP(DATA_GOES_HERE!Y103,VENUEID!$A$2:$B$28,2,TRUE)</f>
        <v>#N/A</v>
      </c>
      <c r="N108" t="e">
        <f>VLOOKUP(DATA_GOES_HERE!AH103,eventTypeID!$A:$C,3,TRUE)</f>
        <v>#N/A</v>
      </c>
      <c r="Q108" t="e">
        <f>VLOOKUP(DATA_GOES_HERE!Y55,VENUEID!$A$2:$C131,3,TRUE)</f>
        <v>#N/A</v>
      </c>
      <c r="R108" s="7">
        <f>DATA_GOES_HERE!M55</f>
        <v>0</v>
      </c>
      <c r="W108" t="str">
        <f>IF(DATA_GOES_HERE!L55="Monday",1," ")</f>
        <v xml:space="preserve"> </v>
      </c>
      <c r="X108" t="str">
        <f>IF(DATA_GOES_HERE!L55="Tuesday",1," ")</f>
        <v xml:space="preserve"> </v>
      </c>
      <c r="Y108" t="str">
        <f>IF(DATA_GOES_HERE!L55="Wednesday",1," ")</f>
        <v xml:space="preserve"> </v>
      </c>
      <c r="Z108" t="str">
        <f>IF(DATA_GOES_HERE!L55="Thursday",1," ")</f>
        <v xml:space="preserve"> </v>
      </c>
      <c r="AA108" t="str">
        <f>IF(DATA_GOES_HERE!L55="Friday",1," ")</f>
        <v xml:space="preserve"> </v>
      </c>
      <c r="AB108" t="str">
        <f>IF(DATA_GOES_HERE!L55="Saturday",1," ")</f>
        <v xml:space="preserve"> </v>
      </c>
      <c r="AC108" t="str">
        <f>IF(DATA_GOES_HERE!L55="Sunday",1," ")</f>
        <v xml:space="preserve"> </v>
      </c>
    </row>
    <row r="109" spans="1:29" x14ac:dyDescent="0.25">
      <c r="A109" s="6" t="s">
        <v>121</v>
      </c>
      <c r="B109">
        <f>DATA_GOES_HERE!A104</f>
        <v>0</v>
      </c>
      <c r="E109" s="8" t="str">
        <f>IF((ISTEXT(DATA_GOES_HERE!#REF!)),(DATA_GOES_HERE!#REF!),"")</f>
        <v/>
      </c>
      <c r="F109">
        <f>DATA_GOES_HERE!AI104</f>
        <v>0</v>
      </c>
      <c r="G109" s="1">
        <f>DATA_GOES_HERE!J104</f>
        <v>0</v>
      </c>
      <c r="H109" s="1">
        <f>DATA_GOES_HERE!R104</f>
        <v>0</v>
      </c>
      <c r="I109" s="1">
        <f t="shared" ca="1" si="2"/>
        <v>42745</v>
      </c>
      <c r="J109">
        <v>0</v>
      </c>
      <c r="K109">
        <v>31158</v>
      </c>
      <c r="L109" t="s">
        <v>124</v>
      </c>
      <c r="M109" t="e">
        <f>VLOOKUP(DATA_GOES_HERE!Y104,VENUEID!$A$2:$B$28,2,TRUE)</f>
        <v>#N/A</v>
      </c>
      <c r="N109" t="e">
        <f>VLOOKUP(DATA_GOES_HERE!AH104,eventTypeID!$A:$C,3,TRUE)</f>
        <v>#N/A</v>
      </c>
      <c r="Q109" t="e">
        <f>VLOOKUP(DATA_GOES_HERE!#REF!,VENUEID!$A$2:$C132,3,TRUE)</f>
        <v>#REF!</v>
      </c>
      <c r="R109" s="7"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6" t="s">
        <v>121</v>
      </c>
      <c r="B110">
        <f>DATA_GOES_HERE!A105</f>
        <v>0</v>
      </c>
      <c r="E110" s="8" t="str">
        <f>IF((ISTEXT(DATA_GOES_HERE!F56)),(DATA_GOES_HERE!F56),"")</f>
        <v/>
      </c>
      <c r="F110">
        <f>DATA_GOES_HERE!AI105</f>
        <v>0</v>
      </c>
      <c r="G110" s="1">
        <f>DATA_GOES_HERE!J105</f>
        <v>0</v>
      </c>
      <c r="H110" s="1">
        <f>DATA_GOES_HERE!R105</f>
        <v>0</v>
      </c>
      <c r="I110" s="1">
        <f t="shared" ca="1" si="2"/>
        <v>42745</v>
      </c>
      <c r="J110">
        <v>0</v>
      </c>
      <c r="K110">
        <v>31158</v>
      </c>
      <c r="L110" t="s">
        <v>124</v>
      </c>
      <c r="M110" t="e">
        <f>VLOOKUP(DATA_GOES_HERE!Y105,VENUEID!$A$2:$B$28,2,TRUE)</f>
        <v>#N/A</v>
      </c>
      <c r="N110" t="e">
        <f>VLOOKUP(DATA_GOES_HERE!AH105,eventTypeID!$A:$C,3,TRUE)</f>
        <v>#N/A</v>
      </c>
      <c r="Q110" t="e">
        <f>VLOOKUP(DATA_GOES_HERE!Y56,VENUEID!$A$2:$C133,3,TRUE)</f>
        <v>#N/A</v>
      </c>
      <c r="R110" s="7">
        <f>DATA_GOES_HERE!M56</f>
        <v>0</v>
      </c>
      <c r="W110" t="str">
        <f>IF(DATA_GOES_HERE!L56="Monday",1," ")</f>
        <v xml:space="preserve"> </v>
      </c>
      <c r="X110" t="str">
        <f>IF(DATA_GOES_HERE!L56="Tuesday",1," ")</f>
        <v xml:space="preserve"> </v>
      </c>
      <c r="Y110" t="str">
        <f>IF(DATA_GOES_HERE!L56="Wednesday",1," ")</f>
        <v xml:space="preserve"> </v>
      </c>
      <c r="Z110" t="str">
        <f>IF(DATA_GOES_HERE!L56="Thursday",1," ")</f>
        <v xml:space="preserve"> </v>
      </c>
      <c r="AA110" t="str">
        <f>IF(DATA_GOES_HERE!L56="Friday",1," ")</f>
        <v xml:space="preserve"> </v>
      </c>
      <c r="AB110" t="str">
        <f>IF(DATA_GOES_HERE!L56="Saturday",1," ")</f>
        <v xml:space="preserve"> </v>
      </c>
      <c r="AC110" t="str">
        <f>IF(DATA_GOES_HERE!L56="Sunday",1," ")</f>
        <v xml:space="preserve"> </v>
      </c>
    </row>
    <row r="111" spans="1:29" x14ac:dyDescent="0.25">
      <c r="A111" s="6" t="s">
        <v>121</v>
      </c>
      <c r="B111">
        <f>DATA_GOES_HERE!A106</f>
        <v>0</v>
      </c>
      <c r="E111" s="8" t="str">
        <f>IF((ISTEXT(DATA_GOES_HERE!F57)),(DATA_GOES_HERE!F57),"")</f>
        <v/>
      </c>
      <c r="F111">
        <f>DATA_GOES_HERE!AI106</f>
        <v>0</v>
      </c>
      <c r="G111" s="1">
        <f>DATA_GOES_HERE!J106</f>
        <v>0</v>
      </c>
      <c r="H111" s="1">
        <f>DATA_GOES_HERE!R106</f>
        <v>0</v>
      </c>
      <c r="I111" s="1">
        <f t="shared" ca="1" si="2"/>
        <v>42745</v>
      </c>
      <c r="J111">
        <v>0</v>
      </c>
      <c r="K111">
        <v>31158</v>
      </c>
      <c r="L111" t="s">
        <v>124</v>
      </c>
      <c r="M111" t="e">
        <f>VLOOKUP(DATA_GOES_HERE!Y106,VENUEID!$A$2:$B$28,2,TRUE)</f>
        <v>#N/A</v>
      </c>
      <c r="N111" t="e">
        <f>VLOOKUP(DATA_GOES_HERE!AH106,eventTypeID!$A:$C,3,TRUE)</f>
        <v>#N/A</v>
      </c>
      <c r="Q111" t="e">
        <f>VLOOKUP(DATA_GOES_HERE!Y57,VENUEID!$A$2:$C134,3,TRUE)</f>
        <v>#N/A</v>
      </c>
      <c r="R111" s="7">
        <f>DATA_GOES_HERE!M57</f>
        <v>0</v>
      </c>
      <c r="W111" t="str">
        <f>IF(DATA_GOES_HERE!L57="Monday",1," ")</f>
        <v xml:space="preserve"> </v>
      </c>
      <c r="X111" t="str">
        <f>IF(DATA_GOES_HERE!L57="Tuesday",1," ")</f>
        <v xml:space="preserve"> </v>
      </c>
      <c r="Y111" t="str">
        <f>IF(DATA_GOES_HERE!L57="Wednesday",1," ")</f>
        <v xml:space="preserve"> </v>
      </c>
      <c r="Z111" t="str">
        <f>IF(DATA_GOES_HERE!L57="Thursday",1," ")</f>
        <v xml:space="preserve"> </v>
      </c>
      <c r="AA111" t="str">
        <f>IF(DATA_GOES_HERE!L57="Friday",1," ")</f>
        <v xml:space="preserve"> </v>
      </c>
      <c r="AB111" t="str">
        <f>IF(DATA_GOES_HERE!L57="Saturday",1," ")</f>
        <v xml:space="preserve"> </v>
      </c>
      <c r="AC111" t="str">
        <f>IF(DATA_GOES_HERE!L57="Sunday",1," ")</f>
        <v xml:space="preserve"> </v>
      </c>
    </row>
    <row r="112" spans="1:29" x14ac:dyDescent="0.25">
      <c r="A112" s="6" t="s">
        <v>121</v>
      </c>
      <c r="B112">
        <f>DATA_GOES_HERE!A107</f>
        <v>0</v>
      </c>
      <c r="E112" s="8" t="str">
        <f>IF((ISTEXT(DATA_GOES_HERE!F58)),(DATA_GOES_HERE!F58),"")</f>
        <v/>
      </c>
      <c r="F112">
        <f>DATA_GOES_HERE!AI107</f>
        <v>0</v>
      </c>
      <c r="G112" s="1">
        <f>DATA_GOES_HERE!J107</f>
        <v>0</v>
      </c>
      <c r="H112" s="1">
        <f>DATA_GOES_HERE!R107</f>
        <v>0</v>
      </c>
      <c r="I112" s="1">
        <f t="shared" ca="1" si="2"/>
        <v>42745</v>
      </c>
      <c r="J112">
        <v>0</v>
      </c>
      <c r="K112">
        <v>31158</v>
      </c>
      <c r="L112" t="s">
        <v>124</v>
      </c>
      <c r="M112" t="e">
        <f>VLOOKUP(DATA_GOES_HERE!Y107,VENUEID!$A$2:$B$28,2,TRUE)</f>
        <v>#N/A</v>
      </c>
      <c r="N112" t="e">
        <f>VLOOKUP(DATA_GOES_HERE!AH107,eventTypeID!$A:$C,3,TRUE)</f>
        <v>#N/A</v>
      </c>
      <c r="Q112" t="e">
        <f>VLOOKUP(DATA_GOES_HERE!Y58,VENUEID!$A$2:$C135,3,TRUE)</f>
        <v>#N/A</v>
      </c>
      <c r="R112" s="7">
        <f>DATA_GOES_HERE!M58</f>
        <v>0</v>
      </c>
      <c r="W112" t="str">
        <f>IF(DATA_GOES_HERE!L58="Monday",1," ")</f>
        <v xml:space="preserve"> </v>
      </c>
      <c r="X112" t="str">
        <f>IF(DATA_GOES_HERE!L58="Tuesday",1," ")</f>
        <v xml:space="preserve"> </v>
      </c>
      <c r="Y112" t="str">
        <f>IF(DATA_GOES_HERE!L58="Wednesday",1," ")</f>
        <v xml:space="preserve"> </v>
      </c>
      <c r="Z112" t="str">
        <f>IF(DATA_GOES_HERE!L58="Thursday",1," ")</f>
        <v xml:space="preserve"> </v>
      </c>
      <c r="AA112" t="str">
        <f>IF(DATA_GOES_HERE!L58="Friday",1," ")</f>
        <v xml:space="preserve"> </v>
      </c>
      <c r="AB112" t="str">
        <f>IF(DATA_GOES_HERE!L58="Saturday",1," ")</f>
        <v xml:space="preserve"> </v>
      </c>
      <c r="AC112" t="str">
        <f>IF(DATA_GOES_HERE!L58="Sunday",1," ")</f>
        <v xml:space="preserve"> </v>
      </c>
    </row>
    <row r="113" spans="1:29" x14ac:dyDescent="0.25">
      <c r="A113" s="6" t="s">
        <v>121</v>
      </c>
      <c r="B113">
        <f>DATA_GOES_HERE!A108</f>
        <v>0</v>
      </c>
      <c r="E113" s="8" t="str">
        <f>IF((ISTEXT(DATA_GOES_HERE!F59)),(DATA_GOES_HERE!F59),"")</f>
        <v/>
      </c>
      <c r="F113">
        <f>DATA_GOES_HERE!AI108</f>
        <v>0</v>
      </c>
      <c r="G113" s="1">
        <f>DATA_GOES_HERE!J108</f>
        <v>0</v>
      </c>
      <c r="H113" s="1">
        <f>DATA_GOES_HERE!R108</f>
        <v>0</v>
      </c>
      <c r="I113" s="1">
        <f t="shared" ca="1" si="2"/>
        <v>42745</v>
      </c>
      <c r="J113">
        <v>0</v>
      </c>
      <c r="K113">
        <v>31158</v>
      </c>
      <c r="L113" t="s">
        <v>124</v>
      </c>
      <c r="M113" t="e">
        <f>VLOOKUP(DATA_GOES_HERE!Y108,VENUEID!$A$2:$B$28,2,TRUE)</f>
        <v>#N/A</v>
      </c>
      <c r="N113" t="e">
        <f>VLOOKUP(DATA_GOES_HERE!AH108,eventTypeID!$A:$C,3,TRUE)</f>
        <v>#N/A</v>
      </c>
      <c r="Q113" t="e">
        <f>VLOOKUP(DATA_GOES_HERE!Y59,VENUEID!$A$2:$C136,3,TRUE)</f>
        <v>#N/A</v>
      </c>
      <c r="R113" s="7">
        <f>DATA_GOES_HERE!M59</f>
        <v>0</v>
      </c>
      <c r="W113" t="str">
        <f>IF(DATA_GOES_HERE!L59="Monday",1," ")</f>
        <v xml:space="preserve"> </v>
      </c>
      <c r="X113" t="str">
        <f>IF(DATA_GOES_HERE!L59="Tuesday",1," ")</f>
        <v xml:space="preserve"> </v>
      </c>
      <c r="Y113" t="str">
        <f>IF(DATA_GOES_HERE!L59="Wednesday",1," ")</f>
        <v xml:space="preserve"> </v>
      </c>
      <c r="Z113" t="str">
        <f>IF(DATA_GOES_HERE!L59="Thursday",1," ")</f>
        <v xml:space="preserve"> </v>
      </c>
      <c r="AA113" t="str">
        <f>IF(DATA_GOES_HERE!L59="Friday",1," ")</f>
        <v xml:space="preserve"> </v>
      </c>
      <c r="AB113" t="str">
        <f>IF(DATA_GOES_HERE!L59="Saturday",1," ")</f>
        <v xml:space="preserve"> </v>
      </c>
      <c r="AC113" t="str">
        <f>IF(DATA_GOES_HERE!L59="Sunday",1," ")</f>
        <v xml:space="preserve"> </v>
      </c>
    </row>
    <row r="114" spans="1:29" x14ac:dyDescent="0.25">
      <c r="A114" s="6" t="s">
        <v>121</v>
      </c>
      <c r="B114">
        <f>DATA_GOES_HERE!A109</f>
        <v>0</v>
      </c>
      <c r="E114" s="8" t="str">
        <f>IF((ISTEXT(DATA_GOES_HERE!#REF!)),(DATA_GOES_HERE!#REF!),"")</f>
        <v/>
      </c>
      <c r="F114">
        <f>DATA_GOES_HERE!AI109</f>
        <v>0</v>
      </c>
      <c r="G114" s="1">
        <f>DATA_GOES_HERE!J109</f>
        <v>0</v>
      </c>
      <c r="H114" s="1">
        <f>DATA_GOES_HERE!R109</f>
        <v>0</v>
      </c>
      <c r="I114" s="1">
        <f t="shared" ca="1" si="2"/>
        <v>42745</v>
      </c>
      <c r="J114">
        <v>0</v>
      </c>
      <c r="K114">
        <v>31158</v>
      </c>
      <c r="L114" t="s">
        <v>124</v>
      </c>
      <c r="M114" t="e">
        <f>VLOOKUP(DATA_GOES_HERE!Y109,VENUEID!$A$2:$B$28,2,TRUE)</f>
        <v>#N/A</v>
      </c>
      <c r="N114" t="e">
        <f>VLOOKUP(DATA_GOES_HERE!AH109,eventTypeID!$A:$C,3,TRUE)</f>
        <v>#N/A</v>
      </c>
      <c r="Q114" t="e">
        <f>VLOOKUP(DATA_GOES_HERE!#REF!,VENUEID!$A$2:$C137,3,TRUE)</f>
        <v>#REF!</v>
      </c>
      <c r="R114" s="7"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6" t="s">
        <v>121</v>
      </c>
      <c r="B115" t="str">
        <f>DATA_GOES_HERE!A110</f>
        <v xml:space="preserve"> Bilingual Music and Movement for Little Amigos</v>
      </c>
      <c r="E115" s="8" t="str">
        <f>IF((ISTEXT(DATA_GOES_HERE!#REF!)),(DATA_GOES_HERE!#REF!),"")</f>
        <v/>
      </c>
      <c r="F115" t="str">
        <f>DATA_GOES_HERE!AI110</f>
        <v>Rachel Rodriguez features Spanish language and music in her singing and dancing Latino culture-themed story time. For babies, age 0-3.</v>
      </c>
      <c r="G115" s="1">
        <f>DATA_GOES_HERE!J110</f>
        <v>42851</v>
      </c>
      <c r="H115" s="1">
        <f>DATA_GOES_HERE!R110</f>
        <v>42851</v>
      </c>
      <c r="I115" s="1">
        <f t="shared" ca="1" si="2"/>
        <v>42745</v>
      </c>
      <c r="J115">
        <v>0</v>
      </c>
      <c r="K115">
        <v>31158</v>
      </c>
      <c r="L115" t="s">
        <v>124</v>
      </c>
      <c r="M115">
        <f>VLOOKUP(DATA_GOES_HERE!Y110,VENUEID!$A$2:$B$28,2,TRUE)</f>
        <v>31252</v>
      </c>
      <c r="N115">
        <f>VLOOKUP(DATA_GOES_HERE!AH110,eventTypeID!$A:$C,3,TRUE)</f>
        <v>19</v>
      </c>
      <c r="Q115" t="e">
        <f>VLOOKUP(DATA_GOES_HERE!#REF!,VENUEID!$A$2:$C138,3,TRUE)</f>
        <v>#REF!</v>
      </c>
      <c r="R115" s="7"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6" t="s">
        <v>121</v>
      </c>
      <c r="B116" t="str">
        <f>DATA_GOES_HERE!A111</f>
        <v xml:space="preserve"> Book Surfers: Kids Book Club</v>
      </c>
      <c r="E116" s="8" t="str">
        <f>IF((ISTEXT(DATA_GOES_HERE!#REF!)),(DATA_GOES_HERE!#REF!),"")</f>
        <v/>
      </c>
      <c r="F116" t="str">
        <f>DATA_GOES_HERE!AI111</f>
        <v>Every Last Wednesday of the month. Join us for book discussions, games, and fun! Register and pick up a copy of the book at the Children's Desk. For ages 8 and up.</v>
      </c>
      <c r="G116" s="1">
        <f>DATA_GOES_HERE!J111</f>
        <v>42823</v>
      </c>
      <c r="H116" s="1">
        <f>DATA_GOES_HERE!R111</f>
        <v>42823</v>
      </c>
      <c r="I116" s="1">
        <f t="shared" ca="1" si="2"/>
        <v>42745</v>
      </c>
      <c r="J116">
        <v>0</v>
      </c>
      <c r="K116">
        <v>31158</v>
      </c>
      <c r="L116" t="s">
        <v>124</v>
      </c>
      <c r="M116">
        <f>VLOOKUP(DATA_GOES_HERE!Y111,VENUEID!$A$2:$B$28,2,TRUE)</f>
        <v>31252</v>
      </c>
      <c r="N116">
        <f>VLOOKUP(DATA_GOES_HERE!AH111,eventTypeID!$A:$C,3,TRUE)</f>
        <v>19</v>
      </c>
      <c r="Q116" t="e">
        <f>VLOOKUP(DATA_GOES_HERE!#REF!,VENUEID!$A$2:$C139,3,TRUE)</f>
        <v>#REF!</v>
      </c>
      <c r="R116" s="7"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6" t="s">
        <v>121</v>
      </c>
      <c r="B117">
        <f>DATA_GOES_HERE!A112</f>
        <v>0</v>
      </c>
      <c r="E117" s="8" t="str">
        <f>IF((ISTEXT(DATA_GOES_HERE!#REF!)),(DATA_GOES_HERE!#REF!),"")</f>
        <v/>
      </c>
      <c r="F117">
        <f>DATA_GOES_HERE!AI112</f>
        <v>0</v>
      </c>
      <c r="G117" s="1">
        <f>DATA_GOES_HERE!J112</f>
        <v>0</v>
      </c>
      <c r="H117" s="1">
        <f>DATA_GOES_HERE!R112</f>
        <v>0</v>
      </c>
      <c r="I117" s="1">
        <f t="shared" ca="1" si="2"/>
        <v>42745</v>
      </c>
      <c r="J117">
        <v>0</v>
      </c>
      <c r="K117">
        <v>31158</v>
      </c>
      <c r="L117" t="s">
        <v>124</v>
      </c>
      <c r="M117" t="e">
        <f>VLOOKUP(DATA_GOES_HERE!Y112,VENUEID!$A$2:$B$28,2,TRUE)</f>
        <v>#N/A</v>
      </c>
      <c r="N117" t="e">
        <f>VLOOKUP(DATA_GOES_HERE!AH112,eventTypeID!$A:$C,3,TRUE)</f>
        <v>#N/A</v>
      </c>
      <c r="Q117" t="e">
        <f>VLOOKUP(DATA_GOES_HERE!#REF!,VENUEID!$A$2:$C140,3,TRUE)</f>
        <v>#REF!</v>
      </c>
      <c r="R117" s="7"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6" t="s">
        <v>121</v>
      </c>
      <c r="B118">
        <f>DATA_GOES_HERE!A113</f>
        <v>0</v>
      </c>
      <c r="E118" s="8" t="str">
        <f>IF((ISTEXT(DATA_GOES_HERE!#REF!)),(DATA_GOES_HERE!#REF!),"")</f>
        <v/>
      </c>
      <c r="F118">
        <f>DATA_GOES_HERE!AI113</f>
        <v>0</v>
      </c>
      <c r="G118" s="1">
        <f>DATA_GOES_HERE!J113</f>
        <v>0</v>
      </c>
      <c r="H118" s="1">
        <f>DATA_GOES_HERE!R113</f>
        <v>0</v>
      </c>
      <c r="I118" s="1">
        <f t="shared" ca="1" si="2"/>
        <v>42745</v>
      </c>
      <c r="J118">
        <v>0</v>
      </c>
      <c r="K118">
        <v>31158</v>
      </c>
      <c r="L118" t="s">
        <v>124</v>
      </c>
      <c r="M118" t="e">
        <f>VLOOKUP(DATA_GOES_HERE!Y113,VENUEID!$A$2:$B$28,2,TRUE)</f>
        <v>#N/A</v>
      </c>
      <c r="N118" t="e">
        <f>VLOOKUP(DATA_GOES_HERE!AH113,eventTypeID!$A:$C,3,TRUE)</f>
        <v>#N/A</v>
      </c>
      <c r="Q118" t="e">
        <f>VLOOKUP(DATA_GOES_HERE!#REF!,VENUEID!$A$2:$C141,3,TRUE)</f>
        <v>#REF!</v>
      </c>
      <c r="R118" s="7"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6" t="s">
        <v>121</v>
      </c>
      <c r="B119" t="str">
        <f>DATA_GOES_HERE!A114</f>
        <v xml:space="preserve"> Character Design with Artist Janet Lee</v>
      </c>
      <c r="E119" s="8" t="str">
        <f>IF((ISTEXT(DATA_GOES_HERE!#REF!)),(DATA_GOES_HERE!#REF!),"")</f>
        <v/>
      </c>
      <c r="F119" t="str">
        <f>DATA_GOES_HERE!AI114</f>
        <v>Who is YOUR character? From a professional comic artist, learn the principles underlying characters from Charlie Brown to Naruto, and design your own!  Registration is required. Please call (615) 862-5871 to register. For teens in grades 8-12 and adults.</v>
      </c>
      <c r="G119" s="1">
        <f>DATA_GOES_HERE!J114</f>
        <v>42805</v>
      </c>
      <c r="H119" s="1">
        <f>DATA_GOES_HERE!R114</f>
        <v>42805</v>
      </c>
      <c r="I119" s="1">
        <f t="shared" ca="1" si="2"/>
        <v>42745</v>
      </c>
      <c r="J119">
        <v>0</v>
      </c>
      <c r="K119">
        <v>31158</v>
      </c>
      <c r="L119" t="s">
        <v>124</v>
      </c>
      <c r="M119">
        <f>VLOOKUP(DATA_GOES_HERE!Y114,VENUEID!$A$2:$B$28,2,TRUE)</f>
        <v>31252</v>
      </c>
      <c r="N119">
        <f>VLOOKUP(DATA_GOES_HERE!AH114,eventTypeID!$A:$C,3,TRUE)</f>
        <v>24</v>
      </c>
      <c r="Q119" t="e">
        <f>VLOOKUP(DATA_GOES_HERE!#REF!,VENUEID!$A$2:$C142,3,TRUE)</f>
        <v>#REF!</v>
      </c>
      <c r="R119" s="7"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6" t="s">
        <v>121</v>
      </c>
      <c r="B120" t="str">
        <f>DATA_GOES_HERE!A115</f>
        <v xml:space="preserve"> Citizenship Class with Nashville Adult Literacy Council</v>
      </c>
      <c r="E120" s="8" t="str">
        <f>IF((ISTEXT(DATA_GOES_HERE!#REF!)),(DATA_GOES_HERE!#REF!),"")</f>
        <v/>
      </c>
      <c r="F120" t="str">
        <f>DATA_GOES_HERE!AI115</f>
        <v>Every Tuesday and Thursday. Study for the citizenship test at your local library! Review the 100 questions, improve your English, reading and writing skills, and learn about the interview process. Students who complete the class will also get FREE filing of the N-400. Classes offered in partnership with Nashville Adult Literacy Council. Registration is required. Call 615-298-8060 to register.</v>
      </c>
      <c r="G120" s="1">
        <f>DATA_GOES_HERE!J115</f>
        <v>42796</v>
      </c>
      <c r="H120" s="1">
        <f>DATA_GOES_HERE!R115</f>
        <v>42796</v>
      </c>
      <c r="I120" s="1">
        <f t="shared" ca="1" si="2"/>
        <v>42745</v>
      </c>
      <c r="J120">
        <v>0</v>
      </c>
      <c r="K120">
        <v>31158</v>
      </c>
      <c r="L120" t="s">
        <v>124</v>
      </c>
      <c r="M120">
        <f>VLOOKUP(DATA_GOES_HERE!Y115,VENUEID!$A$2:$B$28,2,TRUE)</f>
        <v>31252</v>
      </c>
      <c r="N120">
        <f>VLOOKUP(DATA_GOES_HERE!AH115,eventTypeID!$A:$C,3,TRUE)</f>
        <v>85</v>
      </c>
      <c r="Q120" t="e">
        <f>VLOOKUP(DATA_GOES_HERE!#REF!,VENUEID!$A$2:$C143,3,TRUE)</f>
        <v>#REF!</v>
      </c>
      <c r="R120" s="7"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6" t="s">
        <v>121</v>
      </c>
      <c r="B121">
        <f>DATA_GOES_HERE!A116</f>
        <v>0</v>
      </c>
      <c r="E121" s="8" t="str">
        <f>IF((ISTEXT(DATA_GOES_HERE!#REF!)),(DATA_GOES_HERE!#REF!),"")</f>
        <v/>
      </c>
      <c r="F121">
        <f>DATA_GOES_HERE!AI116</f>
        <v>0</v>
      </c>
      <c r="G121" s="1">
        <f>DATA_GOES_HERE!J116</f>
        <v>0</v>
      </c>
      <c r="H121" s="1">
        <f>DATA_GOES_HERE!R116</f>
        <v>0</v>
      </c>
      <c r="I121" s="1">
        <f t="shared" ca="1" si="2"/>
        <v>42745</v>
      </c>
      <c r="J121">
        <v>0</v>
      </c>
      <c r="K121">
        <v>31158</v>
      </c>
      <c r="L121" t="s">
        <v>124</v>
      </c>
      <c r="M121" t="e">
        <f>VLOOKUP(DATA_GOES_HERE!Y116,VENUEID!$A$2:$B$28,2,TRUE)</f>
        <v>#N/A</v>
      </c>
      <c r="N121" t="e">
        <f>VLOOKUP(DATA_GOES_HERE!AH116,eventTypeID!$A:$C,3,TRUE)</f>
        <v>#N/A</v>
      </c>
      <c r="Q121" t="e">
        <f>VLOOKUP(DATA_GOES_HERE!#REF!,VENUEID!$A$2:$C144,3,TRUE)</f>
        <v>#REF!</v>
      </c>
      <c r="R121" s="7"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6" t="s">
        <v>121</v>
      </c>
      <c r="B122">
        <f>DATA_GOES_HERE!A117</f>
        <v>0</v>
      </c>
      <c r="E122" s="8" t="str">
        <f>IF((ISTEXT(DATA_GOES_HERE!#REF!)),(DATA_GOES_HERE!#REF!),"")</f>
        <v/>
      </c>
      <c r="F122">
        <f>DATA_GOES_HERE!AI117</f>
        <v>0</v>
      </c>
      <c r="G122" s="1">
        <f>DATA_GOES_HERE!J117</f>
        <v>0</v>
      </c>
      <c r="H122" s="1">
        <f>DATA_GOES_HERE!R117</f>
        <v>0</v>
      </c>
      <c r="I122" s="1">
        <f t="shared" ca="1" si="2"/>
        <v>42745</v>
      </c>
      <c r="J122">
        <v>0</v>
      </c>
      <c r="K122">
        <v>31158</v>
      </c>
      <c r="L122" t="s">
        <v>124</v>
      </c>
      <c r="M122" t="e">
        <f>VLOOKUP(DATA_GOES_HERE!Y117,VENUEID!$A$2:$B$28,2,TRUE)</f>
        <v>#N/A</v>
      </c>
      <c r="N122" t="e">
        <f>VLOOKUP(DATA_GOES_HERE!AH117,eventTypeID!$A:$C,3,TRUE)</f>
        <v>#N/A</v>
      </c>
      <c r="Q122" t="e">
        <f>VLOOKUP(DATA_GOES_HERE!#REF!,VENUEID!$A$2:$C145,3,TRUE)</f>
        <v>#REF!</v>
      </c>
      <c r="R122" s="7"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6" t="s">
        <v>121</v>
      </c>
      <c r="B123">
        <f>DATA_GOES_HERE!A118</f>
        <v>0</v>
      </c>
      <c r="E123" s="8" t="str">
        <f>IF((ISTEXT(DATA_GOES_HERE!#REF!)),(DATA_GOES_HERE!#REF!),"")</f>
        <v/>
      </c>
      <c r="F123">
        <f>DATA_GOES_HERE!AI118</f>
        <v>0</v>
      </c>
      <c r="G123" s="1">
        <f>DATA_GOES_HERE!J118</f>
        <v>0</v>
      </c>
      <c r="H123" s="1">
        <f>DATA_GOES_HERE!R118</f>
        <v>0</v>
      </c>
      <c r="I123" s="1">
        <f t="shared" ca="1" si="2"/>
        <v>42745</v>
      </c>
      <c r="J123">
        <v>0</v>
      </c>
      <c r="K123">
        <v>31158</v>
      </c>
      <c r="L123" t="s">
        <v>124</v>
      </c>
      <c r="M123" t="e">
        <f>VLOOKUP(DATA_GOES_HERE!Y118,VENUEID!$A$2:$B$28,2,TRUE)</f>
        <v>#N/A</v>
      </c>
      <c r="N123" t="e">
        <f>VLOOKUP(DATA_GOES_HERE!AH118,eventTypeID!$A:$C,3,TRUE)</f>
        <v>#N/A</v>
      </c>
      <c r="Q123" t="e">
        <f>VLOOKUP(DATA_GOES_HERE!#REF!,VENUEID!$A$2:$C146,3,TRUE)</f>
        <v>#REF!</v>
      </c>
      <c r="R123" s="7"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6" t="s">
        <v>121</v>
      </c>
      <c r="B124" t="e">
        <f>DATA_GOES_HERE!#REF!</f>
        <v>#REF!</v>
      </c>
      <c r="E124" s="8" t="str">
        <f>IF((ISTEXT(DATA_GOES_HERE!#REF!)),(DATA_GOES_HERE!#REF!),"")</f>
        <v/>
      </c>
      <c r="F124" t="e">
        <f>DATA_GOES_HERE!#REF!</f>
        <v>#REF!</v>
      </c>
      <c r="G124" s="1" t="e">
        <f>DATA_GOES_HERE!#REF!</f>
        <v>#REF!</v>
      </c>
      <c r="H124" s="1" t="e">
        <f>DATA_GOES_HERE!#REF!</f>
        <v>#REF!</v>
      </c>
      <c r="I124" s="1">
        <f t="shared" ca="1" si="2"/>
        <v>42745</v>
      </c>
      <c r="J124">
        <v>0</v>
      </c>
      <c r="K124">
        <v>31158</v>
      </c>
      <c r="L124" t="s">
        <v>124</v>
      </c>
      <c r="M124" t="e">
        <f>VLOOKUP(DATA_GOES_HERE!#REF!,VENUEID!$A$2:$B$28,2,TRUE)</f>
        <v>#REF!</v>
      </c>
      <c r="N124" t="e">
        <f>VLOOKUP(DATA_GOES_HERE!#REF!,eventTypeID!$A:$C,3,TRUE)</f>
        <v>#REF!</v>
      </c>
      <c r="Q124" t="e">
        <f>VLOOKUP(DATA_GOES_HERE!#REF!,VENUEID!$A$2:$C147,3,TRUE)</f>
        <v>#REF!</v>
      </c>
      <c r="R124" s="7"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6" t="s">
        <v>121</v>
      </c>
      <c r="B125">
        <f>DATA_GOES_HERE!A119</f>
        <v>0</v>
      </c>
      <c r="E125" s="8" t="str">
        <f>IF((ISTEXT(DATA_GOES_HERE!#REF!)),(DATA_GOES_HERE!#REF!),"")</f>
        <v/>
      </c>
      <c r="F125">
        <f>DATA_GOES_HERE!AI119</f>
        <v>0</v>
      </c>
      <c r="G125" s="1">
        <f>DATA_GOES_HERE!J119</f>
        <v>0</v>
      </c>
      <c r="H125" s="1">
        <f>DATA_GOES_HERE!R119</f>
        <v>0</v>
      </c>
      <c r="I125" s="1">
        <f t="shared" ca="1" si="2"/>
        <v>42745</v>
      </c>
      <c r="J125">
        <v>0</v>
      </c>
      <c r="K125">
        <v>31158</v>
      </c>
      <c r="L125" t="s">
        <v>124</v>
      </c>
      <c r="M125" t="e">
        <f>VLOOKUP(DATA_GOES_HERE!Y119,VENUEID!$A$2:$B$28,2,TRUE)</f>
        <v>#N/A</v>
      </c>
      <c r="N125" t="e">
        <f>VLOOKUP(DATA_GOES_HERE!AH119,eventTypeID!$A:$C,3,TRUE)</f>
        <v>#N/A</v>
      </c>
      <c r="Q125" t="e">
        <f>VLOOKUP(DATA_GOES_HERE!#REF!,VENUEID!$A$2:$C148,3,TRUE)</f>
        <v>#REF!</v>
      </c>
      <c r="R125" s="7"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6" t="s">
        <v>121</v>
      </c>
      <c r="B126">
        <f>DATA_GOES_HERE!A120</f>
        <v>0</v>
      </c>
      <c r="E126" s="8" t="str">
        <f>IF((ISTEXT(DATA_GOES_HERE!#REF!)),(DATA_GOES_HERE!#REF!),"")</f>
        <v/>
      </c>
      <c r="F126">
        <f>DATA_GOES_HERE!AI120</f>
        <v>0</v>
      </c>
      <c r="G126" s="1">
        <f>DATA_GOES_HERE!J120</f>
        <v>0</v>
      </c>
      <c r="H126" s="1">
        <f>DATA_GOES_HERE!R120</f>
        <v>0</v>
      </c>
      <c r="I126" s="1">
        <f t="shared" ca="1" si="2"/>
        <v>42745</v>
      </c>
      <c r="J126">
        <v>0</v>
      </c>
      <c r="K126">
        <v>31158</v>
      </c>
      <c r="L126" t="s">
        <v>124</v>
      </c>
      <c r="M126" t="e">
        <f>VLOOKUP(DATA_GOES_HERE!Y120,VENUEID!$A$2:$B$28,2,TRUE)</f>
        <v>#N/A</v>
      </c>
      <c r="N126" t="e">
        <f>VLOOKUP(DATA_GOES_HERE!AH120,eventTypeID!$A:$C,3,TRUE)</f>
        <v>#N/A</v>
      </c>
      <c r="Q126" t="e">
        <f>VLOOKUP(DATA_GOES_HERE!#REF!,VENUEID!$A$2:$C149,3,TRUE)</f>
        <v>#REF!</v>
      </c>
      <c r="R126" s="7"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6" t="s">
        <v>121</v>
      </c>
      <c r="B127">
        <f>DATA_GOES_HERE!A121</f>
        <v>0</v>
      </c>
      <c r="E127" s="8" t="str">
        <f>IF((ISTEXT(DATA_GOES_HERE!#REF!)),(DATA_GOES_HERE!#REF!),"")</f>
        <v/>
      </c>
      <c r="F127">
        <f>DATA_GOES_HERE!AI121</f>
        <v>0</v>
      </c>
      <c r="G127" s="1">
        <f>DATA_GOES_HERE!J121</f>
        <v>0</v>
      </c>
      <c r="H127" s="1">
        <f>DATA_GOES_HERE!R121</f>
        <v>0</v>
      </c>
      <c r="I127" s="1">
        <f t="shared" ca="1" si="2"/>
        <v>42745</v>
      </c>
      <c r="J127">
        <v>0</v>
      </c>
      <c r="K127">
        <v>31158</v>
      </c>
      <c r="L127" t="s">
        <v>124</v>
      </c>
      <c r="M127" t="e">
        <f>VLOOKUP(DATA_GOES_HERE!Y121,VENUEID!$A$2:$B$28,2,TRUE)</f>
        <v>#N/A</v>
      </c>
      <c r="N127" t="e">
        <f>VLOOKUP(DATA_GOES_HERE!AH121,eventTypeID!$A:$C,3,TRUE)</f>
        <v>#N/A</v>
      </c>
      <c r="Q127" t="e">
        <f>VLOOKUP(DATA_GOES_HERE!#REF!,VENUEID!$A$2:$C150,3,TRUE)</f>
        <v>#REF!</v>
      </c>
      <c r="R127" s="7"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6" t="s">
        <v>121</v>
      </c>
      <c r="B128">
        <f>DATA_GOES_HERE!A122</f>
        <v>0</v>
      </c>
      <c r="E128" s="8" t="str">
        <f>IF((ISTEXT(DATA_GOES_HERE!#REF!)),(DATA_GOES_HERE!#REF!),"")</f>
        <v/>
      </c>
      <c r="F128">
        <f>DATA_GOES_HERE!AI122</f>
        <v>0</v>
      </c>
      <c r="G128" s="1">
        <f>DATA_GOES_HERE!J122</f>
        <v>0</v>
      </c>
      <c r="H128" s="1">
        <f>DATA_GOES_HERE!R122</f>
        <v>0</v>
      </c>
      <c r="I128" s="1">
        <f t="shared" ca="1" si="2"/>
        <v>42745</v>
      </c>
      <c r="J128">
        <v>0</v>
      </c>
      <c r="K128">
        <v>31158</v>
      </c>
      <c r="L128" t="s">
        <v>124</v>
      </c>
      <c r="M128" t="e">
        <f>VLOOKUP(DATA_GOES_HERE!Y122,VENUEID!$A$2:$B$28,2,TRUE)</f>
        <v>#N/A</v>
      </c>
      <c r="N128" t="e">
        <f>VLOOKUP(DATA_GOES_HERE!AH122,eventTypeID!$A:$C,3,TRUE)</f>
        <v>#N/A</v>
      </c>
      <c r="Q128" t="e">
        <f>VLOOKUP(DATA_GOES_HERE!#REF!,VENUEID!$A$2:$C151,3,TRUE)</f>
        <v>#REF!</v>
      </c>
      <c r="R128" s="7"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6" t="s">
        <v>121</v>
      </c>
      <c r="B129">
        <f>DATA_GOES_HERE!A123</f>
        <v>0</v>
      </c>
      <c r="E129" s="8" t="str">
        <f>IF((ISTEXT(DATA_GOES_HERE!#REF!)),(DATA_GOES_HERE!#REF!),"")</f>
        <v/>
      </c>
      <c r="F129">
        <f>DATA_GOES_HERE!AI123</f>
        <v>0</v>
      </c>
      <c r="G129" s="1">
        <f>DATA_GOES_HERE!J123</f>
        <v>0</v>
      </c>
      <c r="H129" s="1">
        <f>DATA_GOES_HERE!R123</f>
        <v>0</v>
      </c>
      <c r="I129" s="1">
        <f t="shared" ca="1" si="2"/>
        <v>42745</v>
      </c>
      <c r="J129">
        <v>0</v>
      </c>
      <c r="K129">
        <v>31158</v>
      </c>
      <c r="L129" t="s">
        <v>124</v>
      </c>
      <c r="M129" t="e">
        <f>VLOOKUP(DATA_GOES_HERE!Y123,VENUEID!$A$2:$B$28,2,TRUE)</f>
        <v>#N/A</v>
      </c>
      <c r="N129" t="e">
        <f>VLOOKUP(DATA_GOES_HERE!AH123,eventTypeID!$A:$C,3,TRUE)</f>
        <v>#N/A</v>
      </c>
      <c r="Q129" t="e">
        <f>VLOOKUP(DATA_GOES_HERE!#REF!,VENUEID!$A$2:$C152,3,TRUE)</f>
        <v>#REF!</v>
      </c>
      <c r="R129" s="7"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6" t="s">
        <v>121</v>
      </c>
      <c r="B130">
        <f>DATA_GOES_HERE!A124</f>
        <v>0</v>
      </c>
      <c r="E130" s="8" t="str">
        <f>IF((ISTEXT(DATA_GOES_HERE!F60)),(DATA_GOES_HERE!F60),"")</f>
        <v/>
      </c>
      <c r="F130">
        <f>DATA_GOES_HERE!AI124</f>
        <v>0</v>
      </c>
      <c r="G130" s="1">
        <f>DATA_GOES_HERE!J124</f>
        <v>0</v>
      </c>
      <c r="H130" s="1">
        <f>DATA_GOES_HERE!R124</f>
        <v>0</v>
      </c>
      <c r="I130" s="1">
        <f t="shared" ca="1" si="2"/>
        <v>42745</v>
      </c>
      <c r="J130">
        <v>0</v>
      </c>
      <c r="K130">
        <v>31158</v>
      </c>
      <c r="L130" t="s">
        <v>124</v>
      </c>
      <c r="M130" t="e">
        <f>VLOOKUP(DATA_GOES_HERE!Y124,VENUEID!$A$2:$B$28,2,TRUE)</f>
        <v>#N/A</v>
      </c>
      <c r="N130" t="e">
        <f>VLOOKUP(DATA_GOES_HERE!AH124,eventTypeID!$A:$C,3,TRUE)</f>
        <v>#N/A</v>
      </c>
      <c r="Q130" t="e">
        <f>VLOOKUP(DATA_GOES_HERE!Y60,VENUEID!$A$2:$C153,3,TRUE)</f>
        <v>#N/A</v>
      </c>
      <c r="R130" s="7">
        <f>DATA_GOES_HERE!M60</f>
        <v>0</v>
      </c>
      <c r="W130" t="str">
        <f>IF(DATA_GOES_HERE!L60="Monday",1," ")</f>
        <v xml:space="preserve"> </v>
      </c>
      <c r="X130" t="str">
        <f>IF(DATA_GOES_HERE!L60="Tuesday",1," ")</f>
        <v xml:space="preserve"> </v>
      </c>
      <c r="Y130" t="str">
        <f>IF(DATA_GOES_HERE!L60="Wednesday",1," ")</f>
        <v xml:space="preserve"> </v>
      </c>
      <c r="Z130" t="str">
        <f>IF(DATA_GOES_HERE!L60="Thursday",1," ")</f>
        <v xml:space="preserve"> </v>
      </c>
      <c r="AA130" t="str">
        <f>IF(DATA_GOES_HERE!L60="Friday",1," ")</f>
        <v xml:space="preserve"> </v>
      </c>
      <c r="AB130" t="str">
        <f>IF(DATA_GOES_HERE!L60="Saturday",1," ")</f>
        <v xml:space="preserve"> </v>
      </c>
      <c r="AC130" t="str">
        <f>IF(DATA_GOES_HERE!L60="Sunday",1," ")</f>
        <v xml:space="preserve"> </v>
      </c>
    </row>
    <row r="131" spans="1:29" x14ac:dyDescent="0.25">
      <c r="A131" s="6" t="s">
        <v>121</v>
      </c>
      <c r="B131">
        <f>DATA_GOES_HERE!A125</f>
        <v>0</v>
      </c>
      <c r="E131" s="8" t="str">
        <f>IF((ISTEXT(DATA_GOES_HERE!#REF!)),(DATA_GOES_HERE!#REF!),"")</f>
        <v/>
      </c>
      <c r="F131">
        <f>DATA_GOES_HERE!AI125</f>
        <v>0</v>
      </c>
      <c r="G131" s="1">
        <f>DATA_GOES_HERE!J125</f>
        <v>0</v>
      </c>
      <c r="H131" s="1">
        <f>DATA_GOES_HERE!R125</f>
        <v>0</v>
      </c>
      <c r="I131" s="1">
        <f t="shared" ca="1" si="2"/>
        <v>42745</v>
      </c>
      <c r="J131">
        <v>0</v>
      </c>
      <c r="K131">
        <v>31158</v>
      </c>
      <c r="L131" t="s">
        <v>124</v>
      </c>
      <c r="M131" t="e">
        <f>VLOOKUP(DATA_GOES_HERE!Y125,VENUEID!$A$2:$B$28,2,TRUE)</f>
        <v>#N/A</v>
      </c>
      <c r="N131" t="e">
        <f>VLOOKUP(DATA_GOES_HERE!AH125,eventTypeID!$A:$C,3,TRUE)</f>
        <v>#N/A</v>
      </c>
      <c r="Q131" t="e">
        <f>VLOOKUP(DATA_GOES_HERE!#REF!,VENUEID!$A$2:$C154,3,TRUE)</f>
        <v>#REF!</v>
      </c>
      <c r="R131" s="7" t="e">
        <f>DATA_GOES_HERE!#REF!</f>
        <v>#REF!</v>
      </c>
      <c r="W131" t="e">
        <f>IF(DATA_GOES_HERE!#REF!="Monday",1," ")</f>
        <v>#REF!</v>
      </c>
      <c r="X131" t="e">
        <f>IF(DATA_GOES_HERE!#REF!="Tuesday",1," ")</f>
        <v>#REF!</v>
      </c>
      <c r="Y131" t="e">
        <f>IF(DATA_GOES_HERE!#REF!="Wednesday",1," ")</f>
        <v>#REF!</v>
      </c>
      <c r="Z131" t="e">
        <f>IF(DATA_GOES_HERE!#REF!="Thursday",1," ")</f>
        <v>#REF!</v>
      </c>
      <c r="AA131" t="e">
        <f>IF(DATA_GOES_HERE!#REF!="Friday",1," ")</f>
        <v>#REF!</v>
      </c>
      <c r="AB131" t="e">
        <f>IF(DATA_GOES_HERE!#REF!="Saturday",1," ")</f>
        <v>#REF!</v>
      </c>
      <c r="AC131" t="e">
        <f>IF(DATA_GOES_HERE!#REF!="Sunday",1," ")</f>
        <v>#REF!</v>
      </c>
    </row>
    <row r="132" spans="1:29" x14ac:dyDescent="0.25">
      <c r="A132" s="6" t="s">
        <v>121</v>
      </c>
      <c r="B132">
        <f>DATA_GOES_HERE!A126</f>
        <v>0</v>
      </c>
      <c r="E132" s="8" t="str">
        <f>IF((ISTEXT(DATA_GOES_HERE!#REF!)),(DATA_GOES_HERE!#REF!),"")</f>
        <v/>
      </c>
      <c r="F132">
        <f>DATA_GOES_HERE!AI126</f>
        <v>0</v>
      </c>
      <c r="G132" s="1">
        <f>DATA_GOES_HERE!J126</f>
        <v>0</v>
      </c>
      <c r="H132" s="1">
        <f>DATA_GOES_HERE!R126</f>
        <v>0</v>
      </c>
      <c r="I132" s="1">
        <f t="shared" ca="1" si="2"/>
        <v>42745</v>
      </c>
      <c r="J132">
        <v>0</v>
      </c>
      <c r="K132">
        <v>31158</v>
      </c>
      <c r="L132" t="s">
        <v>124</v>
      </c>
      <c r="M132" t="e">
        <f>VLOOKUP(DATA_GOES_HERE!Y126,VENUEID!$A$2:$B$28,2,TRUE)</f>
        <v>#N/A</v>
      </c>
      <c r="N132" t="e">
        <f>VLOOKUP(DATA_GOES_HERE!AH126,eventTypeID!$A:$C,3,TRUE)</f>
        <v>#N/A</v>
      </c>
      <c r="Q132" t="e">
        <f>VLOOKUP(DATA_GOES_HERE!#REF!,VENUEID!$A$2:$C155,3,TRUE)</f>
        <v>#REF!</v>
      </c>
      <c r="R132" s="7"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6" t="s">
        <v>121</v>
      </c>
      <c r="B133">
        <f>DATA_GOES_HERE!A127</f>
        <v>0</v>
      </c>
      <c r="E133" s="8" t="str">
        <f>IF((ISTEXT(DATA_GOES_HERE!#REF!)),(DATA_GOES_HERE!#REF!),"")</f>
        <v/>
      </c>
      <c r="F133">
        <f>DATA_GOES_HERE!AI127</f>
        <v>0</v>
      </c>
      <c r="G133" s="1">
        <f>DATA_GOES_HERE!J127</f>
        <v>0</v>
      </c>
      <c r="H133" s="1">
        <f>DATA_GOES_HERE!R127</f>
        <v>0</v>
      </c>
      <c r="I133" s="1">
        <f t="shared" ca="1" si="2"/>
        <v>42745</v>
      </c>
      <c r="J133">
        <v>0</v>
      </c>
      <c r="K133">
        <v>31158</v>
      </c>
      <c r="L133" t="s">
        <v>124</v>
      </c>
      <c r="M133" t="e">
        <f>VLOOKUP(DATA_GOES_HERE!Y127,VENUEID!$A$2:$B$28,2,TRUE)</f>
        <v>#N/A</v>
      </c>
      <c r="N133" t="e">
        <f>VLOOKUP(DATA_GOES_HERE!AH127,eventTypeID!$A:$C,3,TRUE)</f>
        <v>#N/A</v>
      </c>
      <c r="Q133" t="e">
        <f>VLOOKUP(DATA_GOES_HERE!#REF!,VENUEID!$A$2:$C156,3,TRUE)</f>
        <v>#REF!</v>
      </c>
      <c r="R133" s="7"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6" t="s">
        <v>121</v>
      </c>
      <c r="B134">
        <f>DATA_GOES_HERE!A128</f>
        <v>0</v>
      </c>
      <c r="E134" s="8" t="str">
        <f>IF((ISTEXT(DATA_GOES_HERE!#REF!)),(DATA_GOES_HERE!#REF!),"")</f>
        <v/>
      </c>
      <c r="F134">
        <f>DATA_GOES_HERE!AI128</f>
        <v>0</v>
      </c>
      <c r="G134" s="1">
        <f>DATA_GOES_HERE!J128</f>
        <v>0</v>
      </c>
      <c r="H134" s="1">
        <f>DATA_GOES_HERE!R128</f>
        <v>0</v>
      </c>
      <c r="I134" s="1">
        <f t="shared" ca="1" si="2"/>
        <v>42745</v>
      </c>
      <c r="J134">
        <v>0</v>
      </c>
      <c r="K134">
        <v>31158</v>
      </c>
      <c r="L134" t="s">
        <v>124</v>
      </c>
      <c r="M134" t="e">
        <f>VLOOKUP(DATA_GOES_HERE!Y128,VENUEID!$A$2:$B$28,2,TRUE)</f>
        <v>#N/A</v>
      </c>
      <c r="N134" t="e">
        <f>VLOOKUP(DATA_GOES_HERE!AH128,eventTypeID!$A:$C,3,TRUE)</f>
        <v>#N/A</v>
      </c>
      <c r="Q134" t="e">
        <f>VLOOKUP(DATA_GOES_HERE!#REF!,VENUEID!$A$2:$C157,3,TRUE)</f>
        <v>#REF!</v>
      </c>
      <c r="R134" s="7"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6" t="s">
        <v>121</v>
      </c>
      <c r="B135">
        <f>DATA_GOES_HERE!A129</f>
        <v>0</v>
      </c>
      <c r="E135" s="8" t="str">
        <f>IF((ISTEXT(DATA_GOES_HERE!#REF!)),(DATA_GOES_HERE!#REF!),"")</f>
        <v/>
      </c>
      <c r="F135">
        <f>DATA_GOES_HERE!AI129</f>
        <v>0</v>
      </c>
      <c r="G135" s="1">
        <f>DATA_GOES_HERE!J129</f>
        <v>0</v>
      </c>
      <c r="H135" s="1">
        <f>DATA_GOES_HERE!R129</f>
        <v>0</v>
      </c>
      <c r="I135" s="1">
        <f t="shared" ca="1" si="2"/>
        <v>42745</v>
      </c>
      <c r="J135">
        <v>0</v>
      </c>
      <c r="K135">
        <v>31158</v>
      </c>
      <c r="L135" t="s">
        <v>124</v>
      </c>
      <c r="M135" t="e">
        <f>VLOOKUP(DATA_GOES_HERE!Y129,VENUEID!$A$2:$B$28,2,TRUE)</f>
        <v>#N/A</v>
      </c>
      <c r="N135" t="e">
        <f>VLOOKUP(DATA_GOES_HERE!AH129,eventTypeID!$A:$C,3,TRUE)</f>
        <v>#N/A</v>
      </c>
      <c r="Q135" t="e">
        <f>VLOOKUP(DATA_GOES_HERE!#REF!,VENUEID!$A$2:$C158,3,TRUE)</f>
        <v>#REF!</v>
      </c>
      <c r="R135" s="7"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6" t="s">
        <v>121</v>
      </c>
      <c r="B136">
        <f>DATA_GOES_HERE!A130</f>
        <v>0</v>
      </c>
      <c r="E136" s="8" t="str">
        <f>IF((ISTEXT(DATA_GOES_HERE!#REF!)),(DATA_GOES_HERE!#REF!),"")</f>
        <v/>
      </c>
      <c r="F136">
        <f>DATA_GOES_HERE!AI130</f>
        <v>0</v>
      </c>
      <c r="G136" s="1">
        <f>DATA_GOES_HERE!J130</f>
        <v>0</v>
      </c>
      <c r="H136" s="1">
        <f>DATA_GOES_HERE!R130</f>
        <v>0</v>
      </c>
      <c r="I136" s="1">
        <f t="shared" ca="1" si="2"/>
        <v>42745</v>
      </c>
      <c r="J136">
        <v>0</v>
      </c>
      <c r="K136">
        <v>31158</v>
      </c>
      <c r="L136" t="s">
        <v>124</v>
      </c>
      <c r="M136" t="e">
        <f>VLOOKUP(DATA_GOES_HERE!Y130,VENUEID!$A$2:$B$28,2,TRUE)</f>
        <v>#N/A</v>
      </c>
      <c r="N136" t="e">
        <f>VLOOKUP(DATA_GOES_HERE!AH130,eventTypeID!$A:$C,3,TRUE)</f>
        <v>#N/A</v>
      </c>
      <c r="Q136" t="e">
        <f>VLOOKUP(DATA_GOES_HERE!#REF!,VENUEID!$A$2:$C159,3,TRUE)</f>
        <v>#REF!</v>
      </c>
      <c r="R136" s="7"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6" t="s">
        <v>121</v>
      </c>
      <c r="B137">
        <f>DATA_GOES_HERE!A131</f>
        <v>0</v>
      </c>
      <c r="E137" s="8" t="str">
        <f>IF((ISTEXT(DATA_GOES_HERE!#REF!)),(DATA_GOES_HERE!#REF!),"")</f>
        <v/>
      </c>
      <c r="F137">
        <f>DATA_GOES_HERE!AI131</f>
        <v>0</v>
      </c>
      <c r="G137" s="1">
        <f>DATA_GOES_HERE!J131</f>
        <v>0</v>
      </c>
      <c r="H137" s="1">
        <f>DATA_GOES_HERE!R131</f>
        <v>0</v>
      </c>
      <c r="I137" s="1">
        <f t="shared" ca="1" si="2"/>
        <v>42745</v>
      </c>
      <c r="J137">
        <v>0</v>
      </c>
      <c r="K137">
        <v>31158</v>
      </c>
      <c r="L137" t="s">
        <v>124</v>
      </c>
      <c r="M137" t="e">
        <f>VLOOKUP(DATA_GOES_HERE!Y131,VENUEID!$A$2:$B$28,2,TRUE)</f>
        <v>#N/A</v>
      </c>
      <c r="N137" t="e">
        <f>VLOOKUP(DATA_GOES_HERE!AH131,eventTypeID!$A:$C,3,TRUE)</f>
        <v>#N/A</v>
      </c>
      <c r="Q137" t="e">
        <f>VLOOKUP(DATA_GOES_HERE!#REF!,VENUEID!$A$2:$C160,3,TRUE)</f>
        <v>#REF!</v>
      </c>
      <c r="R137" s="7"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6" t="s">
        <v>121</v>
      </c>
      <c r="B138">
        <f>DATA_GOES_HERE!A132</f>
        <v>0</v>
      </c>
      <c r="E138" s="8" t="str">
        <f>IF((ISTEXT(DATA_GOES_HERE!#REF!)),(DATA_GOES_HERE!#REF!),"")</f>
        <v/>
      </c>
      <c r="F138">
        <f>DATA_GOES_HERE!AI132</f>
        <v>0</v>
      </c>
      <c r="G138" s="1">
        <f>DATA_GOES_HERE!J132</f>
        <v>0</v>
      </c>
      <c r="H138" s="1">
        <f>DATA_GOES_HERE!R132</f>
        <v>0</v>
      </c>
      <c r="I138" s="1">
        <f t="shared" ca="1" si="2"/>
        <v>42745</v>
      </c>
      <c r="J138">
        <v>0</v>
      </c>
      <c r="K138">
        <v>31158</v>
      </c>
      <c r="L138" t="s">
        <v>124</v>
      </c>
      <c r="M138" t="e">
        <f>VLOOKUP(DATA_GOES_HERE!Y132,VENUEID!$A$2:$B$28,2,TRUE)</f>
        <v>#N/A</v>
      </c>
      <c r="N138" t="e">
        <f>VLOOKUP(DATA_GOES_HERE!AH132,eventTypeID!$A:$C,3,TRUE)</f>
        <v>#N/A</v>
      </c>
      <c r="Q138" t="e">
        <f>VLOOKUP(DATA_GOES_HERE!#REF!,VENUEID!$A$2:$C161,3,TRUE)</f>
        <v>#REF!</v>
      </c>
      <c r="R138" s="7"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6" t="s">
        <v>121</v>
      </c>
      <c r="B139">
        <f>DATA_GOES_HERE!A133</f>
        <v>0</v>
      </c>
      <c r="E139" s="8" t="str">
        <f>IF((ISTEXT(DATA_GOES_HERE!#REF!)),(DATA_GOES_HERE!#REF!),"")</f>
        <v/>
      </c>
      <c r="F139">
        <f>DATA_GOES_HERE!AI133</f>
        <v>0</v>
      </c>
      <c r="G139" s="1">
        <f>DATA_GOES_HERE!J133</f>
        <v>0</v>
      </c>
      <c r="H139" s="1">
        <f>DATA_GOES_HERE!R133</f>
        <v>0</v>
      </c>
      <c r="I139" s="1">
        <f t="shared" ca="1" si="2"/>
        <v>42745</v>
      </c>
      <c r="J139">
        <v>0</v>
      </c>
      <c r="K139">
        <v>31158</v>
      </c>
      <c r="L139" t="s">
        <v>124</v>
      </c>
      <c r="M139" t="e">
        <f>VLOOKUP(DATA_GOES_HERE!Y133,VENUEID!$A$2:$B$28,2,TRUE)</f>
        <v>#N/A</v>
      </c>
      <c r="N139" t="e">
        <f>VLOOKUP(DATA_GOES_HERE!AH133,eventTypeID!$A:$C,3,TRUE)</f>
        <v>#N/A</v>
      </c>
      <c r="Q139" t="e">
        <f>VLOOKUP(DATA_GOES_HERE!#REF!,VENUEID!$A$2:$C162,3,TRUE)</f>
        <v>#REF!</v>
      </c>
      <c r="R139" s="7"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6" t="s">
        <v>121</v>
      </c>
      <c r="B140">
        <f>DATA_GOES_HERE!A134</f>
        <v>0</v>
      </c>
      <c r="E140" s="8" t="str">
        <f>IF((ISTEXT(DATA_GOES_HERE!#REF!)),(DATA_GOES_HERE!#REF!),"")</f>
        <v/>
      </c>
      <c r="F140">
        <f>DATA_GOES_HERE!AI134</f>
        <v>0</v>
      </c>
      <c r="G140" s="1">
        <f>DATA_GOES_HERE!J134</f>
        <v>0</v>
      </c>
      <c r="H140" s="1">
        <f>DATA_GOES_HERE!R134</f>
        <v>0</v>
      </c>
      <c r="I140" s="1">
        <f t="shared" ca="1" si="2"/>
        <v>42745</v>
      </c>
      <c r="J140">
        <v>0</v>
      </c>
      <c r="K140">
        <v>31158</v>
      </c>
      <c r="L140" t="s">
        <v>124</v>
      </c>
      <c r="M140" t="e">
        <f>VLOOKUP(DATA_GOES_HERE!Y134,VENUEID!$A$2:$B$28,2,TRUE)</f>
        <v>#N/A</v>
      </c>
      <c r="N140" t="e">
        <f>VLOOKUP(DATA_GOES_HERE!AH134,eventTypeID!$A:$C,3,TRUE)</f>
        <v>#N/A</v>
      </c>
      <c r="Q140" t="e">
        <f>VLOOKUP(DATA_GOES_HERE!#REF!,VENUEID!$A$2:$C163,3,TRUE)</f>
        <v>#REF!</v>
      </c>
      <c r="R140" s="7"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6" t="s">
        <v>121</v>
      </c>
      <c r="B141">
        <f>DATA_GOES_HERE!A135</f>
        <v>0</v>
      </c>
      <c r="E141" s="8" t="str">
        <f>IF((ISTEXT(DATA_GOES_HERE!#REF!)),(DATA_GOES_HERE!#REF!),"")</f>
        <v/>
      </c>
      <c r="F141">
        <f>DATA_GOES_HERE!AI135</f>
        <v>0</v>
      </c>
      <c r="G141" s="1">
        <f>DATA_GOES_HERE!J135</f>
        <v>0</v>
      </c>
      <c r="H141" s="1">
        <f>DATA_GOES_HERE!R135</f>
        <v>0</v>
      </c>
      <c r="I141" s="1">
        <f t="shared" ca="1" si="2"/>
        <v>42745</v>
      </c>
      <c r="J141">
        <v>0</v>
      </c>
      <c r="K141">
        <v>31158</v>
      </c>
      <c r="L141" t="s">
        <v>124</v>
      </c>
      <c r="M141" t="e">
        <f>VLOOKUP(DATA_GOES_HERE!Y135,VENUEID!$A$2:$B$28,2,TRUE)</f>
        <v>#N/A</v>
      </c>
      <c r="N141" t="e">
        <f>VLOOKUP(DATA_GOES_HERE!AH135,eventTypeID!$A:$C,3,TRUE)</f>
        <v>#N/A</v>
      </c>
      <c r="Q141" t="e">
        <f>VLOOKUP(DATA_GOES_HERE!#REF!,VENUEID!$A$2:$C164,3,TRUE)</f>
        <v>#REF!</v>
      </c>
      <c r="R141" s="7"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6" t="s">
        <v>121</v>
      </c>
      <c r="B142">
        <f>DATA_GOES_HERE!A136</f>
        <v>0</v>
      </c>
      <c r="E142" s="8" t="str">
        <f>IF((ISTEXT(DATA_GOES_HERE!#REF!)),(DATA_GOES_HERE!#REF!),"")</f>
        <v/>
      </c>
      <c r="F142">
        <f>DATA_GOES_HERE!AI136</f>
        <v>0</v>
      </c>
      <c r="G142" s="1">
        <f>DATA_GOES_HERE!J136</f>
        <v>0</v>
      </c>
      <c r="H142" s="1">
        <f>DATA_GOES_HERE!R136</f>
        <v>0</v>
      </c>
      <c r="I142" s="1">
        <f t="shared" ca="1" si="2"/>
        <v>42745</v>
      </c>
      <c r="J142">
        <v>0</v>
      </c>
      <c r="K142">
        <v>31158</v>
      </c>
      <c r="L142" t="s">
        <v>124</v>
      </c>
      <c r="M142" t="e">
        <f>VLOOKUP(DATA_GOES_HERE!Y136,VENUEID!$A$2:$B$28,2,TRUE)</f>
        <v>#N/A</v>
      </c>
      <c r="N142" t="e">
        <f>VLOOKUP(DATA_GOES_HERE!AH136,eventTypeID!$A:$C,3,TRUE)</f>
        <v>#N/A</v>
      </c>
      <c r="Q142" t="e">
        <f>VLOOKUP(DATA_GOES_HERE!#REF!,VENUEID!$A$2:$C165,3,TRUE)</f>
        <v>#REF!</v>
      </c>
      <c r="R142" s="7"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6" t="s">
        <v>121</v>
      </c>
      <c r="B143" t="e">
        <f>DATA_GOES_HERE!#REF!</f>
        <v>#REF!</v>
      </c>
      <c r="E143" s="8" t="str">
        <f>IF((ISTEXT(DATA_GOES_HERE!F61)),(DATA_GOES_HERE!F61),"")</f>
        <v/>
      </c>
      <c r="F143" t="e">
        <f>DATA_GOES_HERE!#REF!</f>
        <v>#REF!</v>
      </c>
      <c r="G143" s="1" t="e">
        <f>DATA_GOES_HERE!#REF!</f>
        <v>#REF!</v>
      </c>
      <c r="H143" s="1" t="e">
        <f>DATA_GOES_HERE!#REF!</f>
        <v>#REF!</v>
      </c>
      <c r="I143" s="1">
        <f t="shared" ca="1" si="2"/>
        <v>42745</v>
      </c>
      <c r="J143">
        <v>0</v>
      </c>
      <c r="K143">
        <v>31158</v>
      </c>
      <c r="L143" t="s">
        <v>124</v>
      </c>
      <c r="M143" t="e">
        <f>VLOOKUP(DATA_GOES_HERE!#REF!,VENUEID!$A$2:$B$28,2,TRUE)</f>
        <v>#REF!</v>
      </c>
      <c r="N143" t="e">
        <f>VLOOKUP(DATA_GOES_HERE!#REF!,eventTypeID!$A:$C,3,TRUE)</f>
        <v>#REF!</v>
      </c>
      <c r="Q143" t="e">
        <f>VLOOKUP(DATA_GOES_HERE!Y61,VENUEID!$A$2:$C166,3,TRUE)</f>
        <v>#N/A</v>
      </c>
      <c r="R143" s="7">
        <f>DATA_GOES_HERE!M61</f>
        <v>0</v>
      </c>
      <c r="W143" t="str">
        <f>IF(DATA_GOES_HERE!L61="Monday",1," ")</f>
        <v xml:space="preserve"> </v>
      </c>
      <c r="X143" t="str">
        <f>IF(DATA_GOES_HERE!L61="Tuesday",1," ")</f>
        <v xml:space="preserve"> </v>
      </c>
      <c r="Y143" t="str">
        <f>IF(DATA_GOES_HERE!L61="Wednesday",1," ")</f>
        <v xml:space="preserve"> </v>
      </c>
      <c r="Z143" t="str">
        <f>IF(DATA_GOES_HERE!L61="Thursday",1," ")</f>
        <v xml:space="preserve"> </v>
      </c>
      <c r="AA143" t="str">
        <f>IF(DATA_GOES_HERE!L61="Friday",1," ")</f>
        <v xml:space="preserve"> </v>
      </c>
      <c r="AB143" t="str">
        <f>IF(DATA_GOES_HERE!L61="Saturday",1," ")</f>
        <v xml:space="preserve"> </v>
      </c>
      <c r="AC143" t="str">
        <f>IF(DATA_GOES_HERE!L61="Sunday",1," ")</f>
        <v xml:space="preserve"> </v>
      </c>
    </row>
    <row r="144" spans="1:29" x14ac:dyDescent="0.25">
      <c r="A144" s="6" t="s">
        <v>121</v>
      </c>
      <c r="B144">
        <f>DATA_GOES_HERE!A137</f>
        <v>0</v>
      </c>
      <c r="E144" s="8" t="str">
        <f>IF((ISTEXT(DATA_GOES_HERE!F62)),(DATA_GOES_HERE!F62),"")</f>
        <v/>
      </c>
      <c r="F144">
        <f>DATA_GOES_HERE!AI137</f>
        <v>0</v>
      </c>
      <c r="G144" s="1">
        <f>DATA_GOES_HERE!J137</f>
        <v>0</v>
      </c>
      <c r="H144" s="1">
        <f>DATA_GOES_HERE!R137</f>
        <v>0</v>
      </c>
      <c r="I144" s="1">
        <f t="shared" ca="1" si="2"/>
        <v>42745</v>
      </c>
      <c r="J144">
        <v>0</v>
      </c>
      <c r="K144">
        <v>31158</v>
      </c>
      <c r="L144" t="s">
        <v>124</v>
      </c>
      <c r="M144" t="e">
        <f>VLOOKUP(DATA_GOES_HERE!Y137,VENUEID!$A$2:$B$28,2,TRUE)</f>
        <v>#N/A</v>
      </c>
      <c r="N144" t="e">
        <f>VLOOKUP(DATA_GOES_HERE!AH137,eventTypeID!$A:$C,3,TRUE)</f>
        <v>#N/A</v>
      </c>
      <c r="Q144" t="e">
        <f>VLOOKUP(DATA_GOES_HERE!Y62,VENUEID!$A$2:$C167,3,TRUE)</f>
        <v>#N/A</v>
      </c>
      <c r="R144" s="7">
        <f>DATA_GOES_HERE!M62</f>
        <v>0</v>
      </c>
      <c r="W144" t="str">
        <f>IF(DATA_GOES_HERE!L62="Monday",1," ")</f>
        <v xml:space="preserve"> </v>
      </c>
      <c r="X144" t="str">
        <f>IF(DATA_GOES_HERE!L62="Tuesday",1," ")</f>
        <v xml:space="preserve"> </v>
      </c>
      <c r="Y144" t="str">
        <f>IF(DATA_GOES_HERE!L62="Wednesday",1," ")</f>
        <v xml:space="preserve"> </v>
      </c>
      <c r="Z144" t="str">
        <f>IF(DATA_GOES_HERE!L62="Thursday",1," ")</f>
        <v xml:space="preserve"> </v>
      </c>
      <c r="AA144" t="str">
        <f>IF(DATA_GOES_HERE!L62="Friday",1," ")</f>
        <v xml:space="preserve"> </v>
      </c>
      <c r="AB144" t="str">
        <f>IF(DATA_GOES_HERE!L62="Saturday",1," ")</f>
        <v xml:space="preserve"> </v>
      </c>
      <c r="AC144" t="str">
        <f>IF(DATA_GOES_HERE!L62="Sunday",1," ")</f>
        <v xml:space="preserve"> </v>
      </c>
    </row>
    <row r="145" spans="1:29" x14ac:dyDescent="0.25">
      <c r="A145" s="6" t="s">
        <v>121</v>
      </c>
      <c r="B145">
        <f>DATA_GOES_HERE!A138</f>
        <v>0</v>
      </c>
      <c r="E145" s="8" t="str">
        <f>IF((ISTEXT(DATA_GOES_HERE!#REF!)),(DATA_GOES_HERE!#REF!),"")</f>
        <v/>
      </c>
      <c r="F145">
        <f>DATA_GOES_HERE!AI138</f>
        <v>0</v>
      </c>
      <c r="G145" s="1">
        <f>DATA_GOES_HERE!J138</f>
        <v>0</v>
      </c>
      <c r="H145" s="1">
        <f>DATA_GOES_HERE!R138</f>
        <v>0</v>
      </c>
      <c r="I145" s="1">
        <f t="shared" ca="1" si="2"/>
        <v>42745</v>
      </c>
      <c r="J145">
        <v>0</v>
      </c>
      <c r="K145">
        <v>31158</v>
      </c>
      <c r="L145" t="s">
        <v>124</v>
      </c>
      <c r="M145" t="e">
        <f>VLOOKUP(DATA_GOES_HERE!Y138,VENUEID!$A$2:$B$28,2,TRUE)</f>
        <v>#N/A</v>
      </c>
      <c r="N145" t="e">
        <f>VLOOKUP(DATA_GOES_HERE!AH138,eventTypeID!$A:$C,3,TRUE)</f>
        <v>#N/A</v>
      </c>
      <c r="Q145" t="e">
        <f>VLOOKUP(DATA_GOES_HERE!#REF!,VENUEID!$A$2:$C168,3,TRUE)</f>
        <v>#REF!</v>
      </c>
      <c r="R145" s="7"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6" t="s">
        <v>121</v>
      </c>
      <c r="B146">
        <f>DATA_GOES_HERE!A139</f>
        <v>0</v>
      </c>
      <c r="E146" s="8" t="str">
        <f>IF((ISTEXT(DATA_GOES_HERE!#REF!)),(DATA_GOES_HERE!#REF!),"")</f>
        <v/>
      </c>
      <c r="F146">
        <f>DATA_GOES_HERE!AI139</f>
        <v>0</v>
      </c>
      <c r="G146" s="1">
        <f>DATA_GOES_HERE!J139</f>
        <v>0</v>
      </c>
      <c r="H146" s="1">
        <f>DATA_GOES_HERE!R139</f>
        <v>0</v>
      </c>
      <c r="I146" s="1">
        <f t="shared" ca="1" si="2"/>
        <v>42745</v>
      </c>
      <c r="J146">
        <v>0</v>
      </c>
      <c r="K146">
        <v>31158</v>
      </c>
      <c r="L146" t="s">
        <v>124</v>
      </c>
      <c r="M146" t="e">
        <f>VLOOKUP(DATA_GOES_HERE!Y139,VENUEID!$A$2:$B$28,2,TRUE)</f>
        <v>#N/A</v>
      </c>
      <c r="N146" t="e">
        <f>VLOOKUP(DATA_GOES_HERE!AH139,eventTypeID!$A:$C,3,TRUE)</f>
        <v>#N/A</v>
      </c>
      <c r="Q146" t="e">
        <f>VLOOKUP(DATA_GOES_HERE!#REF!,VENUEID!$A$2:$C169,3,TRUE)</f>
        <v>#REF!</v>
      </c>
      <c r="R146" s="7"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6" t="s">
        <v>121</v>
      </c>
      <c r="B147">
        <f>DATA_GOES_HERE!A140</f>
        <v>0</v>
      </c>
      <c r="E147" s="8" t="str">
        <f>IF((ISTEXT(DATA_GOES_HERE!#REF!)),(DATA_GOES_HERE!#REF!),"")</f>
        <v/>
      </c>
      <c r="F147">
        <f>DATA_GOES_HERE!AI140</f>
        <v>0</v>
      </c>
      <c r="G147" s="1">
        <f>DATA_GOES_HERE!J140</f>
        <v>0</v>
      </c>
      <c r="H147" s="1">
        <f>DATA_GOES_HERE!R140</f>
        <v>0</v>
      </c>
      <c r="I147" s="1">
        <f t="shared" ca="1" si="2"/>
        <v>42745</v>
      </c>
      <c r="J147">
        <v>0</v>
      </c>
      <c r="K147">
        <v>31158</v>
      </c>
      <c r="L147" t="s">
        <v>124</v>
      </c>
      <c r="M147" t="e">
        <f>VLOOKUP(DATA_GOES_HERE!Y140,VENUEID!$A$2:$B$28,2,TRUE)</f>
        <v>#N/A</v>
      </c>
      <c r="N147" t="e">
        <f>VLOOKUP(DATA_GOES_HERE!AH140,eventTypeID!$A:$C,3,TRUE)</f>
        <v>#N/A</v>
      </c>
      <c r="Q147" t="e">
        <f>VLOOKUP(DATA_GOES_HERE!#REF!,VENUEID!$A$2:$C170,3,TRUE)</f>
        <v>#REF!</v>
      </c>
      <c r="R147" s="7"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6" t="s">
        <v>121</v>
      </c>
      <c r="B148" t="str">
        <f>DATA_GOES_HERE!A141</f>
        <v xml:space="preserve"> Financial Literacy by the Financial Empowerment Center</v>
      </c>
      <c r="E148" s="8" t="str">
        <f>IF((ISTEXT(DATA_GOES_HERE!#REF!)),(DATA_GOES_HERE!#REF!),"")</f>
        <v/>
      </c>
      <c r="F148" t="str">
        <f>DATA_GOES_HERE!AI141</f>
        <v>Every Friday. Nashville Financial Empowerment Center provides free, professional financial counseling to any Nashvillian. These services are offered in partnership with United Way. Call 615-748-3620 to make an appointment.</v>
      </c>
      <c r="G148" s="1">
        <f>DATA_GOES_HERE!J141</f>
        <v>42797</v>
      </c>
      <c r="H148" s="1">
        <f>DATA_GOES_HERE!R141</f>
        <v>42797</v>
      </c>
      <c r="I148" s="1">
        <f t="shared" ca="1" si="2"/>
        <v>42745</v>
      </c>
      <c r="J148">
        <v>0</v>
      </c>
      <c r="K148">
        <v>31158</v>
      </c>
      <c r="L148" t="s">
        <v>124</v>
      </c>
      <c r="M148">
        <f>VLOOKUP(DATA_GOES_HERE!Y141,VENUEID!$A$2:$B$28,2,TRUE)</f>
        <v>31252</v>
      </c>
      <c r="N148" t="e">
        <f>VLOOKUP(DATA_GOES_HERE!AH141,eventTypeID!$A:$C,3,TRUE)</f>
        <v>#N/A</v>
      </c>
      <c r="Q148" t="e">
        <f>VLOOKUP(DATA_GOES_HERE!#REF!,VENUEID!$A$2:$C171,3,TRUE)</f>
        <v>#REF!</v>
      </c>
      <c r="R148" s="7"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6" t="s">
        <v>121</v>
      </c>
      <c r="B149">
        <f>DATA_GOES_HERE!A142</f>
        <v>0</v>
      </c>
      <c r="E149" s="8" t="str">
        <f>IF((ISTEXT(DATA_GOES_HERE!#REF!)),(DATA_GOES_HERE!#REF!),"")</f>
        <v/>
      </c>
      <c r="F149">
        <f>DATA_GOES_HERE!AI142</f>
        <v>0</v>
      </c>
      <c r="G149" s="1">
        <f>DATA_GOES_HERE!J142</f>
        <v>0</v>
      </c>
      <c r="H149" s="1">
        <f>DATA_GOES_HERE!R142</f>
        <v>0</v>
      </c>
      <c r="I149" s="1">
        <f t="shared" ca="1" si="2"/>
        <v>42745</v>
      </c>
      <c r="J149">
        <v>0</v>
      </c>
      <c r="K149">
        <v>31158</v>
      </c>
      <c r="L149" t="s">
        <v>124</v>
      </c>
      <c r="M149" t="e">
        <f>VLOOKUP(DATA_GOES_HERE!Y142,VENUEID!$A$2:$B$28,2,TRUE)</f>
        <v>#N/A</v>
      </c>
      <c r="N149" t="e">
        <f>VLOOKUP(DATA_GOES_HERE!AH142,eventTypeID!$A:$C,3,TRUE)</f>
        <v>#N/A</v>
      </c>
      <c r="Q149" t="e">
        <f>VLOOKUP(DATA_GOES_HERE!#REF!,VENUEID!$A$2:$C172,3,TRUE)</f>
        <v>#REF!</v>
      </c>
      <c r="R149" s="7"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6" t="s">
        <v>121</v>
      </c>
      <c r="B150">
        <f>DATA_GOES_HERE!A143</f>
        <v>0</v>
      </c>
      <c r="E150" s="8" t="str">
        <f>IF((ISTEXT(DATA_GOES_HERE!#REF!)),(DATA_GOES_HERE!#REF!),"")</f>
        <v/>
      </c>
      <c r="F150">
        <f>DATA_GOES_HERE!AI143</f>
        <v>0</v>
      </c>
      <c r="G150" s="1">
        <f>DATA_GOES_HERE!J143</f>
        <v>0</v>
      </c>
      <c r="H150" s="1">
        <f>DATA_GOES_HERE!R143</f>
        <v>0</v>
      </c>
      <c r="I150" s="1">
        <f t="shared" ca="1" si="2"/>
        <v>42745</v>
      </c>
      <c r="J150">
        <v>0</v>
      </c>
      <c r="K150">
        <v>31158</v>
      </c>
      <c r="L150" t="s">
        <v>124</v>
      </c>
      <c r="M150" t="e">
        <f>VLOOKUP(DATA_GOES_HERE!Y143,VENUEID!$A$2:$B$28,2,TRUE)</f>
        <v>#N/A</v>
      </c>
      <c r="N150" t="e">
        <f>VLOOKUP(DATA_GOES_HERE!AH143,eventTypeID!$A:$C,3,TRUE)</f>
        <v>#N/A</v>
      </c>
      <c r="Q150" t="e">
        <f>VLOOKUP(DATA_GOES_HERE!#REF!,VENUEID!$A$2:$C173,3,TRUE)</f>
        <v>#REF!</v>
      </c>
      <c r="R150" s="7"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6" t="s">
        <v>121</v>
      </c>
      <c r="B151">
        <f>DATA_GOES_HERE!A144</f>
        <v>0</v>
      </c>
      <c r="E151" s="8" t="str">
        <f>IF((ISTEXT(DATA_GOES_HERE!#REF!)),(DATA_GOES_HERE!#REF!),"")</f>
        <v/>
      </c>
      <c r="F151">
        <f>DATA_GOES_HERE!AI144</f>
        <v>0</v>
      </c>
      <c r="G151" s="1">
        <f>DATA_GOES_HERE!J144</f>
        <v>0</v>
      </c>
      <c r="H151" s="1">
        <f>DATA_GOES_HERE!R144</f>
        <v>0</v>
      </c>
      <c r="I151" s="1">
        <f t="shared" ca="1" si="2"/>
        <v>42745</v>
      </c>
      <c r="J151">
        <v>0</v>
      </c>
      <c r="K151">
        <v>31158</v>
      </c>
      <c r="L151" t="s">
        <v>124</v>
      </c>
      <c r="M151" t="e">
        <f>VLOOKUP(DATA_GOES_HERE!Y144,VENUEID!$A$2:$B$28,2,TRUE)</f>
        <v>#N/A</v>
      </c>
      <c r="N151" t="e">
        <f>VLOOKUP(DATA_GOES_HERE!AH144,eventTypeID!$A:$C,3,TRUE)</f>
        <v>#N/A</v>
      </c>
      <c r="Q151" t="e">
        <f>VLOOKUP(DATA_GOES_HERE!#REF!,VENUEID!$A$2:$C174,3,TRUE)</f>
        <v>#REF!</v>
      </c>
      <c r="R151" s="7"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6" t="s">
        <v>121</v>
      </c>
      <c r="B152">
        <f>DATA_GOES_HERE!A145</f>
        <v>0</v>
      </c>
      <c r="E152" s="8" t="str">
        <f>IF((ISTEXT(DATA_GOES_HERE!F63)),(DATA_GOES_HERE!F63),"")</f>
        <v/>
      </c>
      <c r="F152">
        <f>DATA_GOES_HERE!AI145</f>
        <v>0</v>
      </c>
      <c r="G152" s="1">
        <f>DATA_GOES_HERE!J145</f>
        <v>0</v>
      </c>
      <c r="H152" s="1">
        <f>DATA_GOES_HERE!R145</f>
        <v>0</v>
      </c>
      <c r="I152" s="1">
        <f t="shared" ca="1" si="2"/>
        <v>42745</v>
      </c>
      <c r="J152">
        <v>0</v>
      </c>
      <c r="K152">
        <v>31158</v>
      </c>
      <c r="L152" t="s">
        <v>124</v>
      </c>
      <c r="M152" t="e">
        <f>VLOOKUP(DATA_GOES_HERE!Y145,VENUEID!$A$2:$B$28,2,TRUE)</f>
        <v>#N/A</v>
      </c>
      <c r="N152" t="e">
        <f>VLOOKUP(DATA_GOES_HERE!AH145,eventTypeID!$A:$C,3,TRUE)</f>
        <v>#N/A</v>
      </c>
      <c r="Q152" t="e">
        <f>VLOOKUP(DATA_GOES_HERE!Y63,VENUEID!$A$2:$C175,3,TRUE)</f>
        <v>#N/A</v>
      </c>
      <c r="R152" s="7">
        <f>DATA_GOES_HERE!M63</f>
        <v>0</v>
      </c>
      <c r="W152" t="str">
        <f>IF(DATA_GOES_HERE!L63="Monday",1," ")</f>
        <v xml:space="preserve"> </v>
      </c>
      <c r="X152" t="str">
        <f>IF(DATA_GOES_HERE!L63="Tuesday",1," ")</f>
        <v xml:space="preserve"> </v>
      </c>
      <c r="Y152" t="str">
        <f>IF(DATA_GOES_HERE!L63="Wednesday",1," ")</f>
        <v xml:space="preserve"> </v>
      </c>
      <c r="Z152" t="str">
        <f>IF(DATA_GOES_HERE!L63="Thursday",1," ")</f>
        <v xml:space="preserve"> </v>
      </c>
      <c r="AA152" t="str">
        <f>IF(DATA_GOES_HERE!L63="Friday",1," ")</f>
        <v xml:space="preserve"> </v>
      </c>
      <c r="AB152" t="str">
        <f>IF(DATA_GOES_HERE!L63="Saturday",1," ")</f>
        <v xml:space="preserve"> </v>
      </c>
      <c r="AC152" t="str">
        <f>IF(DATA_GOES_HERE!L63="Sunday",1," ")</f>
        <v xml:space="preserve"> </v>
      </c>
    </row>
    <row r="153" spans="1:29" x14ac:dyDescent="0.25">
      <c r="A153" s="6" t="s">
        <v>121</v>
      </c>
      <c r="B153">
        <f>DATA_GOES_HERE!A146</f>
        <v>0</v>
      </c>
      <c r="E153" s="8" t="str">
        <f>IF((ISTEXT(DATA_GOES_HERE!#REF!)),(DATA_GOES_HERE!#REF!),"")</f>
        <v/>
      </c>
      <c r="F153">
        <f>DATA_GOES_HERE!AI146</f>
        <v>0</v>
      </c>
      <c r="G153" s="1">
        <f>DATA_GOES_HERE!J146</f>
        <v>0</v>
      </c>
      <c r="H153" s="1">
        <f>DATA_GOES_HERE!R146</f>
        <v>0</v>
      </c>
      <c r="I153" s="1">
        <f t="shared" ca="1" si="2"/>
        <v>42745</v>
      </c>
      <c r="J153">
        <v>0</v>
      </c>
      <c r="K153">
        <v>31158</v>
      </c>
      <c r="L153" t="s">
        <v>124</v>
      </c>
      <c r="M153" t="e">
        <f>VLOOKUP(DATA_GOES_HERE!Y146,VENUEID!$A$2:$B$28,2,TRUE)</f>
        <v>#N/A</v>
      </c>
      <c r="N153" t="e">
        <f>VLOOKUP(DATA_GOES_HERE!AH146,eventTypeID!$A:$C,3,TRUE)</f>
        <v>#N/A</v>
      </c>
      <c r="Q153" t="e">
        <f>VLOOKUP(DATA_GOES_HERE!#REF!,VENUEID!$A$2:$C176,3,TRUE)</f>
        <v>#REF!</v>
      </c>
      <c r="R153" s="7"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6" t="s">
        <v>121</v>
      </c>
      <c r="B154">
        <f>DATA_GOES_HERE!A147</f>
        <v>0</v>
      </c>
      <c r="E154" s="8" t="str">
        <f>IF((ISTEXT(DATA_GOES_HERE!#REF!)),(DATA_GOES_HERE!#REF!),"")</f>
        <v/>
      </c>
      <c r="F154">
        <f>DATA_GOES_HERE!AI147</f>
        <v>0</v>
      </c>
      <c r="G154" s="1">
        <f>DATA_GOES_HERE!J147</f>
        <v>0</v>
      </c>
      <c r="H154" s="1">
        <f>DATA_GOES_HERE!R147</f>
        <v>0</v>
      </c>
      <c r="I154" s="1">
        <f t="shared" ca="1" si="2"/>
        <v>42745</v>
      </c>
      <c r="J154">
        <v>0</v>
      </c>
      <c r="K154">
        <v>31158</v>
      </c>
      <c r="L154" t="s">
        <v>124</v>
      </c>
      <c r="M154" t="e">
        <f>VLOOKUP(DATA_GOES_HERE!Y147,VENUEID!$A$2:$B$28,2,TRUE)</f>
        <v>#N/A</v>
      </c>
      <c r="N154" t="e">
        <f>VLOOKUP(DATA_GOES_HERE!AH147,eventTypeID!$A:$C,3,TRUE)</f>
        <v>#N/A</v>
      </c>
      <c r="Q154" t="e">
        <f>VLOOKUP(DATA_GOES_HERE!#REF!,VENUEID!$A$2:$C177,3,TRUE)</f>
        <v>#REF!</v>
      </c>
      <c r="R154" s="7"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6" t="s">
        <v>121</v>
      </c>
      <c r="B155">
        <f>DATA_GOES_HERE!A148</f>
        <v>0</v>
      </c>
      <c r="E155" s="8" t="str">
        <f>IF((ISTEXT(DATA_GOES_HERE!#REF!)),(DATA_GOES_HERE!#REF!),"")</f>
        <v/>
      </c>
      <c r="F155">
        <f>DATA_GOES_HERE!AI148</f>
        <v>0</v>
      </c>
      <c r="G155" s="1">
        <f>DATA_GOES_HERE!J148</f>
        <v>0</v>
      </c>
      <c r="H155" s="1">
        <f>DATA_GOES_HERE!R148</f>
        <v>0</v>
      </c>
      <c r="I155" s="1">
        <f t="shared" ca="1" si="2"/>
        <v>42745</v>
      </c>
      <c r="J155">
        <v>0</v>
      </c>
      <c r="K155">
        <v>31158</v>
      </c>
      <c r="L155" t="s">
        <v>124</v>
      </c>
      <c r="M155" t="e">
        <f>VLOOKUP(DATA_GOES_HERE!Y148,VENUEID!$A$2:$B$28,2,TRUE)</f>
        <v>#N/A</v>
      </c>
      <c r="N155" t="e">
        <f>VLOOKUP(DATA_GOES_HERE!AH148,eventTypeID!$A:$C,3,TRUE)</f>
        <v>#N/A</v>
      </c>
      <c r="Q155" t="e">
        <f>VLOOKUP(DATA_GOES_HERE!#REF!,VENUEID!$A$2:$C178,3,TRUE)</f>
        <v>#REF!</v>
      </c>
      <c r="R155" s="7"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6" t="s">
        <v>121</v>
      </c>
      <c r="B156">
        <f>DATA_GOES_HERE!A149</f>
        <v>0</v>
      </c>
      <c r="E156" s="8" t="str">
        <f>IF((ISTEXT(DATA_GOES_HERE!#REF!)),(DATA_GOES_HERE!#REF!),"")</f>
        <v/>
      </c>
      <c r="F156">
        <f>DATA_GOES_HERE!AI149</f>
        <v>0</v>
      </c>
      <c r="G156" s="1">
        <f>DATA_GOES_HERE!J149</f>
        <v>0</v>
      </c>
      <c r="H156" s="1">
        <f>DATA_GOES_HERE!R149</f>
        <v>0</v>
      </c>
      <c r="I156" s="1">
        <f t="shared" ca="1" si="2"/>
        <v>42745</v>
      </c>
      <c r="J156">
        <v>0</v>
      </c>
      <c r="K156">
        <v>31158</v>
      </c>
      <c r="L156" t="s">
        <v>124</v>
      </c>
      <c r="M156" t="e">
        <f>VLOOKUP(DATA_GOES_HERE!Y149,VENUEID!$A$2:$B$28,2,TRUE)</f>
        <v>#N/A</v>
      </c>
      <c r="N156" t="e">
        <f>VLOOKUP(DATA_GOES_HERE!AH149,eventTypeID!$A:$C,3,TRUE)</f>
        <v>#N/A</v>
      </c>
      <c r="Q156" t="e">
        <f>VLOOKUP(DATA_GOES_HERE!#REF!,VENUEID!$A$2:$C179,3,TRUE)</f>
        <v>#REF!</v>
      </c>
      <c r="R156" s="7"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6" t="s">
        <v>121</v>
      </c>
      <c r="B157">
        <f>DATA_GOES_HERE!A150</f>
        <v>0</v>
      </c>
      <c r="E157" s="8" t="str">
        <f>IF((ISTEXT(DATA_GOES_HERE!#REF!)),(DATA_GOES_HERE!#REF!),"")</f>
        <v/>
      </c>
      <c r="F157">
        <f>DATA_GOES_HERE!AI150</f>
        <v>0</v>
      </c>
      <c r="G157" s="1">
        <f>DATA_GOES_HERE!J150</f>
        <v>0</v>
      </c>
      <c r="H157" s="1">
        <f>DATA_GOES_HERE!R150</f>
        <v>0</v>
      </c>
      <c r="I157" s="1">
        <f t="shared" ca="1" si="2"/>
        <v>42745</v>
      </c>
      <c r="J157">
        <v>0</v>
      </c>
      <c r="K157">
        <v>31158</v>
      </c>
      <c r="L157" t="s">
        <v>124</v>
      </c>
      <c r="M157" t="e">
        <f>VLOOKUP(DATA_GOES_HERE!Y150,VENUEID!$A$2:$B$28,2,TRUE)</f>
        <v>#N/A</v>
      </c>
      <c r="N157" t="e">
        <f>VLOOKUP(DATA_GOES_HERE!AH150,eventTypeID!$A:$C,3,TRUE)</f>
        <v>#N/A</v>
      </c>
      <c r="Q157" t="e">
        <f>VLOOKUP(DATA_GOES_HERE!#REF!,VENUEID!$A$2:$C180,3,TRUE)</f>
        <v>#REF!</v>
      </c>
      <c r="R157" s="7"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6" t="s">
        <v>121</v>
      </c>
      <c r="B158">
        <f>DATA_GOES_HERE!A151</f>
        <v>0</v>
      </c>
      <c r="E158" s="8" t="str">
        <f>IF((ISTEXT(DATA_GOES_HERE!#REF!)),(DATA_GOES_HERE!#REF!),"")</f>
        <v/>
      </c>
      <c r="F158">
        <f>DATA_GOES_HERE!AI151</f>
        <v>0</v>
      </c>
      <c r="G158" s="1">
        <f>DATA_GOES_HERE!J151</f>
        <v>0</v>
      </c>
      <c r="H158" s="1">
        <f>DATA_GOES_HERE!R151</f>
        <v>0</v>
      </c>
      <c r="I158" s="1">
        <f t="shared" ca="1" si="2"/>
        <v>42745</v>
      </c>
      <c r="J158">
        <v>0</v>
      </c>
      <c r="K158">
        <v>31158</v>
      </c>
      <c r="L158" t="s">
        <v>124</v>
      </c>
      <c r="M158" t="e">
        <f>VLOOKUP(DATA_GOES_HERE!Y151,VENUEID!$A$2:$B$28,2,TRUE)</f>
        <v>#N/A</v>
      </c>
      <c r="N158" t="e">
        <f>VLOOKUP(DATA_GOES_HERE!AH151,eventTypeID!$A:$C,3,TRUE)</f>
        <v>#N/A</v>
      </c>
      <c r="Q158" t="e">
        <f>VLOOKUP(DATA_GOES_HERE!#REF!,VENUEID!$A$2:$C181,3,TRUE)</f>
        <v>#REF!</v>
      </c>
      <c r="R158" s="7"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6" t="s">
        <v>121</v>
      </c>
      <c r="B159">
        <f>DATA_GOES_HERE!A152</f>
        <v>0</v>
      </c>
      <c r="E159" s="8" t="str">
        <f>IF((ISTEXT(DATA_GOES_HERE!#REF!)),(DATA_GOES_HERE!#REF!),"")</f>
        <v/>
      </c>
      <c r="F159">
        <f>DATA_GOES_HERE!AI152</f>
        <v>0</v>
      </c>
      <c r="G159" s="1">
        <f>DATA_GOES_HERE!J152</f>
        <v>0</v>
      </c>
      <c r="H159" s="1">
        <f>DATA_GOES_HERE!R152</f>
        <v>0</v>
      </c>
      <c r="I159" s="1">
        <f t="shared" ca="1" si="2"/>
        <v>42745</v>
      </c>
      <c r="J159">
        <v>0</v>
      </c>
      <c r="K159">
        <v>31158</v>
      </c>
      <c r="L159" t="s">
        <v>124</v>
      </c>
      <c r="M159" t="e">
        <f>VLOOKUP(DATA_GOES_HERE!Y152,VENUEID!$A$2:$B$28,2,TRUE)</f>
        <v>#N/A</v>
      </c>
      <c r="N159" t="e">
        <f>VLOOKUP(DATA_GOES_HERE!AH152,eventTypeID!$A:$C,3,TRUE)</f>
        <v>#N/A</v>
      </c>
      <c r="Q159" t="e">
        <f>VLOOKUP(DATA_GOES_HERE!#REF!,VENUEID!$A$2:$C182,3,TRUE)</f>
        <v>#REF!</v>
      </c>
      <c r="R159" s="7"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6" t="s">
        <v>121</v>
      </c>
      <c r="B160">
        <f>DATA_GOES_HERE!A153</f>
        <v>0</v>
      </c>
      <c r="E160" s="8" t="str">
        <f>IF((ISTEXT(DATA_GOES_HERE!#REF!)),(DATA_GOES_HERE!#REF!),"")</f>
        <v/>
      </c>
      <c r="F160">
        <f>DATA_GOES_HERE!AI153</f>
        <v>0</v>
      </c>
      <c r="G160" s="1">
        <f>DATA_GOES_HERE!J153</f>
        <v>0</v>
      </c>
      <c r="H160" s="1">
        <f>DATA_GOES_HERE!R153</f>
        <v>0</v>
      </c>
      <c r="I160" s="1">
        <f t="shared" ca="1" si="2"/>
        <v>42745</v>
      </c>
      <c r="J160">
        <v>0</v>
      </c>
      <c r="K160">
        <v>31158</v>
      </c>
      <c r="L160" t="s">
        <v>124</v>
      </c>
      <c r="M160" t="e">
        <f>VLOOKUP(DATA_GOES_HERE!Y153,VENUEID!$A$2:$B$28,2,TRUE)</f>
        <v>#N/A</v>
      </c>
      <c r="N160" t="e">
        <f>VLOOKUP(DATA_GOES_HERE!AH153,eventTypeID!$A:$C,3,TRUE)</f>
        <v>#N/A</v>
      </c>
      <c r="Q160" t="e">
        <f>VLOOKUP(DATA_GOES_HERE!#REF!,VENUEID!$A$2:$C183,3,TRUE)</f>
        <v>#REF!</v>
      </c>
      <c r="R160" s="7"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6" t="s">
        <v>121</v>
      </c>
      <c r="B161">
        <f>DATA_GOES_HERE!A154</f>
        <v>0</v>
      </c>
      <c r="E161" s="8" t="str">
        <f>IF((ISTEXT(DATA_GOES_HERE!#REF!)),(DATA_GOES_HERE!#REF!),"")</f>
        <v/>
      </c>
      <c r="F161">
        <f>DATA_GOES_HERE!AI154</f>
        <v>0</v>
      </c>
      <c r="G161" s="1">
        <f>DATA_GOES_HERE!J154</f>
        <v>0</v>
      </c>
      <c r="H161" s="1">
        <f>DATA_GOES_HERE!R154</f>
        <v>0</v>
      </c>
      <c r="I161" s="1">
        <f t="shared" ca="1" si="2"/>
        <v>42745</v>
      </c>
      <c r="J161">
        <v>0</v>
      </c>
      <c r="K161">
        <v>31158</v>
      </c>
      <c r="L161" t="s">
        <v>124</v>
      </c>
      <c r="M161" t="e">
        <f>VLOOKUP(DATA_GOES_HERE!Y154,VENUEID!$A$2:$B$28,2,TRUE)</f>
        <v>#N/A</v>
      </c>
      <c r="N161" t="e">
        <f>VLOOKUP(DATA_GOES_HERE!AH154,eventTypeID!$A:$C,3,TRUE)</f>
        <v>#N/A</v>
      </c>
      <c r="Q161" t="e">
        <f>VLOOKUP(DATA_GOES_HERE!#REF!,VENUEID!$A$2:$C184,3,TRUE)</f>
        <v>#REF!</v>
      </c>
      <c r="R161" s="7"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6" t="s">
        <v>121</v>
      </c>
      <c r="B162">
        <f>DATA_GOES_HERE!A155</f>
        <v>0</v>
      </c>
      <c r="E162" s="8" t="str">
        <f>IF((ISTEXT(DATA_GOES_HERE!F64)),(DATA_GOES_HERE!F64),"")</f>
        <v/>
      </c>
      <c r="F162">
        <f>DATA_GOES_HERE!AI155</f>
        <v>0</v>
      </c>
      <c r="G162" s="1">
        <f>DATA_GOES_HERE!J155</f>
        <v>0</v>
      </c>
      <c r="H162" s="1">
        <f>DATA_GOES_HERE!R155</f>
        <v>0</v>
      </c>
      <c r="I162" s="1">
        <f t="shared" ref="I162:I225" ca="1" si="3">TODAY()</f>
        <v>42745</v>
      </c>
      <c r="J162">
        <v>0</v>
      </c>
      <c r="K162">
        <v>31158</v>
      </c>
      <c r="L162" t="s">
        <v>124</v>
      </c>
      <c r="M162" t="e">
        <f>VLOOKUP(DATA_GOES_HERE!Y155,VENUEID!$A$2:$B$28,2,TRUE)</f>
        <v>#N/A</v>
      </c>
      <c r="N162" t="e">
        <f>VLOOKUP(DATA_GOES_HERE!AH155,eventTypeID!$A:$C,3,TRUE)</f>
        <v>#N/A</v>
      </c>
      <c r="Q162" t="e">
        <f>VLOOKUP(DATA_GOES_HERE!Y64,VENUEID!$A$2:$C185,3,TRUE)</f>
        <v>#N/A</v>
      </c>
      <c r="R162" s="7">
        <f>DATA_GOES_HERE!M64</f>
        <v>0</v>
      </c>
      <c r="W162" t="str">
        <f>IF(DATA_GOES_HERE!L64="Monday",1," ")</f>
        <v xml:space="preserve"> </v>
      </c>
      <c r="X162" t="str">
        <f>IF(DATA_GOES_HERE!L64="Tuesday",1," ")</f>
        <v xml:space="preserve"> </v>
      </c>
      <c r="Y162" t="str">
        <f>IF(DATA_GOES_HERE!L64="Wednesday",1," ")</f>
        <v xml:space="preserve"> </v>
      </c>
      <c r="Z162" t="str">
        <f>IF(DATA_GOES_HERE!L64="Thursday",1," ")</f>
        <v xml:space="preserve"> </v>
      </c>
      <c r="AA162" t="str">
        <f>IF(DATA_GOES_HERE!L64="Friday",1," ")</f>
        <v xml:space="preserve"> </v>
      </c>
      <c r="AB162" t="str">
        <f>IF(DATA_GOES_HERE!L64="Saturday",1," ")</f>
        <v xml:space="preserve"> </v>
      </c>
      <c r="AC162" t="str">
        <f>IF(DATA_GOES_HERE!L64="Sunday",1," ")</f>
        <v xml:space="preserve"> </v>
      </c>
    </row>
    <row r="163" spans="1:29" x14ac:dyDescent="0.25">
      <c r="A163" s="6" t="s">
        <v>121</v>
      </c>
      <c r="B163" t="e">
        <f>DATA_GOES_HERE!#REF!</f>
        <v>#REF!</v>
      </c>
      <c r="E163" s="8" t="str">
        <f>IF((ISTEXT(DATA_GOES_HERE!F65)),(DATA_GOES_HERE!F65),"")</f>
        <v/>
      </c>
      <c r="F163" t="e">
        <f>DATA_GOES_HERE!#REF!</f>
        <v>#REF!</v>
      </c>
      <c r="G163" s="1" t="e">
        <f>DATA_GOES_HERE!#REF!</f>
        <v>#REF!</v>
      </c>
      <c r="H163" s="1" t="e">
        <f>DATA_GOES_HERE!#REF!</f>
        <v>#REF!</v>
      </c>
      <c r="I163" s="1">
        <f t="shared" ca="1" si="3"/>
        <v>42745</v>
      </c>
      <c r="J163">
        <v>0</v>
      </c>
      <c r="K163">
        <v>31158</v>
      </c>
      <c r="L163" t="s">
        <v>124</v>
      </c>
      <c r="M163" t="e">
        <f>VLOOKUP(DATA_GOES_HERE!#REF!,VENUEID!$A$2:$B$28,2,TRUE)</f>
        <v>#REF!</v>
      </c>
      <c r="N163" t="e">
        <f>VLOOKUP(DATA_GOES_HERE!#REF!,eventTypeID!$A:$C,3,TRUE)</f>
        <v>#REF!</v>
      </c>
      <c r="Q163" t="e">
        <f>VLOOKUP(DATA_GOES_HERE!Y65,VENUEID!$A$2:$C186,3,TRUE)</f>
        <v>#N/A</v>
      </c>
      <c r="R163" s="7">
        <f>DATA_GOES_HERE!M65</f>
        <v>0</v>
      </c>
      <c r="W163" t="str">
        <f>IF(DATA_GOES_HERE!L65="Monday",1," ")</f>
        <v xml:space="preserve"> </v>
      </c>
      <c r="X163" t="str">
        <f>IF(DATA_GOES_HERE!L65="Tuesday",1," ")</f>
        <v xml:space="preserve"> </v>
      </c>
      <c r="Y163" t="str">
        <f>IF(DATA_GOES_HERE!L65="Wednesday",1," ")</f>
        <v xml:space="preserve"> </v>
      </c>
      <c r="Z163" t="str">
        <f>IF(DATA_GOES_HERE!L65="Thursday",1," ")</f>
        <v xml:space="preserve"> </v>
      </c>
      <c r="AA163" t="str">
        <f>IF(DATA_GOES_HERE!L65="Friday",1," ")</f>
        <v xml:space="preserve"> </v>
      </c>
      <c r="AB163" t="str">
        <f>IF(DATA_GOES_HERE!L65="Saturday",1," ")</f>
        <v xml:space="preserve"> </v>
      </c>
      <c r="AC163" t="str">
        <f>IF(DATA_GOES_HERE!L65="Sunday",1," ")</f>
        <v xml:space="preserve"> </v>
      </c>
    </row>
    <row r="164" spans="1:29" x14ac:dyDescent="0.25">
      <c r="A164" s="6" t="s">
        <v>121</v>
      </c>
      <c r="B164">
        <f>DATA_GOES_HERE!A156</f>
        <v>0</v>
      </c>
      <c r="E164" s="8" t="str">
        <f>IF((ISTEXT(DATA_GOES_HERE!F66)),(DATA_GOES_HERE!F66),"")</f>
        <v/>
      </c>
      <c r="F164">
        <f>DATA_GOES_HERE!AI156</f>
        <v>0</v>
      </c>
      <c r="G164" s="1">
        <f>DATA_GOES_HERE!J156</f>
        <v>0</v>
      </c>
      <c r="H164" s="1">
        <f>DATA_GOES_HERE!R156</f>
        <v>0</v>
      </c>
      <c r="I164" s="1">
        <f t="shared" ca="1" si="3"/>
        <v>42745</v>
      </c>
      <c r="J164">
        <v>0</v>
      </c>
      <c r="K164">
        <v>31158</v>
      </c>
      <c r="L164" t="s">
        <v>124</v>
      </c>
      <c r="M164" t="e">
        <f>VLOOKUP(DATA_GOES_HERE!Y156,VENUEID!$A$2:$B$28,2,TRUE)</f>
        <v>#N/A</v>
      </c>
      <c r="N164" t="e">
        <f>VLOOKUP(DATA_GOES_HERE!AH156,eventTypeID!$A:$C,3,TRUE)</f>
        <v>#N/A</v>
      </c>
      <c r="Q164" t="e">
        <f>VLOOKUP(DATA_GOES_HERE!Y66,VENUEID!$A$2:$C187,3,TRUE)</f>
        <v>#N/A</v>
      </c>
      <c r="R164" s="7">
        <f>DATA_GOES_HERE!M66</f>
        <v>0</v>
      </c>
      <c r="W164" t="str">
        <f>IF(DATA_GOES_HERE!L66="Monday",1," ")</f>
        <v xml:space="preserve"> </v>
      </c>
      <c r="X164" t="str">
        <f>IF(DATA_GOES_HERE!L66="Tuesday",1," ")</f>
        <v xml:space="preserve"> </v>
      </c>
      <c r="Y164" t="str">
        <f>IF(DATA_GOES_HERE!L66="Wednesday",1," ")</f>
        <v xml:space="preserve"> </v>
      </c>
      <c r="Z164" t="str">
        <f>IF(DATA_GOES_HERE!L66="Thursday",1," ")</f>
        <v xml:space="preserve"> </v>
      </c>
      <c r="AA164" t="str">
        <f>IF(DATA_GOES_HERE!L66="Friday",1," ")</f>
        <v xml:space="preserve"> </v>
      </c>
      <c r="AB164" t="str">
        <f>IF(DATA_GOES_HERE!L66="Saturday",1," ")</f>
        <v xml:space="preserve"> </v>
      </c>
      <c r="AC164" t="str">
        <f>IF(DATA_GOES_HERE!L66="Sunday",1," ")</f>
        <v xml:space="preserve"> </v>
      </c>
    </row>
    <row r="165" spans="1:29" x14ac:dyDescent="0.25">
      <c r="A165" s="6" t="s">
        <v>121</v>
      </c>
      <c r="B165">
        <f>DATA_GOES_HERE!A157</f>
        <v>0</v>
      </c>
      <c r="E165" s="8" t="str">
        <f>IF((ISTEXT(DATA_GOES_HERE!F67)),(DATA_GOES_HERE!F67),"")</f>
        <v/>
      </c>
      <c r="F165">
        <f>DATA_GOES_HERE!AI157</f>
        <v>0</v>
      </c>
      <c r="G165" s="1">
        <f>DATA_GOES_HERE!J157</f>
        <v>0</v>
      </c>
      <c r="H165" s="1">
        <f>DATA_GOES_HERE!R157</f>
        <v>0</v>
      </c>
      <c r="I165" s="1">
        <f t="shared" ca="1" si="3"/>
        <v>42745</v>
      </c>
      <c r="J165">
        <v>0</v>
      </c>
      <c r="K165">
        <v>31158</v>
      </c>
      <c r="L165" t="s">
        <v>124</v>
      </c>
      <c r="M165" t="e">
        <f>VLOOKUP(DATA_GOES_HERE!Y157,VENUEID!$A$2:$B$28,2,TRUE)</f>
        <v>#N/A</v>
      </c>
      <c r="N165" t="e">
        <f>VLOOKUP(DATA_GOES_HERE!AH157,eventTypeID!$A:$C,3,TRUE)</f>
        <v>#N/A</v>
      </c>
      <c r="Q165" t="e">
        <f>VLOOKUP(DATA_GOES_HERE!Y67,VENUEID!$A$2:$C188,3,TRUE)</f>
        <v>#N/A</v>
      </c>
      <c r="R165" s="7">
        <f>DATA_GOES_HERE!M67</f>
        <v>0</v>
      </c>
      <c r="W165" t="str">
        <f>IF(DATA_GOES_HERE!L67="Monday",1," ")</f>
        <v xml:space="preserve"> </v>
      </c>
      <c r="X165" t="str">
        <f>IF(DATA_GOES_HERE!L67="Tuesday",1," ")</f>
        <v xml:space="preserve"> </v>
      </c>
      <c r="Y165" t="str">
        <f>IF(DATA_GOES_HERE!L67="Wednesday",1," ")</f>
        <v xml:space="preserve"> </v>
      </c>
      <c r="Z165" t="str">
        <f>IF(DATA_GOES_HERE!L67="Thursday",1," ")</f>
        <v xml:space="preserve"> </v>
      </c>
      <c r="AA165" t="str">
        <f>IF(DATA_GOES_HERE!L67="Friday",1," ")</f>
        <v xml:space="preserve"> </v>
      </c>
      <c r="AB165" t="str">
        <f>IF(DATA_GOES_HERE!L67="Saturday",1," ")</f>
        <v xml:space="preserve"> </v>
      </c>
      <c r="AC165" t="str">
        <f>IF(DATA_GOES_HERE!L67="Sunday",1," ")</f>
        <v xml:space="preserve"> </v>
      </c>
    </row>
    <row r="166" spans="1:29" x14ac:dyDescent="0.25">
      <c r="A166" s="6" t="s">
        <v>121</v>
      </c>
      <c r="B166">
        <f>DATA_GOES_HERE!A158</f>
        <v>0</v>
      </c>
      <c r="E166" s="8" t="str">
        <f>IF((ISTEXT(DATA_GOES_HERE!F68)),(DATA_GOES_HERE!F68),"")</f>
        <v/>
      </c>
      <c r="F166">
        <f>DATA_GOES_HERE!AI158</f>
        <v>0</v>
      </c>
      <c r="G166" s="1">
        <f>DATA_GOES_HERE!J158</f>
        <v>0</v>
      </c>
      <c r="H166" s="1">
        <f>DATA_GOES_HERE!R158</f>
        <v>0</v>
      </c>
      <c r="I166" s="1">
        <f t="shared" ca="1" si="3"/>
        <v>42745</v>
      </c>
      <c r="J166">
        <v>0</v>
      </c>
      <c r="K166">
        <v>31158</v>
      </c>
      <c r="L166" t="s">
        <v>124</v>
      </c>
      <c r="M166" t="e">
        <f>VLOOKUP(DATA_GOES_HERE!Y158,VENUEID!$A$2:$B$28,2,TRUE)</f>
        <v>#N/A</v>
      </c>
      <c r="N166" t="e">
        <f>VLOOKUP(DATA_GOES_HERE!AH158,eventTypeID!$A:$C,3,TRUE)</f>
        <v>#N/A</v>
      </c>
      <c r="Q166" t="e">
        <f>VLOOKUP(DATA_GOES_HERE!Y68,VENUEID!$A$2:$C189,3,TRUE)</f>
        <v>#N/A</v>
      </c>
      <c r="R166" s="7">
        <f>DATA_GOES_HERE!M68</f>
        <v>0</v>
      </c>
      <c r="W166" t="str">
        <f>IF(DATA_GOES_HERE!L68="Monday",1," ")</f>
        <v xml:space="preserve"> </v>
      </c>
      <c r="X166" t="str">
        <f>IF(DATA_GOES_HERE!L68="Tuesday",1," ")</f>
        <v xml:space="preserve"> </v>
      </c>
      <c r="Y166" t="str">
        <f>IF(DATA_GOES_HERE!L68="Wednesday",1," ")</f>
        <v xml:space="preserve"> </v>
      </c>
      <c r="Z166" t="str">
        <f>IF(DATA_GOES_HERE!L68="Thursday",1," ")</f>
        <v xml:space="preserve"> </v>
      </c>
      <c r="AA166" t="str">
        <f>IF(DATA_GOES_HERE!L68="Friday",1," ")</f>
        <v xml:space="preserve"> </v>
      </c>
      <c r="AB166" t="str">
        <f>IF(DATA_GOES_HERE!L68="Saturday",1," ")</f>
        <v xml:space="preserve"> </v>
      </c>
      <c r="AC166" t="str">
        <f>IF(DATA_GOES_HERE!L68="Sunday",1," ")</f>
        <v xml:space="preserve"> </v>
      </c>
    </row>
    <row r="167" spans="1:29" x14ac:dyDescent="0.25">
      <c r="A167" s="6" t="s">
        <v>121</v>
      </c>
      <c r="B167">
        <f>DATA_GOES_HERE!A159</f>
        <v>0</v>
      </c>
      <c r="E167" s="8" t="str">
        <f>IF((ISTEXT(DATA_GOES_HERE!F69)),(DATA_GOES_HERE!F69),"")</f>
        <v/>
      </c>
      <c r="F167">
        <f>DATA_GOES_HERE!AI159</f>
        <v>0</v>
      </c>
      <c r="G167" s="1">
        <f>DATA_GOES_HERE!J159</f>
        <v>0</v>
      </c>
      <c r="H167" s="1">
        <f>DATA_GOES_HERE!R159</f>
        <v>0</v>
      </c>
      <c r="I167" s="1">
        <f t="shared" ca="1" si="3"/>
        <v>42745</v>
      </c>
      <c r="J167">
        <v>0</v>
      </c>
      <c r="K167">
        <v>31158</v>
      </c>
      <c r="L167" t="s">
        <v>124</v>
      </c>
      <c r="M167" t="e">
        <f>VLOOKUP(DATA_GOES_HERE!Y159,VENUEID!$A$2:$B$28,2,TRUE)</f>
        <v>#N/A</v>
      </c>
      <c r="N167" t="e">
        <f>VLOOKUP(DATA_GOES_HERE!AH159,eventTypeID!$A:$C,3,TRUE)</f>
        <v>#N/A</v>
      </c>
      <c r="Q167" t="e">
        <f>VLOOKUP(DATA_GOES_HERE!Y69,VENUEID!$A$2:$C190,3,TRUE)</f>
        <v>#N/A</v>
      </c>
      <c r="R167" s="7">
        <f>DATA_GOES_HERE!M69</f>
        <v>0</v>
      </c>
      <c r="W167" t="str">
        <f>IF(DATA_GOES_HERE!L69="Monday",1," ")</f>
        <v xml:space="preserve"> </v>
      </c>
      <c r="X167" t="str">
        <f>IF(DATA_GOES_HERE!L69="Tuesday",1," ")</f>
        <v xml:space="preserve"> </v>
      </c>
      <c r="Y167" t="str">
        <f>IF(DATA_GOES_HERE!L69="Wednesday",1," ")</f>
        <v xml:space="preserve"> </v>
      </c>
      <c r="Z167" t="str">
        <f>IF(DATA_GOES_HERE!L69="Thursday",1," ")</f>
        <v xml:space="preserve"> </v>
      </c>
      <c r="AA167" t="str">
        <f>IF(DATA_GOES_HERE!L69="Friday",1," ")</f>
        <v xml:space="preserve"> </v>
      </c>
      <c r="AB167" t="str">
        <f>IF(DATA_GOES_HERE!L69="Saturday",1," ")</f>
        <v xml:space="preserve"> </v>
      </c>
      <c r="AC167" t="str">
        <f>IF(DATA_GOES_HERE!L69="Sunday",1," ")</f>
        <v xml:space="preserve"> </v>
      </c>
    </row>
    <row r="168" spans="1:29" x14ac:dyDescent="0.25">
      <c r="A168" s="6" t="s">
        <v>121</v>
      </c>
      <c r="B168">
        <f>DATA_GOES_HERE!A160</f>
        <v>0</v>
      </c>
      <c r="E168" s="8" t="str">
        <f>IF((ISTEXT(DATA_GOES_HERE!F70)),(DATA_GOES_HERE!F70),"")</f>
        <v/>
      </c>
      <c r="F168">
        <f>DATA_GOES_HERE!AI160</f>
        <v>0</v>
      </c>
      <c r="G168" s="1">
        <f>DATA_GOES_HERE!J160</f>
        <v>0</v>
      </c>
      <c r="H168" s="1">
        <f>DATA_GOES_HERE!R160</f>
        <v>0</v>
      </c>
      <c r="I168" s="1">
        <f t="shared" ca="1" si="3"/>
        <v>42745</v>
      </c>
      <c r="J168">
        <v>0</v>
      </c>
      <c r="K168">
        <v>31158</v>
      </c>
      <c r="L168" t="s">
        <v>124</v>
      </c>
      <c r="M168" t="e">
        <f>VLOOKUP(DATA_GOES_HERE!Y160,VENUEID!$A$2:$B$28,2,TRUE)</f>
        <v>#N/A</v>
      </c>
      <c r="N168" t="e">
        <f>VLOOKUP(DATA_GOES_HERE!AH160,eventTypeID!$A:$C,3,TRUE)</f>
        <v>#N/A</v>
      </c>
      <c r="Q168" t="e">
        <f>VLOOKUP(DATA_GOES_HERE!Y70,VENUEID!$A$2:$C191,3,TRUE)</f>
        <v>#N/A</v>
      </c>
      <c r="R168" s="7">
        <f>DATA_GOES_HERE!M70</f>
        <v>0</v>
      </c>
      <c r="W168" t="str">
        <f>IF(DATA_GOES_HERE!L70="Monday",1," ")</f>
        <v xml:space="preserve"> </v>
      </c>
      <c r="X168" t="str">
        <f>IF(DATA_GOES_HERE!L70="Tuesday",1," ")</f>
        <v xml:space="preserve"> </v>
      </c>
      <c r="Y168" t="str">
        <f>IF(DATA_GOES_HERE!L70="Wednesday",1," ")</f>
        <v xml:space="preserve"> </v>
      </c>
      <c r="Z168" t="str">
        <f>IF(DATA_GOES_HERE!L70="Thursday",1," ")</f>
        <v xml:space="preserve"> </v>
      </c>
      <c r="AA168" t="str">
        <f>IF(DATA_GOES_HERE!L70="Friday",1," ")</f>
        <v xml:space="preserve"> </v>
      </c>
      <c r="AB168" t="str">
        <f>IF(DATA_GOES_HERE!L70="Saturday",1," ")</f>
        <v xml:space="preserve"> </v>
      </c>
      <c r="AC168" t="str">
        <f>IF(DATA_GOES_HERE!L70="Sunday",1," ")</f>
        <v xml:space="preserve"> </v>
      </c>
    </row>
    <row r="169" spans="1:29" x14ac:dyDescent="0.25">
      <c r="A169" s="6" t="s">
        <v>121</v>
      </c>
      <c r="B169">
        <f>DATA_GOES_HERE!A161</f>
        <v>0</v>
      </c>
      <c r="E169" s="8" t="str">
        <f>IF((ISTEXT(DATA_GOES_HERE!F71)),(DATA_GOES_HERE!F71),"")</f>
        <v/>
      </c>
      <c r="F169">
        <f>DATA_GOES_HERE!AI161</f>
        <v>0</v>
      </c>
      <c r="G169" s="1">
        <f>DATA_GOES_HERE!J161</f>
        <v>0</v>
      </c>
      <c r="H169" s="1">
        <f>DATA_GOES_HERE!R161</f>
        <v>0</v>
      </c>
      <c r="I169" s="1">
        <f t="shared" ca="1" si="3"/>
        <v>42745</v>
      </c>
      <c r="J169">
        <v>0</v>
      </c>
      <c r="K169">
        <v>31158</v>
      </c>
      <c r="L169" t="s">
        <v>124</v>
      </c>
      <c r="M169" t="e">
        <f>VLOOKUP(DATA_GOES_HERE!Y161,VENUEID!$A$2:$B$28,2,TRUE)</f>
        <v>#N/A</v>
      </c>
      <c r="N169" t="e">
        <f>VLOOKUP(DATA_GOES_HERE!AH161,eventTypeID!$A:$C,3,TRUE)</f>
        <v>#N/A</v>
      </c>
      <c r="Q169" t="e">
        <f>VLOOKUP(DATA_GOES_HERE!Y71,VENUEID!$A$2:$C192,3,TRUE)</f>
        <v>#N/A</v>
      </c>
      <c r="R169" s="7">
        <f>DATA_GOES_HERE!M71</f>
        <v>0</v>
      </c>
      <c r="W169" t="str">
        <f>IF(DATA_GOES_HERE!L71="Monday",1," ")</f>
        <v xml:space="preserve"> </v>
      </c>
      <c r="X169" t="str">
        <f>IF(DATA_GOES_HERE!L71="Tuesday",1," ")</f>
        <v xml:space="preserve"> </v>
      </c>
      <c r="Y169" t="str">
        <f>IF(DATA_GOES_HERE!L71="Wednesday",1," ")</f>
        <v xml:space="preserve"> </v>
      </c>
      <c r="Z169" t="str">
        <f>IF(DATA_GOES_HERE!L71="Thursday",1," ")</f>
        <v xml:space="preserve"> </v>
      </c>
      <c r="AA169" t="str">
        <f>IF(DATA_GOES_HERE!L71="Friday",1," ")</f>
        <v xml:space="preserve"> </v>
      </c>
      <c r="AB169" t="str">
        <f>IF(DATA_GOES_HERE!L71="Saturday",1," ")</f>
        <v xml:space="preserve"> </v>
      </c>
      <c r="AC169" t="str">
        <f>IF(DATA_GOES_HERE!L71="Sunday",1," ")</f>
        <v xml:space="preserve"> </v>
      </c>
    </row>
    <row r="170" spans="1:29" x14ac:dyDescent="0.25">
      <c r="A170" s="6" t="s">
        <v>121</v>
      </c>
      <c r="B170">
        <f>DATA_GOES_HERE!A162</f>
        <v>0</v>
      </c>
      <c r="E170" s="8" t="str">
        <f>IF((ISTEXT(DATA_GOES_HERE!F72)),(DATA_GOES_HERE!F72),"")</f>
        <v/>
      </c>
      <c r="F170">
        <f>DATA_GOES_HERE!AI162</f>
        <v>0</v>
      </c>
      <c r="G170" s="1">
        <f>DATA_GOES_HERE!J162</f>
        <v>0</v>
      </c>
      <c r="H170" s="1">
        <f>DATA_GOES_HERE!R162</f>
        <v>0</v>
      </c>
      <c r="I170" s="1">
        <f t="shared" ca="1" si="3"/>
        <v>42745</v>
      </c>
      <c r="J170">
        <v>0</v>
      </c>
      <c r="K170">
        <v>31158</v>
      </c>
      <c r="L170" t="s">
        <v>124</v>
      </c>
      <c r="M170" t="e">
        <f>VLOOKUP(DATA_GOES_HERE!Y162,VENUEID!$A$2:$B$28,2,TRUE)</f>
        <v>#N/A</v>
      </c>
      <c r="N170" t="e">
        <f>VLOOKUP(DATA_GOES_HERE!AH162,eventTypeID!$A:$C,3,TRUE)</f>
        <v>#N/A</v>
      </c>
      <c r="Q170" t="e">
        <f>VLOOKUP(DATA_GOES_HERE!Y72,VENUEID!$A$2:$C193,3,TRUE)</f>
        <v>#N/A</v>
      </c>
      <c r="R170" s="7">
        <f>DATA_GOES_HERE!M72</f>
        <v>0</v>
      </c>
      <c r="W170" t="str">
        <f>IF(DATA_GOES_HERE!L72="Monday",1," ")</f>
        <v xml:space="preserve"> </v>
      </c>
      <c r="X170" t="str">
        <f>IF(DATA_GOES_HERE!L72="Tuesday",1," ")</f>
        <v xml:space="preserve"> </v>
      </c>
      <c r="Y170" t="str">
        <f>IF(DATA_GOES_HERE!L72="Wednesday",1," ")</f>
        <v xml:space="preserve"> </v>
      </c>
      <c r="Z170" t="str">
        <f>IF(DATA_GOES_HERE!L72="Thursday",1," ")</f>
        <v xml:space="preserve"> </v>
      </c>
      <c r="AA170" t="str">
        <f>IF(DATA_GOES_HERE!L72="Friday",1," ")</f>
        <v xml:space="preserve"> </v>
      </c>
      <c r="AB170" t="str">
        <f>IF(DATA_GOES_HERE!L72="Saturday",1," ")</f>
        <v xml:space="preserve"> </v>
      </c>
      <c r="AC170" t="str">
        <f>IF(DATA_GOES_HERE!L72="Sunday",1," ")</f>
        <v xml:space="preserve"> </v>
      </c>
    </row>
    <row r="171" spans="1:29" x14ac:dyDescent="0.25">
      <c r="A171" s="6" t="s">
        <v>121</v>
      </c>
      <c r="B171">
        <f>DATA_GOES_HERE!A163</f>
        <v>0</v>
      </c>
      <c r="E171" s="8" t="str">
        <f>IF((ISTEXT(DATA_GOES_HERE!F73)),(DATA_GOES_HERE!F73),"")</f>
        <v/>
      </c>
      <c r="F171">
        <f>DATA_GOES_HERE!AI163</f>
        <v>0</v>
      </c>
      <c r="G171" s="1">
        <f>DATA_GOES_HERE!J163</f>
        <v>0</v>
      </c>
      <c r="H171" s="1">
        <f>DATA_GOES_HERE!R163</f>
        <v>0</v>
      </c>
      <c r="I171" s="1">
        <f t="shared" ca="1" si="3"/>
        <v>42745</v>
      </c>
      <c r="J171">
        <v>0</v>
      </c>
      <c r="K171">
        <v>31158</v>
      </c>
      <c r="L171" t="s">
        <v>124</v>
      </c>
      <c r="M171" t="e">
        <f>VLOOKUP(DATA_GOES_HERE!Y163,VENUEID!$A$2:$B$28,2,TRUE)</f>
        <v>#N/A</v>
      </c>
      <c r="N171" t="e">
        <f>VLOOKUP(DATA_GOES_HERE!AH163,eventTypeID!$A:$C,3,TRUE)</f>
        <v>#N/A</v>
      </c>
      <c r="Q171" t="e">
        <f>VLOOKUP(DATA_GOES_HERE!Y73,VENUEID!$A$2:$C194,3,TRUE)</f>
        <v>#N/A</v>
      </c>
      <c r="R171" s="7">
        <f>DATA_GOES_HERE!M73</f>
        <v>0</v>
      </c>
      <c r="W171" t="str">
        <f>IF(DATA_GOES_HERE!L73="Monday",1," ")</f>
        <v xml:space="preserve"> </v>
      </c>
      <c r="X171" t="str">
        <f>IF(DATA_GOES_HERE!L73="Tuesday",1," ")</f>
        <v xml:space="preserve"> </v>
      </c>
      <c r="Y171" t="str">
        <f>IF(DATA_GOES_HERE!L73="Wednesday",1," ")</f>
        <v xml:space="preserve"> </v>
      </c>
      <c r="Z171" t="str">
        <f>IF(DATA_GOES_HERE!L73="Thursday",1," ")</f>
        <v xml:space="preserve"> </v>
      </c>
      <c r="AA171" t="str">
        <f>IF(DATA_GOES_HERE!L73="Friday",1," ")</f>
        <v xml:space="preserve"> </v>
      </c>
      <c r="AB171" t="str">
        <f>IF(DATA_GOES_HERE!L73="Saturday",1," ")</f>
        <v xml:space="preserve"> </v>
      </c>
      <c r="AC171" t="str">
        <f>IF(DATA_GOES_HERE!L73="Sunday",1," ")</f>
        <v xml:space="preserve"> </v>
      </c>
    </row>
    <row r="172" spans="1:29" x14ac:dyDescent="0.25">
      <c r="A172" s="6" t="s">
        <v>121</v>
      </c>
      <c r="B172">
        <f>DATA_GOES_HERE!A164</f>
        <v>0</v>
      </c>
      <c r="E172" s="8" t="str">
        <f>IF((ISTEXT(DATA_GOES_HERE!#REF!)),(DATA_GOES_HERE!#REF!),"")</f>
        <v/>
      </c>
      <c r="F172">
        <f>DATA_GOES_HERE!AI164</f>
        <v>0</v>
      </c>
      <c r="G172" s="1">
        <f>DATA_GOES_HERE!J164</f>
        <v>0</v>
      </c>
      <c r="H172" s="1">
        <f>DATA_GOES_HERE!R164</f>
        <v>0</v>
      </c>
      <c r="I172" s="1">
        <f t="shared" ca="1" si="3"/>
        <v>42745</v>
      </c>
      <c r="J172">
        <v>0</v>
      </c>
      <c r="K172">
        <v>31158</v>
      </c>
      <c r="L172" t="s">
        <v>124</v>
      </c>
      <c r="M172" t="e">
        <f>VLOOKUP(DATA_GOES_HERE!Y164,VENUEID!$A$2:$B$28,2,TRUE)</f>
        <v>#N/A</v>
      </c>
      <c r="N172" t="e">
        <f>VLOOKUP(DATA_GOES_HERE!AH164,eventTypeID!$A:$C,3,TRUE)</f>
        <v>#N/A</v>
      </c>
      <c r="Q172" t="e">
        <f>VLOOKUP(DATA_GOES_HERE!#REF!,VENUEID!$A$2:$C195,3,TRUE)</f>
        <v>#REF!</v>
      </c>
      <c r="R172" s="7" t="e">
        <f>DATA_GOES_HERE!#REF!</f>
        <v>#REF!</v>
      </c>
      <c r="W172" t="e">
        <f>IF(DATA_GOES_HERE!#REF!="Monday",1," ")</f>
        <v>#REF!</v>
      </c>
      <c r="X172" t="e">
        <f>IF(DATA_GOES_HERE!#REF!="Tuesday",1," ")</f>
        <v>#REF!</v>
      </c>
      <c r="Y172" t="e">
        <f>IF(DATA_GOES_HERE!#REF!="Wednesday",1," ")</f>
        <v>#REF!</v>
      </c>
      <c r="Z172" t="e">
        <f>IF(DATA_GOES_HERE!#REF!="Thursday",1," ")</f>
        <v>#REF!</v>
      </c>
      <c r="AA172" t="e">
        <f>IF(DATA_GOES_HERE!#REF!="Friday",1," ")</f>
        <v>#REF!</v>
      </c>
      <c r="AB172" t="e">
        <f>IF(DATA_GOES_HERE!#REF!="Saturday",1," ")</f>
        <v>#REF!</v>
      </c>
      <c r="AC172" t="e">
        <f>IF(DATA_GOES_HERE!#REF!="Sunday",1," ")</f>
        <v>#REF!</v>
      </c>
    </row>
    <row r="173" spans="1:29" x14ac:dyDescent="0.25">
      <c r="A173" s="6" t="s">
        <v>121</v>
      </c>
      <c r="B173" t="str">
        <f>DATA_GOES_HERE!A165</f>
        <v xml:space="preserve"> Game Day: Naruto</v>
      </c>
      <c r="E173" s="8" t="str">
        <f>IF((ISTEXT(DATA_GOES_HERE!F74)),(DATA_GOES_HERE!F74),"")</f>
        <v/>
      </c>
      <c r="F173" t="str">
        <f>DATA_GOES_HERE!AI165</f>
        <v>Every Monday in Mar. Come and battle us in a game of Naruto! For teens in grades 7-12. Part of Animanga month.</v>
      </c>
      <c r="G173" s="1">
        <f>DATA_GOES_HERE!J165</f>
        <v>42800</v>
      </c>
      <c r="H173" s="1">
        <f>DATA_GOES_HERE!R165</f>
        <v>42800</v>
      </c>
      <c r="I173" s="1">
        <f t="shared" ca="1" si="3"/>
        <v>42745</v>
      </c>
      <c r="J173">
        <v>0</v>
      </c>
      <c r="K173">
        <v>31158</v>
      </c>
      <c r="L173" t="s">
        <v>124</v>
      </c>
      <c r="M173">
        <f>VLOOKUP(DATA_GOES_HERE!Y165,VENUEID!$A$2:$B$28,2,TRUE)</f>
        <v>31252</v>
      </c>
      <c r="N173">
        <f>VLOOKUP(DATA_GOES_HERE!AH165,eventTypeID!$A:$C,3,TRUE)</f>
        <v>13</v>
      </c>
      <c r="Q173" t="e">
        <f>VLOOKUP(DATA_GOES_HERE!Y74,VENUEID!$A$2:$C196,3,TRUE)</f>
        <v>#N/A</v>
      </c>
      <c r="R173" s="7">
        <f>DATA_GOES_HERE!M74</f>
        <v>0</v>
      </c>
      <c r="W173" t="str">
        <f>IF(DATA_GOES_HERE!L74="Monday",1," ")</f>
        <v xml:space="preserve"> </v>
      </c>
      <c r="X173" t="str">
        <f>IF(DATA_GOES_HERE!L74="Tuesday",1," ")</f>
        <v xml:space="preserve"> </v>
      </c>
      <c r="Y173" t="str">
        <f>IF(DATA_GOES_HERE!L74="Wednesday",1," ")</f>
        <v xml:space="preserve"> </v>
      </c>
      <c r="Z173" t="str">
        <f>IF(DATA_GOES_HERE!L74="Thursday",1," ")</f>
        <v xml:space="preserve"> </v>
      </c>
      <c r="AA173" t="str">
        <f>IF(DATA_GOES_HERE!L74="Friday",1," ")</f>
        <v xml:space="preserve"> </v>
      </c>
      <c r="AB173" t="str">
        <f>IF(DATA_GOES_HERE!L74="Saturday",1," ")</f>
        <v xml:space="preserve"> </v>
      </c>
      <c r="AC173" t="str">
        <f>IF(DATA_GOES_HERE!L74="Sunday",1," ")</f>
        <v xml:space="preserve"> </v>
      </c>
    </row>
    <row r="174" spans="1:29" x14ac:dyDescent="0.25">
      <c r="A174" s="6" t="s">
        <v>121</v>
      </c>
      <c r="B174">
        <f>DATA_GOES_HERE!A166</f>
        <v>0</v>
      </c>
      <c r="E174" s="8" t="str">
        <f>IF((ISTEXT(DATA_GOES_HERE!F75)),(DATA_GOES_HERE!F75),"")</f>
        <v/>
      </c>
      <c r="F174">
        <f>DATA_GOES_HERE!AI166</f>
        <v>0</v>
      </c>
      <c r="G174" s="1">
        <f>DATA_GOES_HERE!J166</f>
        <v>0</v>
      </c>
      <c r="H174" s="1">
        <f>DATA_GOES_HERE!R166</f>
        <v>0</v>
      </c>
      <c r="I174" s="1">
        <f t="shared" ca="1" si="3"/>
        <v>42745</v>
      </c>
      <c r="J174">
        <v>0</v>
      </c>
      <c r="K174">
        <v>31158</v>
      </c>
      <c r="L174" t="s">
        <v>124</v>
      </c>
      <c r="M174" t="e">
        <f>VLOOKUP(DATA_GOES_HERE!Y166,VENUEID!$A$2:$B$28,2,TRUE)</f>
        <v>#N/A</v>
      </c>
      <c r="N174" t="e">
        <f>VLOOKUP(DATA_GOES_HERE!AH166,eventTypeID!$A:$C,3,TRUE)</f>
        <v>#N/A</v>
      </c>
      <c r="Q174" t="e">
        <f>VLOOKUP(DATA_GOES_HERE!Y75,VENUEID!$A$2:$C197,3,TRUE)</f>
        <v>#N/A</v>
      </c>
      <c r="R174" s="7">
        <f>DATA_GOES_HERE!M75</f>
        <v>0</v>
      </c>
      <c r="W174" t="str">
        <f>IF(DATA_GOES_HERE!L75="Monday",1," ")</f>
        <v xml:space="preserve"> </v>
      </c>
      <c r="X174" t="str">
        <f>IF(DATA_GOES_HERE!L75="Tuesday",1," ")</f>
        <v xml:space="preserve"> </v>
      </c>
      <c r="Y174" t="str">
        <f>IF(DATA_GOES_HERE!L75="Wednesday",1," ")</f>
        <v xml:space="preserve"> </v>
      </c>
      <c r="Z174" t="str">
        <f>IF(DATA_GOES_HERE!L75="Thursday",1," ")</f>
        <v xml:space="preserve"> </v>
      </c>
      <c r="AA174" t="str">
        <f>IF(DATA_GOES_HERE!L75="Friday",1," ")</f>
        <v xml:space="preserve"> </v>
      </c>
      <c r="AB174" t="str">
        <f>IF(DATA_GOES_HERE!L75="Saturday",1," ")</f>
        <v xml:space="preserve"> </v>
      </c>
      <c r="AC174" t="str">
        <f>IF(DATA_GOES_HERE!L75="Sunday",1," ")</f>
        <v xml:space="preserve"> </v>
      </c>
    </row>
    <row r="175" spans="1:29" x14ac:dyDescent="0.25">
      <c r="A175" s="6" t="s">
        <v>121</v>
      </c>
      <c r="B175">
        <f>DATA_GOES_HERE!A167</f>
        <v>0</v>
      </c>
      <c r="E175" s="8" t="str">
        <f>IF((ISTEXT(DATA_GOES_HERE!#REF!)),(DATA_GOES_HERE!#REF!),"")</f>
        <v/>
      </c>
      <c r="F175">
        <f>DATA_GOES_HERE!AI167</f>
        <v>0</v>
      </c>
      <c r="G175" s="1">
        <f>DATA_GOES_HERE!J167</f>
        <v>0</v>
      </c>
      <c r="H175" s="1">
        <f>DATA_GOES_HERE!R167</f>
        <v>0</v>
      </c>
      <c r="I175" s="1">
        <f t="shared" ca="1" si="3"/>
        <v>42745</v>
      </c>
      <c r="J175">
        <v>0</v>
      </c>
      <c r="K175">
        <v>31158</v>
      </c>
      <c r="L175" t="s">
        <v>124</v>
      </c>
      <c r="M175" t="e">
        <f>VLOOKUP(DATA_GOES_HERE!Y167,VENUEID!$A$2:$B$28,2,TRUE)</f>
        <v>#N/A</v>
      </c>
      <c r="N175" t="e">
        <f>VLOOKUP(DATA_GOES_HERE!AH167,eventTypeID!$A:$C,3,TRUE)</f>
        <v>#N/A</v>
      </c>
      <c r="Q175" t="e">
        <f>VLOOKUP(DATA_GOES_HERE!#REF!,VENUEID!$A$2:$C198,3,TRUE)</f>
        <v>#REF!</v>
      </c>
      <c r="R175" s="7"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6" t="s">
        <v>121</v>
      </c>
      <c r="B176">
        <f>DATA_GOES_HERE!A168</f>
        <v>0</v>
      </c>
      <c r="E176" s="8" t="str">
        <f>IF((ISTEXT(DATA_GOES_HERE!#REF!)),(DATA_GOES_HERE!#REF!),"")</f>
        <v/>
      </c>
      <c r="F176">
        <f>DATA_GOES_HERE!AI168</f>
        <v>0</v>
      </c>
      <c r="G176" s="1">
        <f>DATA_GOES_HERE!J168</f>
        <v>0</v>
      </c>
      <c r="H176" s="1">
        <f>DATA_GOES_HERE!R168</f>
        <v>0</v>
      </c>
      <c r="I176" s="1">
        <f t="shared" ca="1" si="3"/>
        <v>42745</v>
      </c>
      <c r="J176">
        <v>0</v>
      </c>
      <c r="K176">
        <v>31158</v>
      </c>
      <c r="L176" t="s">
        <v>124</v>
      </c>
      <c r="M176" t="e">
        <f>VLOOKUP(DATA_GOES_HERE!Y168,VENUEID!$A$2:$B$28,2,TRUE)</f>
        <v>#N/A</v>
      </c>
      <c r="N176" t="e">
        <f>VLOOKUP(DATA_GOES_HERE!AH168,eventTypeID!$A:$C,3,TRUE)</f>
        <v>#N/A</v>
      </c>
      <c r="Q176" t="e">
        <f>VLOOKUP(DATA_GOES_HERE!#REF!,VENUEID!$A$2:$C199,3,TRUE)</f>
        <v>#REF!</v>
      </c>
      <c r="R176" s="7"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6" t="s">
        <v>121</v>
      </c>
      <c r="B177" t="str">
        <f>DATA_GOES_HERE!A169</f>
        <v xml:space="preserve"> Hora de Cuentos</v>
      </c>
      <c r="E177" s="8" t="str">
        <f>IF((ISTEXT(DATA_GOES_HERE!F76)),(DATA_GOES_HERE!F76),"")</f>
        <v/>
      </c>
      <c r="F177" t="str">
        <f>DATA_GOES_HERE!AI169</f>
        <v>Todos los jueves en marzo y abril. Bienvenidos a nuestra Hora de Cuentos! Acomp&amp;aacute;&amp;ntilde;enos a leer, cantar y jugar en un programa que ser&amp;aacute; muy divertido para toda la familia. Every Thursday in March and April.</v>
      </c>
      <c r="G177" s="1">
        <f>DATA_GOES_HERE!J169</f>
        <v>42796</v>
      </c>
      <c r="H177" s="1">
        <f>DATA_GOES_HERE!R169</f>
        <v>42796</v>
      </c>
      <c r="I177" s="1">
        <f t="shared" ca="1" si="3"/>
        <v>42745</v>
      </c>
      <c r="J177">
        <v>0</v>
      </c>
      <c r="K177">
        <v>31158</v>
      </c>
      <c r="L177" t="s">
        <v>124</v>
      </c>
      <c r="M177">
        <f>VLOOKUP(DATA_GOES_HERE!Y169,VENUEID!$A$2:$B$28,2,TRUE)</f>
        <v>31252</v>
      </c>
      <c r="N177">
        <f>VLOOKUP(DATA_GOES_HERE!AH169,eventTypeID!$A:$C,3,TRUE)</f>
        <v>19</v>
      </c>
      <c r="Q177" t="e">
        <f>VLOOKUP(DATA_GOES_HERE!Y76,VENUEID!$A$2:$C200,3,TRUE)</f>
        <v>#N/A</v>
      </c>
      <c r="R177" s="7">
        <f>DATA_GOES_HERE!M76</f>
        <v>0</v>
      </c>
      <c r="W177" t="str">
        <f>IF(DATA_GOES_HERE!L76="Monday",1," ")</f>
        <v xml:space="preserve"> </v>
      </c>
      <c r="X177" t="str">
        <f>IF(DATA_GOES_HERE!L76="Tuesday",1," ")</f>
        <v xml:space="preserve"> </v>
      </c>
      <c r="Y177" t="str">
        <f>IF(DATA_GOES_HERE!L76="Wednesday",1," ")</f>
        <v xml:space="preserve"> </v>
      </c>
      <c r="Z177" t="str">
        <f>IF(DATA_GOES_HERE!L76="Thursday",1," ")</f>
        <v xml:space="preserve"> </v>
      </c>
      <c r="AA177" t="str">
        <f>IF(DATA_GOES_HERE!L76="Friday",1," ")</f>
        <v xml:space="preserve"> </v>
      </c>
      <c r="AB177" t="str">
        <f>IF(DATA_GOES_HERE!L76="Saturday",1," ")</f>
        <v xml:space="preserve"> </v>
      </c>
      <c r="AC177" t="str">
        <f>IF(DATA_GOES_HERE!L76="Sunday",1," ")</f>
        <v xml:space="preserve"> </v>
      </c>
    </row>
    <row r="178" spans="1:29" x14ac:dyDescent="0.25">
      <c r="A178" s="6" t="s">
        <v>121</v>
      </c>
      <c r="B178">
        <f>DATA_GOES_HERE!A170</f>
        <v>0</v>
      </c>
      <c r="E178" s="8" t="str">
        <f>IF((ISTEXT(DATA_GOES_HERE!F77)),(DATA_GOES_HERE!F77),"")</f>
        <v/>
      </c>
      <c r="F178">
        <f>DATA_GOES_HERE!AI170</f>
        <v>0</v>
      </c>
      <c r="G178" s="1">
        <f>DATA_GOES_HERE!J170</f>
        <v>0</v>
      </c>
      <c r="H178" s="1">
        <f>DATA_GOES_HERE!R170</f>
        <v>0</v>
      </c>
      <c r="I178" s="1">
        <f t="shared" ca="1" si="3"/>
        <v>42745</v>
      </c>
      <c r="J178">
        <v>0</v>
      </c>
      <c r="K178">
        <v>31158</v>
      </c>
      <c r="L178" t="s">
        <v>124</v>
      </c>
      <c r="M178" t="e">
        <f>VLOOKUP(DATA_GOES_HERE!Y170,VENUEID!$A$2:$B$28,2,TRUE)</f>
        <v>#N/A</v>
      </c>
      <c r="N178" t="e">
        <f>VLOOKUP(DATA_GOES_HERE!AH170,eventTypeID!$A:$C,3,TRUE)</f>
        <v>#N/A</v>
      </c>
      <c r="Q178" t="e">
        <f>VLOOKUP(DATA_GOES_HERE!Y77,VENUEID!$A$2:$C201,3,TRUE)</f>
        <v>#N/A</v>
      </c>
      <c r="R178" s="7">
        <f>DATA_GOES_HERE!M77</f>
        <v>0</v>
      </c>
      <c r="W178" t="str">
        <f>IF(DATA_GOES_HERE!L77="Monday",1," ")</f>
        <v xml:space="preserve"> </v>
      </c>
      <c r="X178" t="str">
        <f>IF(DATA_GOES_HERE!L77="Tuesday",1," ")</f>
        <v xml:space="preserve"> </v>
      </c>
      <c r="Y178" t="str">
        <f>IF(DATA_GOES_HERE!L77="Wednesday",1," ")</f>
        <v xml:space="preserve"> </v>
      </c>
      <c r="Z178" t="str">
        <f>IF(DATA_GOES_HERE!L77="Thursday",1," ")</f>
        <v xml:space="preserve"> </v>
      </c>
      <c r="AA178" t="str">
        <f>IF(DATA_GOES_HERE!L77="Friday",1," ")</f>
        <v xml:space="preserve"> </v>
      </c>
      <c r="AB178" t="str">
        <f>IF(DATA_GOES_HERE!L77="Saturday",1," ")</f>
        <v xml:space="preserve"> </v>
      </c>
      <c r="AC178" t="str">
        <f>IF(DATA_GOES_HERE!L77="Sunday",1," ")</f>
        <v xml:space="preserve"> </v>
      </c>
    </row>
    <row r="179" spans="1:29" x14ac:dyDescent="0.25">
      <c r="A179" s="6" t="s">
        <v>121</v>
      </c>
      <c r="B179">
        <f>DATA_GOES_HERE!A171</f>
        <v>0</v>
      </c>
      <c r="E179" s="8" t="str">
        <f>IF((ISTEXT(DATA_GOES_HERE!F78)),(DATA_GOES_HERE!F78),"")</f>
        <v/>
      </c>
      <c r="F179">
        <f>DATA_GOES_HERE!AI171</f>
        <v>0</v>
      </c>
      <c r="G179" s="1">
        <f>DATA_GOES_HERE!J171</f>
        <v>0</v>
      </c>
      <c r="H179" s="1">
        <f>DATA_GOES_HERE!R171</f>
        <v>0</v>
      </c>
      <c r="I179" s="1">
        <f t="shared" ca="1" si="3"/>
        <v>42745</v>
      </c>
      <c r="J179">
        <v>0</v>
      </c>
      <c r="K179">
        <v>31158</v>
      </c>
      <c r="L179" t="s">
        <v>124</v>
      </c>
      <c r="M179" t="e">
        <f>VLOOKUP(DATA_GOES_HERE!Y171,VENUEID!$A$2:$B$28,2,TRUE)</f>
        <v>#N/A</v>
      </c>
      <c r="N179" t="e">
        <f>VLOOKUP(DATA_GOES_HERE!AH171,eventTypeID!$A:$C,3,TRUE)</f>
        <v>#N/A</v>
      </c>
      <c r="Q179" t="e">
        <f>VLOOKUP(DATA_GOES_HERE!Y78,VENUEID!$A$2:$C202,3,TRUE)</f>
        <v>#N/A</v>
      </c>
      <c r="R179" s="7">
        <f>DATA_GOES_HERE!M78</f>
        <v>0</v>
      </c>
      <c r="W179" t="str">
        <f>IF(DATA_GOES_HERE!L78="Monday",1," ")</f>
        <v xml:space="preserve"> </v>
      </c>
      <c r="X179" t="str">
        <f>IF(DATA_GOES_HERE!L78="Tuesday",1," ")</f>
        <v xml:space="preserve"> </v>
      </c>
      <c r="Y179" t="str">
        <f>IF(DATA_GOES_HERE!L78="Wednesday",1," ")</f>
        <v xml:space="preserve"> </v>
      </c>
      <c r="Z179" t="str">
        <f>IF(DATA_GOES_HERE!L78="Thursday",1," ")</f>
        <v xml:space="preserve"> </v>
      </c>
      <c r="AA179" t="str">
        <f>IF(DATA_GOES_HERE!L78="Friday",1," ")</f>
        <v xml:space="preserve"> </v>
      </c>
      <c r="AB179" t="str">
        <f>IF(DATA_GOES_HERE!L78="Saturday",1," ")</f>
        <v xml:space="preserve"> </v>
      </c>
      <c r="AC179" t="str">
        <f>IF(DATA_GOES_HERE!L78="Sunday",1," ")</f>
        <v xml:space="preserve"> </v>
      </c>
    </row>
    <row r="180" spans="1:29" x14ac:dyDescent="0.25">
      <c r="A180" s="6" t="s">
        <v>121</v>
      </c>
      <c r="B180">
        <f>DATA_GOES_HERE!A172</f>
        <v>0</v>
      </c>
      <c r="E180" s="8" t="str">
        <f>IF((ISTEXT(DATA_GOES_HERE!F79)),(DATA_GOES_HERE!F79),"")</f>
        <v/>
      </c>
      <c r="F180">
        <f>DATA_GOES_HERE!AI172</f>
        <v>0</v>
      </c>
      <c r="G180" s="1">
        <f>DATA_GOES_HERE!J172</f>
        <v>0</v>
      </c>
      <c r="H180" s="1">
        <f>DATA_GOES_HERE!R172</f>
        <v>0</v>
      </c>
      <c r="I180" s="1">
        <f t="shared" ca="1" si="3"/>
        <v>42745</v>
      </c>
      <c r="J180">
        <v>0</v>
      </c>
      <c r="K180">
        <v>31158</v>
      </c>
      <c r="L180" t="s">
        <v>124</v>
      </c>
      <c r="M180" t="e">
        <f>VLOOKUP(DATA_GOES_HERE!Y172,VENUEID!$A$2:$B$28,2,TRUE)</f>
        <v>#N/A</v>
      </c>
      <c r="N180" t="e">
        <f>VLOOKUP(DATA_GOES_HERE!AH172,eventTypeID!$A:$C,3,TRUE)</f>
        <v>#N/A</v>
      </c>
      <c r="Q180" t="e">
        <f>VLOOKUP(DATA_GOES_HERE!Y79,VENUEID!$A$2:$C203,3,TRUE)</f>
        <v>#N/A</v>
      </c>
      <c r="R180" s="7">
        <f>DATA_GOES_HERE!M79</f>
        <v>0</v>
      </c>
      <c r="W180" t="str">
        <f>IF(DATA_GOES_HERE!L79="Monday",1," ")</f>
        <v xml:space="preserve"> </v>
      </c>
      <c r="X180" t="str">
        <f>IF(DATA_GOES_HERE!L79="Tuesday",1," ")</f>
        <v xml:space="preserve"> </v>
      </c>
      <c r="Y180" t="str">
        <f>IF(DATA_GOES_HERE!L79="Wednesday",1," ")</f>
        <v xml:space="preserve"> </v>
      </c>
      <c r="Z180" t="str">
        <f>IF(DATA_GOES_HERE!L79="Thursday",1," ")</f>
        <v xml:space="preserve"> </v>
      </c>
      <c r="AA180" t="str">
        <f>IF(DATA_GOES_HERE!L79="Friday",1," ")</f>
        <v xml:space="preserve"> </v>
      </c>
      <c r="AB180" t="str">
        <f>IF(DATA_GOES_HERE!L79="Saturday",1," ")</f>
        <v xml:space="preserve"> </v>
      </c>
      <c r="AC180" t="str">
        <f>IF(DATA_GOES_HERE!L79="Sunday",1," ")</f>
        <v xml:space="preserve"> </v>
      </c>
    </row>
    <row r="181" spans="1:29" x14ac:dyDescent="0.25">
      <c r="A181" s="6" t="s">
        <v>121</v>
      </c>
      <c r="B181">
        <f>DATA_GOES_HERE!A173</f>
        <v>0</v>
      </c>
      <c r="E181" s="8" t="str">
        <f>IF((ISTEXT(DATA_GOES_HERE!F80)),(DATA_GOES_HERE!F80),"")</f>
        <v/>
      </c>
      <c r="F181">
        <f>DATA_GOES_HERE!AI173</f>
        <v>0</v>
      </c>
      <c r="G181" s="1">
        <f>DATA_GOES_HERE!J173</f>
        <v>0</v>
      </c>
      <c r="H181" s="1">
        <f>DATA_GOES_HERE!R173</f>
        <v>0</v>
      </c>
      <c r="I181" s="1">
        <f t="shared" ca="1" si="3"/>
        <v>42745</v>
      </c>
      <c r="J181">
        <v>0</v>
      </c>
      <c r="K181">
        <v>31158</v>
      </c>
      <c r="L181" t="s">
        <v>124</v>
      </c>
      <c r="M181" t="e">
        <f>VLOOKUP(DATA_GOES_HERE!Y173,VENUEID!$A$2:$B$28,2,TRUE)</f>
        <v>#N/A</v>
      </c>
      <c r="N181" t="e">
        <f>VLOOKUP(DATA_GOES_HERE!AH173,eventTypeID!$A:$C,3,TRUE)</f>
        <v>#N/A</v>
      </c>
      <c r="Q181" t="e">
        <f>VLOOKUP(DATA_GOES_HERE!Y80,VENUEID!$A$2:$C204,3,TRUE)</f>
        <v>#N/A</v>
      </c>
      <c r="R181" s="7">
        <f>DATA_GOES_HERE!M80</f>
        <v>0</v>
      </c>
      <c r="W181" t="str">
        <f>IF(DATA_GOES_HERE!L80="Monday",1," ")</f>
        <v xml:space="preserve"> </v>
      </c>
      <c r="X181" t="str">
        <f>IF(DATA_GOES_HERE!L80="Tuesday",1," ")</f>
        <v xml:space="preserve"> </v>
      </c>
      <c r="Y181" t="str">
        <f>IF(DATA_GOES_HERE!L80="Wednesday",1," ")</f>
        <v xml:space="preserve"> </v>
      </c>
      <c r="Z181" t="str">
        <f>IF(DATA_GOES_HERE!L80="Thursday",1," ")</f>
        <v xml:space="preserve"> </v>
      </c>
      <c r="AA181" t="str">
        <f>IF(DATA_GOES_HERE!L80="Friday",1," ")</f>
        <v xml:space="preserve"> </v>
      </c>
      <c r="AB181" t="str">
        <f>IF(DATA_GOES_HERE!L80="Saturday",1," ")</f>
        <v xml:space="preserve"> </v>
      </c>
      <c r="AC181" t="str">
        <f>IF(DATA_GOES_HERE!L80="Sunday",1," ")</f>
        <v xml:space="preserve"> </v>
      </c>
    </row>
    <row r="182" spans="1:29" x14ac:dyDescent="0.25">
      <c r="A182" s="6" t="s">
        <v>121</v>
      </c>
      <c r="B182">
        <f>DATA_GOES_HERE!A174</f>
        <v>0</v>
      </c>
      <c r="E182" s="8" t="str">
        <f>IF((ISTEXT(DATA_GOES_HERE!F81)),(DATA_GOES_HERE!F81),"")</f>
        <v/>
      </c>
      <c r="F182">
        <f>DATA_GOES_HERE!AI174</f>
        <v>0</v>
      </c>
      <c r="G182" s="1">
        <f>DATA_GOES_HERE!J174</f>
        <v>0</v>
      </c>
      <c r="H182" s="1">
        <f>DATA_GOES_HERE!R174</f>
        <v>0</v>
      </c>
      <c r="I182" s="1">
        <f t="shared" ca="1" si="3"/>
        <v>42745</v>
      </c>
      <c r="J182">
        <v>0</v>
      </c>
      <c r="K182">
        <v>31158</v>
      </c>
      <c r="L182" t="s">
        <v>124</v>
      </c>
      <c r="M182" t="e">
        <f>VLOOKUP(DATA_GOES_HERE!Y174,VENUEID!$A$2:$B$28,2,TRUE)</f>
        <v>#N/A</v>
      </c>
      <c r="N182" t="e">
        <f>VLOOKUP(DATA_GOES_HERE!AH174,eventTypeID!$A:$C,3,TRUE)</f>
        <v>#N/A</v>
      </c>
      <c r="Q182" t="e">
        <f>VLOOKUP(DATA_GOES_HERE!Y81,VENUEID!$A$2:$C205,3,TRUE)</f>
        <v>#N/A</v>
      </c>
      <c r="R182" s="7">
        <f>DATA_GOES_HERE!M81</f>
        <v>0</v>
      </c>
      <c r="W182" t="str">
        <f>IF(DATA_GOES_HERE!L81="Monday",1," ")</f>
        <v xml:space="preserve"> </v>
      </c>
      <c r="X182" t="str">
        <f>IF(DATA_GOES_HERE!L81="Tuesday",1," ")</f>
        <v xml:space="preserve"> </v>
      </c>
      <c r="Y182" t="str">
        <f>IF(DATA_GOES_HERE!L81="Wednesday",1," ")</f>
        <v xml:space="preserve"> </v>
      </c>
      <c r="Z182" t="str">
        <f>IF(DATA_GOES_HERE!L81="Thursday",1," ")</f>
        <v xml:space="preserve"> </v>
      </c>
      <c r="AA182" t="str">
        <f>IF(DATA_GOES_HERE!L81="Friday",1," ")</f>
        <v xml:space="preserve"> </v>
      </c>
      <c r="AB182" t="str">
        <f>IF(DATA_GOES_HERE!L81="Saturday",1," ")</f>
        <v xml:space="preserve"> </v>
      </c>
      <c r="AC182" t="str">
        <f>IF(DATA_GOES_HERE!L81="Sunday",1," ")</f>
        <v xml:space="preserve"> </v>
      </c>
    </row>
    <row r="183" spans="1:29" x14ac:dyDescent="0.25">
      <c r="A183" s="6" t="s">
        <v>121</v>
      </c>
      <c r="B183">
        <f>DATA_GOES_HERE!A175</f>
        <v>0</v>
      </c>
      <c r="E183" s="8" t="str">
        <f>IF((ISTEXT(DATA_GOES_HERE!F82)),(DATA_GOES_HERE!F82),"")</f>
        <v/>
      </c>
      <c r="F183">
        <f>DATA_GOES_HERE!AI175</f>
        <v>0</v>
      </c>
      <c r="G183" s="1">
        <f>DATA_GOES_HERE!J175</f>
        <v>0</v>
      </c>
      <c r="H183" s="1">
        <f>DATA_GOES_HERE!R175</f>
        <v>0</v>
      </c>
      <c r="I183" s="1">
        <f t="shared" ca="1" si="3"/>
        <v>42745</v>
      </c>
      <c r="J183">
        <v>0</v>
      </c>
      <c r="K183">
        <v>31158</v>
      </c>
      <c r="L183" t="s">
        <v>124</v>
      </c>
      <c r="M183" t="e">
        <f>VLOOKUP(DATA_GOES_HERE!Y175,VENUEID!$A$2:$B$28,2,TRUE)</f>
        <v>#N/A</v>
      </c>
      <c r="N183" t="e">
        <f>VLOOKUP(DATA_GOES_HERE!AH175,eventTypeID!$A:$C,3,TRUE)</f>
        <v>#N/A</v>
      </c>
      <c r="Q183" t="e">
        <f>VLOOKUP(DATA_GOES_HERE!Y82,VENUEID!$A$2:$C206,3,TRUE)</f>
        <v>#N/A</v>
      </c>
      <c r="R183" s="7">
        <f>DATA_GOES_HERE!M82</f>
        <v>0</v>
      </c>
      <c r="W183" t="str">
        <f>IF(DATA_GOES_HERE!L82="Monday",1," ")</f>
        <v xml:space="preserve"> </v>
      </c>
      <c r="X183" t="str">
        <f>IF(DATA_GOES_HERE!L82="Tuesday",1," ")</f>
        <v xml:space="preserve"> </v>
      </c>
      <c r="Y183" t="str">
        <f>IF(DATA_GOES_HERE!L82="Wednesday",1," ")</f>
        <v xml:space="preserve"> </v>
      </c>
      <c r="Z183" t="str">
        <f>IF(DATA_GOES_HERE!L82="Thursday",1," ")</f>
        <v xml:space="preserve"> </v>
      </c>
      <c r="AA183" t="str">
        <f>IF(DATA_GOES_HERE!L82="Friday",1," ")</f>
        <v xml:space="preserve"> </v>
      </c>
      <c r="AB183" t="str">
        <f>IF(DATA_GOES_HERE!L82="Saturday",1," ")</f>
        <v xml:space="preserve"> </v>
      </c>
      <c r="AC183" t="str">
        <f>IF(DATA_GOES_HERE!L82="Sunday",1," ")</f>
        <v xml:space="preserve"> </v>
      </c>
    </row>
    <row r="184" spans="1:29" x14ac:dyDescent="0.25">
      <c r="A184" s="6" t="s">
        <v>121</v>
      </c>
      <c r="B184">
        <f>DATA_GOES_HERE!A176</f>
        <v>0</v>
      </c>
      <c r="E184" s="8" t="str">
        <f>IF((ISTEXT(DATA_GOES_HERE!#REF!)),(DATA_GOES_HERE!#REF!),"")</f>
        <v/>
      </c>
      <c r="F184">
        <f>DATA_GOES_HERE!AI176</f>
        <v>0</v>
      </c>
      <c r="G184" s="1">
        <f>DATA_GOES_HERE!J176</f>
        <v>0</v>
      </c>
      <c r="H184" s="1">
        <f>DATA_GOES_HERE!R176</f>
        <v>0</v>
      </c>
      <c r="I184" s="1">
        <f t="shared" ca="1" si="3"/>
        <v>42745</v>
      </c>
      <c r="J184">
        <v>0</v>
      </c>
      <c r="K184">
        <v>31158</v>
      </c>
      <c r="L184" t="s">
        <v>124</v>
      </c>
      <c r="M184" t="e">
        <f>VLOOKUP(DATA_GOES_HERE!Y176,VENUEID!$A$2:$B$28,2,TRUE)</f>
        <v>#N/A</v>
      </c>
      <c r="N184" t="e">
        <f>VLOOKUP(DATA_GOES_HERE!AH176,eventTypeID!$A:$C,3,TRUE)</f>
        <v>#N/A</v>
      </c>
      <c r="Q184" t="e">
        <f>VLOOKUP(DATA_GOES_HERE!#REF!,VENUEID!$A$2:$C207,3,TRUE)</f>
        <v>#REF!</v>
      </c>
      <c r="R184" s="7" t="e">
        <f>DATA_GOES_HERE!#REF!</f>
        <v>#REF!</v>
      </c>
      <c r="W184" t="e">
        <f>IF(DATA_GOES_HERE!#REF!="Monday",1," ")</f>
        <v>#REF!</v>
      </c>
      <c r="X184" t="e">
        <f>IF(DATA_GOES_HERE!#REF!="Tuesday",1," ")</f>
        <v>#REF!</v>
      </c>
      <c r="Y184" t="e">
        <f>IF(DATA_GOES_HERE!#REF!="Wednesday",1," ")</f>
        <v>#REF!</v>
      </c>
      <c r="Z184" t="e">
        <f>IF(DATA_GOES_HERE!#REF!="Thursday",1," ")</f>
        <v>#REF!</v>
      </c>
      <c r="AA184" t="e">
        <f>IF(DATA_GOES_HERE!#REF!="Friday",1," ")</f>
        <v>#REF!</v>
      </c>
      <c r="AB184" t="e">
        <f>IF(DATA_GOES_HERE!#REF!="Saturday",1," ")</f>
        <v>#REF!</v>
      </c>
      <c r="AC184" t="e">
        <f>IF(DATA_GOES_HERE!#REF!="Sunday",1," ")</f>
        <v>#REF!</v>
      </c>
    </row>
    <row r="185" spans="1:29" x14ac:dyDescent="0.25">
      <c r="A185" s="6" t="s">
        <v>121</v>
      </c>
      <c r="B185">
        <f>DATA_GOES_HERE!A177</f>
        <v>0</v>
      </c>
      <c r="E185" s="8" t="str">
        <f>IF(DATA_GOES_HERE!F83,F185,"")</f>
        <v/>
      </c>
      <c r="F185">
        <f>DATA_GOES_HERE!AI177</f>
        <v>0</v>
      </c>
      <c r="G185" s="1">
        <f>DATA_GOES_HERE!J177</f>
        <v>0</v>
      </c>
      <c r="H185" s="1">
        <f>DATA_GOES_HERE!R177</f>
        <v>0</v>
      </c>
      <c r="I185" s="1">
        <f t="shared" ca="1" si="3"/>
        <v>42745</v>
      </c>
      <c r="J185">
        <v>0</v>
      </c>
      <c r="K185">
        <v>31158</v>
      </c>
      <c r="L185" t="s">
        <v>124</v>
      </c>
      <c r="M185" t="e">
        <f>VLOOKUP(DATA_GOES_HERE!Y177,VENUEID!$A$2:$B$28,2,TRUE)</f>
        <v>#N/A</v>
      </c>
      <c r="N185" t="e">
        <f>VLOOKUP(DATA_GOES_HERE!AH177,eventTypeID!$A:$C,3,TRUE)</f>
        <v>#N/A</v>
      </c>
      <c r="Q185" t="e">
        <f>VLOOKUP(DATA_GOES_HERE!Y83,VENUEID!$A$2:$C208,3,TRUE)</f>
        <v>#N/A</v>
      </c>
      <c r="R185" s="7">
        <f>DATA_GOES_HERE!M83</f>
        <v>0</v>
      </c>
      <c r="W185" t="str">
        <f>IF(DATA_GOES_HERE!L83="Monday",1," ")</f>
        <v xml:space="preserve"> </v>
      </c>
      <c r="X185" t="str">
        <f>IF(DATA_GOES_HERE!L83="Tuesday",1," ")</f>
        <v xml:space="preserve"> </v>
      </c>
      <c r="Y185" t="str">
        <f>IF(DATA_GOES_HERE!L83="Wednesday",1," ")</f>
        <v xml:space="preserve"> </v>
      </c>
      <c r="Z185" t="str">
        <f>IF(DATA_GOES_HERE!L83="Thursday",1," ")</f>
        <v xml:space="preserve"> </v>
      </c>
      <c r="AA185" t="str">
        <f>IF(DATA_GOES_HERE!L83="Friday",1," ")</f>
        <v xml:space="preserve"> </v>
      </c>
      <c r="AB185" t="str">
        <f>IF(DATA_GOES_HERE!L83="Saturday",1," ")</f>
        <v xml:space="preserve"> </v>
      </c>
      <c r="AC185" t="str">
        <f>IF(DATA_GOES_HERE!L83="Sunday",1," ")</f>
        <v xml:space="preserve"> </v>
      </c>
    </row>
    <row r="186" spans="1:29" x14ac:dyDescent="0.25">
      <c r="A186" s="6" t="s">
        <v>121</v>
      </c>
      <c r="B186" t="str">
        <f>DATA_GOES_HERE!A178</f>
        <v xml:space="preserve"> Lee, Juega, Aprende (Read, Play, Grow)</v>
      </c>
      <c r="E186" s="8" t="str">
        <f>IF(DATA_GOES_HERE!F84,F186,"")</f>
        <v/>
      </c>
      <c r="F186" t="str">
        <f>DATA_GOES_HERE!AI178</f>
        <v>Todos los jueves en mayo. Por favor acomp&amp;aacute;&amp;ntilde;enos a disfrutar de un programa divertido con actividades que le ayudaran a sus ni&amp;ntilde;os prepararse para leer. Para ni&amp;ntilde;os de 2-5 a&amp;ntilde;os.</v>
      </c>
      <c r="G186" s="1">
        <f>DATA_GOES_HERE!J178</f>
        <v>42859</v>
      </c>
      <c r="H186" s="1">
        <f>DATA_GOES_HERE!R178</f>
        <v>42859</v>
      </c>
      <c r="I186" s="1">
        <f t="shared" ca="1" si="3"/>
        <v>42745</v>
      </c>
      <c r="J186">
        <v>0</v>
      </c>
      <c r="K186">
        <v>31158</v>
      </c>
      <c r="L186" t="s">
        <v>124</v>
      </c>
      <c r="M186">
        <f>VLOOKUP(DATA_GOES_HERE!Y178,VENUEID!$A$2:$B$28,2,TRUE)</f>
        <v>31252</v>
      </c>
      <c r="N186">
        <f>VLOOKUP(DATA_GOES_HERE!AH178,eventTypeID!$A:$C,3,TRUE)</f>
        <v>24</v>
      </c>
      <c r="Q186" t="e">
        <f>VLOOKUP(DATA_GOES_HERE!Y84,VENUEID!$A$2:$C209,3,TRUE)</f>
        <v>#N/A</v>
      </c>
      <c r="R186" s="7">
        <f>DATA_GOES_HERE!M84</f>
        <v>0</v>
      </c>
      <c r="W186" t="str">
        <f>IF(DATA_GOES_HERE!L84="Monday",1," ")</f>
        <v xml:space="preserve"> </v>
      </c>
      <c r="X186" t="str">
        <f>IF(DATA_GOES_HERE!L84="Tuesday",1," ")</f>
        <v xml:space="preserve"> </v>
      </c>
      <c r="Y186" t="str">
        <f>IF(DATA_GOES_HERE!L84="Wednesday",1," ")</f>
        <v xml:space="preserve"> </v>
      </c>
      <c r="Z186" t="str">
        <f>IF(DATA_GOES_HERE!L84="Thursday",1," ")</f>
        <v xml:space="preserve"> </v>
      </c>
      <c r="AA186" t="str">
        <f>IF(DATA_GOES_HERE!L84="Friday",1," ")</f>
        <v xml:space="preserve"> </v>
      </c>
      <c r="AB186" t="str">
        <f>IF(DATA_GOES_HERE!L84="Saturday",1," ")</f>
        <v xml:space="preserve"> </v>
      </c>
      <c r="AC186" t="str">
        <f>IF(DATA_GOES_HERE!L84="Sunday",1," ")</f>
        <v xml:space="preserve"> </v>
      </c>
    </row>
    <row r="187" spans="1:29" x14ac:dyDescent="0.25">
      <c r="A187" s="6" t="s">
        <v>121</v>
      </c>
      <c r="B187" t="e">
        <f>DATA_GOES_HERE!#REF!</f>
        <v>#REF!</v>
      </c>
      <c r="E187" s="8" t="str">
        <f>IF(DATA_GOES_HERE!F85,F187,"")</f>
        <v/>
      </c>
      <c r="F187" t="e">
        <f>DATA_GOES_HERE!#REF!</f>
        <v>#REF!</v>
      </c>
      <c r="G187" s="1" t="e">
        <f>DATA_GOES_HERE!#REF!</f>
        <v>#REF!</v>
      </c>
      <c r="H187" s="1" t="e">
        <f>DATA_GOES_HERE!#REF!</f>
        <v>#REF!</v>
      </c>
      <c r="I187" s="1">
        <f t="shared" ca="1" si="3"/>
        <v>42745</v>
      </c>
      <c r="J187">
        <v>0</v>
      </c>
      <c r="K187">
        <v>31158</v>
      </c>
      <c r="L187" t="s">
        <v>124</v>
      </c>
      <c r="M187" t="e">
        <f>VLOOKUP(DATA_GOES_HERE!#REF!,VENUEID!$A$2:$B$28,2,TRUE)</f>
        <v>#REF!</v>
      </c>
      <c r="N187" t="e">
        <f>VLOOKUP(DATA_GOES_HERE!#REF!,eventTypeID!$A:$C,3,TRUE)</f>
        <v>#REF!</v>
      </c>
      <c r="Q187" t="e">
        <f>VLOOKUP(DATA_GOES_HERE!Y85,VENUEID!$A$2:$C210,3,TRUE)</f>
        <v>#N/A</v>
      </c>
      <c r="R187" s="7">
        <f>DATA_GOES_HERE!M85</f>
        <v>0</v>
      </c>
      <c r="W187" t="str">
        <f>IF(DATA_GOES_HERE!L85="Monday",1," ")</f>
        <v xml:space="preserve"> </v>
      </c>
      <c r="X187" t="str">
        <f>IF(DATA_GOES_HERE!L85="Tuesday",1," ")</f>
        <v xml:space="preserve"> </v>
      </c>
      <c r="Y187" t="str">
        <f>IF(DATA_GOES_HERE!L85="Wednesday",1," ")</f>
        <v xml:space="preserve"> </v>
      </c>
      <c r="Z187" t="str">
        <f>IF(DATA_GOES_HERE!L85="Thursday",1," ")</f>
        <v xml:space="preserve"> </v>
      </c>
      <c r="AA187" t="str">
        <f>IF(DATA_GOES_HERE!L85="Friday",1," ")</f>
        <v xml:space="preserve"> </v>
      </c>
      <c r="AB187" t="str">
        <f>IF(DATA_GOES_HERE!L85="Saturday",1," ")</f>
        <v xml:space="preserve"> </v>
      </c>
      <c r="AC187" t="str">
        <f>IF(DATA_GOES_HERE!L85="Sunday",1," ")</f>
        <v xml:space="preserve"> </v>
      </c>
    </row>
    <row r="188" spans="1:29" x14ac:dyDescent="0.25">
      <c r="A188" s="6" t="s">
        <v>121</v>
      </c>
      <c r="B188">
        <f>DATA_GOES_HERE!A179</f>
        <v>0</v>
      </c>
      <c r="E188" s="8" t="str">
        <f>IF(DATA_GOES_HERE!F86,F188,"")</f>
        <v/>
      </c>
      <c r="F188">
        <f>DATA_GOES_HERE!AI179</f>
        <v>0</v>
      </c>
      <c r="G188" s="1">
        <f>DATA_GOES_HERE!J179</f>
        <v>0</v>
      </c>
      <c r="H188" s="1">
        <f>DATA_GOES_HERE!R179</f>
        <v>0</v>
      </c>
      <c r="I188" s="1">
        <f t="shared" ca="1" si="3"/>
        <v>42745</v>
      </c>
      <c r="J188">
        <v>0</v>
      </c>
      <c r="K188">
        <v>31158</v>
      </c>
      <c r="L188" t="s">
        <v>124</v>
      </c>
      <c r="M188" t="e">
        <f>VLOOKUP(DATA_GOES_HERE!Y179,VENUEID!$A$2:$B$28,2,TRUE)</f>
        <v>#N/A</v>
      </c>
      <c r="N188" t="e">
        <f>VLOOKUP(DATA_GOES_HERE!AH179,eventTypeID!$A:$C,3,TRUE)</f>
        <v>#N/A</v>
      </c>
      <c r="Q188" t="e">
        <f>VLOOKUP(DATA_GOES_HERE!Y86,VENUEID!$A$2:$C211,3,TRUE)</f>
        <v>#N/A</v>
      </c>
      <c r="R188" s="7">
        <f>DATA_GOES_HERE!M86</f>
        <v>0</v>
      </c>
      <c r="W188" t="str">
        <f>IF(DATA_GOES_HERE!L86="Monday",1," ")</f>
        <v xml:space="preserve"> </v>
      </c>
      <c r="X188" t="str">
        <f>IF(DATA_GOES_HERE!L86="Tuesday",1," ")</f>
        <v xml:space="preserve"> </v>
      </c>
      <c r="Y188" t="str">
        <f>IF(DATA_GOES_HERE!L86="Wednesday",1," ")</f>
        <v xml:space="preserve"> </v>
      </c>
      <c r="Z188" t="str">
        <f>IF(DATA_GOES_HERE!L86="Thursday",1," ")</f>
        <v xml:space="preserve"> </v>
      </c>
      <c r="AA188" t="str">
        <f>IF(DATA_GOES_HERE!L86="Friday",1," ")</f>
        <v xml:space="preserve"> </v>
      </c>
      <c r="AB188" t="str">
        <f>IF(DATA_GOES_HERE!L86="Saturday",1," ")</f>
        <v xml:space="preserve"> </v>
      </c>
      <c r="AC188" t="str">
        <f>IF(DATA_GOES_HERE!L86="Sunday",1," ")</f>
        <v xml:space="preserve"> </v>
      </c>
    </row>
    <row r="189" spans="1:29" x14ac:dyDescent="0.25">
      <c r="A189" s="6" t="s">
        <v>121</v>
      </c>
      <c r="B189">
        <f>DATA_GOES_HERE!A180</f>
        <v>0</v>
      </c>
      <c r="E189" s="8" t="str">
        <f>IF(DATA_GOES_HERE!F87,F189,"")</f>
        <v/>
      </c>
      <c r="F189">
        <f>DATA_GOES_HERE!AI180</f>
        <v>0</v>
      </c>
      <c r="G189" s="1">
        <f>DATA_GOES_HERE!J180</f>
        <v>0</v>
      </c>
      <c r="H189" s="1">
        <f>DATA_GOES_HERE!R180</f>
        <v>0</v>
      </c>
      <c r="I189" s="1">
        <f t="shared" ca="1" si="3"/>
        <v>42745</v>
      </c>
      <c r="J189">
        <v>0</v>
      </c>
      <c r="K189">
        <v>31158</v>
      </c>
      <c r="L189" t="s">
        <v>124</v>
      </c>
      <c r="M189" t="e">
        <f>VLOOKUP(DATA_GOES_HERE!Y180,VENUEID!$A$2:$B$28,2,TRUE)</f>
        <v>#N/A</v>
      </c>
      <c r="N189" t="e">
        <f>VLOOKUP(DATA_GOES_HERE!AH180,eventTypeID!$A:$C,3,TRUE)</f>
        <v>#N/A</v>
      </c>
      <c r="Q189" t="e">
        <f>VLOOKUP(DATA_GOES_HERE!Y87,VENUEID!$A$2:$C212,3,TRUE)</f>
        <v>#N/A</v>
      </c>
      <c r="R189" s="7">
        <f>DATA_GOES_HERE!M87</f>
        <v>0</v>
      </c>
      <c r="W189" t="str">
        <f>IF(DATA_GOES_HERE!L87="Monday",1," ")</f>
        <v xml:space="preserve"> </v>
      </c>
      <c r="X189" t="str">
        <f>IF(DATA_GOES_HERE!L87="Tuesday",1," ")</f>
        <v xml:space="preserve"> </v>
      </c>
      <c r="Y189" t="str">
        <f>IF(DATA_GOES_HERE!L87="Wednesday",1," ")</f>
        <v xml:space="preserve"> </v>
      </c>
      <c r="Z189" t="str">
        <f>IF(DATA_GOES_HERE!L87="Thursday",1," ")</f>
        <v xml:space="preserve"> </v>
      </c>
      <c r="AA189" t="str">
        <f>IF(DATA_GOES_HERE!L87="Friday",1," ")</f>
        <v xml:space="preserve"> </v>
      </c>
      <c r="AB189" t="str">
        <f>IF(DATA_GOES_HERE!L87="Saturday",1," ")</f>
        <v xml:space="preserve"> </v>
      </c>
      <c r="AC189" t="str">
        <f>IF(DATA_GOES_HERE!L87="Sunday",1," ")</f>
        <v xml:space="preserve"> </v>
      </c>
    </row>
    <row r="190" spans="1:29" x14ac:dyDescent="0.25">
      <c r="A190" s="6" t="s">
        <v>121</v>
      </c>
      <c r="B190">
        <f>DATA_GOES_HERE!A181</f>
        <v>0</v>
      </c>
      <c r="E190" s="8" t="str">
        <f>IF(DATA_GOES_HERE!F88,F190,"")</f>
        <v/>
      </c>
      <c r="F190">
        <f>DATA_GOES_HERE!AI181</f>
        <v>0</v>
      </c>
      <c r="G190" s="1">
        <f>DATA_GOES_HERE!J181</f>
        <v>0</v>
      </c>
      <c r="H190" s="1">
        <f>DATA_GOES_HERE!R181</f>
        <v>0</v>
      </c>
      <c r="I190" s="1">
        <f t="shared" ca="1" si="3"/>
        <v>42745</v>
      </c>
      <c r="J190">
        <v>0</v>
      </c>
      <c r="K190">
        <v>31158</v>
      </c>
      <c r="L190" t="s">
        <v>124</v>
      </c>
      <c r="M190" t="e">
        <f>VLOOKUP(DATA_GOES_HERE!Y181,VENUEID!$A$2:$B$28,2,TRUE)</f>
        <v>#N/A</v>
      </c>
      <c r="N190" t="e">
        <f>VLOOKUP(DATA_GOES_HERE!AH181,eventTypeID!$A:$C,3,TRUE)</f>
        <v>#N/A</v>
      </c>
      <c r="Q190" t="e">
        <f>VLOOKUP(DATA_GOES_HERE!Y88,VENUEID!$A$2:$C213,3,TRUE)</f>
        <v>#N/A</v>
      </c>
      <c r="R190" s="7">
        <f>DATA_GOES_HERE!M88</f>
        <v>0</v>
      </c>
      <c r="W190" t="str">
        <f>IF(DATA_GOES_HERE!L88="Monday",1," ")</f>
        <v xml:space="preserve"> </v>
      </c>
      <c r="X190" t="str">
        <f>IF(DATA_GOES_HERE!L88="Tuesday",1," ")</f>
        <v xml:space="preserve"> </v>
      </c>
      <c r="Y190" t="str">
        <f>IF(DATA_GOES_HERE!L88="Wednesday",1," ")</f>
        <v xml:space="preserve"> </v>
      </c>
      <c r="Z190" t="str">
        <f>IF(DATA_GOES_HERE!L88="Thursday",1," ")</f>
        <v xml:space="preserve"> </v>
      </c>
      <c r="AA190" t="str">
        <f>IF(DATA_GOES_HERE!L88="Friday",1," ")</f>
        <v xml:space="preserve"> </v>
      </c>
      <c r="AB190" t="str">
        <f>IF(DATA_GOES_HERE!L88="Saturday",1," ")</f>
        <v xml:space="preserve"> </v>
      </c>
      <c r="AC190" t="str">
        <f>IF(DATA_GOES_HERE!L88="Sunday",1," ")</f>
        <v xml:space="preserve"> </v>
      </c>
    </row>
    <row r="191" spans="1:29" x14ac:dyDescent="0.25">
      <c r="A191" s="6" t="s">
        <v>121</v>
      </c>
      <c r="B191" t="str">
        <f>DATA_GOES_HERE!A182</f>
        <v xml:space="preserve"> LEGO Mania</v>
      </c>
      <c r="E191" s="8" t="str">
        <f>IF(DATA_GOES_HERE!F89,F191,"")</f>
        <v/>
      </c>
      <c r="F191" t="str">
        <f>DATA_GOES_HERE!AI182</f>
        <v>Third Fridays in Mar and Apr. Join us for LEGO Mania and bring your creativity! Children will create masterpieces in this program. Bring your imagination, and we'll provide the LEGO bricks! For ages 5-12.</v>
      </c>
      <c r="G191" s="1">
        <f>DATA_GOES_HERE!J182</f>
        <v>42811</v>
      </c>
      <c r="H191" s="1">
        <f>DATA_GOES_HERE!R182</f>
        <v>42811</v>
      </c>
      <c r="I191" s="1">
        <f t="shared" ca="1" si="3"/>
        <v>42745</v>
      </c>
      <c r="J191">
        <v>0</v>
      </c>
      <c r="K191">
        <v>31158</v>
      </c>
      <c r="L191" t="s">
        <v>124</v>
      </c>
      <c r="M191">
        <f>VLOOKUP(DATA_GOES_HERE!Y182,VENUEID!$A$2:$B$28,2,TRUE)</f>
        <v>31252</v>
      </c>
      <c r="N191">
        <f>VLOOKUP(DATA_GOES_HERE!AH182,eventTypeID!$A:$C,3,TRUE)</f>
        <v>19</v>
      </c>
      <c r="Q191" t="e">
        <f>VLOOKUP(DATA_GOES_HERE!Y89,VENUEID!$A$2:$C214,3,TRUE)</f>
        <v>#N/A</v>
      </c>
      <c r="R191" s="7">
        <f>DATA_GOES_HERE!M89</f>
        <v>0</v>
      </c>
      <c r="W191" t="str">
        <f>IF(DATA_GOES_HERE!L89="Monday",1," ")</f>
        <v xml:space="preserve"> </v>
      </c>
      <c r="X191" t="str">
        <f>IF(DATA_GOES_HERE!L89="Tuesday",1," ")</f>
        <v xml:space="preserve"> </v>
      </c>
      <c r="Y191" t="str">
        <f>IF(DATA_GOES_HERE!L89="Wednesday",1," ")</f>
        <v xml:space="preserve"> </v>
      </c>
      <c r="Z191" t="str">
        <f>IF(DATA_GOES_HERE!L89="Thursday",1," ")</f>
        <v xml:space="preserve"> </v>
      </c>
      <c r="AA191" t="str">
        <f>IF(DATA_GOES_HERE!L89="Friday",1," ")</f>
        <v xml:space="preserve"> </v>
      </c>
      <c r="AB191" t="str">
        <f>IF(DATA_GOES_HERE!L89="Saturday",1," ")</f>
        <v xml:space="preserve"> </v>
      </c>
      <c r="AC191" t="str">
        <f>IF(DATA_GOES_HERE!L89="Sunday",1," ")</f>
        <v xml:space="preserve"> </v>
      </c>
    </row>
    <row r="192" spans="1:29" x14ac:dyDescent="0.25">
      <c r="A192" s="6" t="s">
        <v>121</v>
      </c>
      <c r="B192">
        <f>DATA_GOES_HERE!A183</f>
        <v>0</v>
      </c>
      <c r="E192" s="8" t="str">
        <f>IF(DATA_GOES_HERE!F90,F192,"")</f>
        <v/>
      </c>
      <c r="F192">
        <f>DATA_GOES_HERE!AI183</f>
        <v>0</v>
      </c>
      <c r="G192" s="1">
        <f>DATA_GOES_HERE!J183</f>
        <v>0</v>
      </c>
      <c r="H192" s="1">
        <f>DATA_GOES_HERE!R183</f>
        <v>0</v>
      </c>
      <c r="I192" s="1">
        <f t="shared" ca="1" si="3"/>
        <v>42745</v>
      </c>
      <c r="J192">
        <v>0</v>
      </c>
      <c r="K192">
        <v>31158</v>
      </c>
      <c r="L192" t="s">
        <v>124</v>
      </c>
      <c r="M192" t="e">
        <f>VLOOKUP(DATA_GOES_HERE!Y183,VENUEID!$A$2:$B$28,2,TRUE)</f>
        <v>#N/A</v>
      </c>
      <c r="N192" t="e">
        <f>VLOOKUP(DATA_GOES_HERE!AH183,eventTypeID!$A:$C,3,TRUE)</f>
        <v>#N/A</v>
      </c>
      <c r="Q192" t="e">
        <f>VLOOKUP(DATA_GOES_HERE!Y90,VENUEID!$A$2:$C215,3,TRUE)</f>
        <v>#N/A</v>
      </c>
      <c r="R192" s="7">
        <f>DATA_GOES_HERE!M90</f>
        <v>0</v>
      </c>
      <c r="W192" t="str">
        <f>IF(DATA_GOES_HERE!L90="Monday",1," ")</f>
        <v xml:space="preserve"> </v>
      </c>
      <c r="X192" t="str">
        <f>IF(DATA_GOES_HERE!L90="Tuesday",1," ")</f>
        <v xml:space="preserve"> </v>
      </c>
      <c r="Y192" t="str">
        <f>IF(DATA_GOES_HERE!L90="Wednesday",1," ")</f>
        <v xml:space="preserve"> </v>
      </c>
      <c r="Z192" t="str">
        <f>IF(DATA_GOES_HERE!L90="Thursday",1," ")</f>
        <v xml:space="preserve"> </v>
      </c>
      <c r="AA192" t="str">
        <f>IF(DATA_GOES_HERE!L90="Friday",1," ")</f>
        <v xml:space="preserve"> </v>
      </c>
      <c r="AB192" t="str">
        <f>IF(DATA_GOES_HERE!L90="Saturday",1," ")</f>
        <v xml:space="preserve"> </v>
      </c>
      <c r="AC192" t="str">
        <f>IF(DATA_GOES_HERE!L90="Sunday",1," ")</f>
        <v xml:space="preserve"> </v>
      </c>
    </row>
    <row r="193" spans="1:29" x14ac:dyDescent="0.25">
      <c r="A193" s="6" t="s">
        <v>121</v>
      </c>
      <c r="B193" t="str">
        <f>DATA_GOES_HERE!A184</f>
        <v xml:space="preserve"> Little Bookworms Story Time</v>
      </c>
      <c r="E193" s="8" t="str">
        <f>IF(DATA_GOES_HERE!F91,F193,"")</f>
        <v/>
      </c>
      <c r="F193" t="str">
        <f>DATA_GOES_HERE!AI184</f>
        <v>Every Tuesday in Mar and Apr. Please join us for a fun-filled program with stories, songs, rhymes and a craft! Children ages 2 to 5 are welcome.</v>
      </c>
      <c r="G193" s="1">
        <f>DATA_GOES_HERE!J184</f>
        <v>42801</v>
      </c>
      <c r="H193" s="1">
        <f>DATA_GOES_HERE!R184</f>
        <v>42801</v>
      </c>
      <c r="I193" s="1">
        <f t="shared" ca="1" si="3"/>
        <v>42745</v>
      </c>
      <c r="J193">
        <v>0</v>
      </c>
      <c r="K193">
        <v>31158</v>
      </c>
      <c r="L193" t="s">
        <v>124</v>
      </c>
      <c r="M193">
        <f>VLOOKUP(DATA_GOES_HERE!Y184,VENUEID!$A$2:$B$28,2,TRUE)</f>
        <v>31252</v>
      </c>
      <c r="N193">
        <f>VLOOKUP(DATA_GOES_HERE!AH184,eventTypeID!$A:$C,3,TRUE)</f>
        <v>19</v>
      </c>
      <c r="Q193" t="e">
        <f>VLOOKUP(DATA_GOES_HERE!Y91,VENUEID!$A$2:$C216,3,TRUE)</f>
        <v>#N/A</v>
      </c>
      <c r="R193" s="7">
        <f>DATA_GOES_HERE!M91</f>
        <v>0</v>
      </c>
      <c r="W193" t="str">
        <f>IF(DATA_GOES_HERE!L91="Monday",1," ")</f>
        <v xml:space="preserve"> </v>
      </c>
      <c r="X193" t="str">
        <f>IF(DATA_GOES_HERE!L91="Tuesday",1," ")</f>
        <v xml:space="preserve"> </v>
      </c>
      <c r="Y193" t="str">
        <f>IF(DATA_GOES_HERE!L91="Wednesday",1," ")</f>
        <v xml:space="preserve"> </v>
      </c>
      <c r="Z193" t="str">
        <f>IF(DATA_GOES_HERE!L91="Thursday",1," ")</f>
        <v xml:space="preserve"> </v>
      </c>
      <c r="AA193" t="str">
        <f>IF(DATA_GOES_HERE!L91="Friday",1," ")</f>
        <v xml:space="preserve"> </v>
      </c>
      <c r="AB193" t="str">
        <f>IF(DATA_GOES_HERE!L91="Saturday",1," ")</f>
        <v xml:space="preserve"> </v>
      </c>
      <c r="AC193" t="str">
        <f>IF(DATA_GOES_HERE!L91="Sunday",1," ")</f>
        <v xml:space="preserve"> </v>
      </c>
    </row>
    <row r="194" spans="1:29" x14ac:dyDescent="0.25">
      <c r="A194" s="6" t="s">
        <v>121</v>
      </c>
      <c r="B194">
        <f>DATA_GOES_HERE!A185</f>
        <v>0</v>
      </c>
      <c r="E194" s="8" t="e">
        <f>IF(DATA_GOES_HERE!#REF!,F194,"")</f>
        <v>#REF!</v>
      </c>
      <c r="F194">
        <f>DATA_GOES_HERE!AI185</f>
        <v>0</v>
      </c>
      <c r="G194" s="1">
        <f>DATA_GOES_HERE!J185</f>
        <v>0</v>
      </c>
      <c r="H194" s="1">
        <f>DATA_GOES_HERE!R185</f>
        <v>0</v>
      </c>
      <c r="I194" s="1">
        <f t="shared" ca="1" si="3"/>
        <v>42745</v>
      </c>
      <c r="J194">
        <v>0</v>
      </c>
      <c r="K194">
        <v>31158</v>
      </c>
      <c r="L194" t="s">
        <v>124</v>
      </c>
      <c r="M194" t="e">
        <f>VLOOKUP(DATA_GOES_HERE!Y185,VENUEID!$A$2:$B$28,2,TRUE)</f>
        <v>#N/A</v>
      </c>
      <c r="N194" t="e">
        <f>VLOOKUP(DATA_GOES_HERE!AH185,eventTypeID!$A:$C,3,TRUE)</f>
        <v>#N/A</v>
      </c>
      <c r="Q194" t="e">
        <f>VLOOKUP(DATA_GOES_HERE!#REF!,VENUEID!$A$2:$C217,3,TRUE)</f>
        <v>#REF!</v>
      </c>
      <c r="R194" s="7" t="e">
        <f>DATA_GOES_HERE!#REF!</f>
        <v>#REF!</v>
      </c>
      <c r="W194" t="e">
        <f>IF(DATA_GOES_HERE!#REF!="Monday",1," ")</f>
        <v>#REF!</v>
      </c>
      <c r="X194" t="e">
        <f>IF(DATA_GOES_HERE!#REF!="Tuesday",1," ")</f>
        <v>#REF!</v>
      </c>
      <c r="Y194" t="e">
        <f>IF(DATA_GOES_HERE!#REF!="Wednesday",1," ")</f>
        <v>#REF!</v>
      </c>
      <c r="Z194" t="e">
        <f>IF(DATA_GOES_HERE!#REF!="Thursday",1," ")</f>
        <v>#REF!</v>
      </c>
      <c r="AA194" t="e">
        <f>IF(DATA_GOES_HERE!#REF!="Friday",1," ")</f>
        <v>#REF!</v>
      </c>
      <c r="AB194" t="e">
        <f>IF(DATA_GOES_HERE!#REF!="Saturday",1," ")</f>
        <v>#REF!</v>
      </c>
      <c r="AC194" t="e">
        <f>IF(DATA_GOES_HERE!#REF!="Sunday",1," ")</f>
        <v>#REF!</v>
      </c>
    </row>
    <row r="195" spans="1:29" x14ac:dyDescent="0.25">
      <c r="A195" s="6" t="s">
        <v>121</v>
      </c>
      <c r="B195">
        <f>DATA_GOES_HERE!A186</f>
        <v>0</v>
      </c>
      <c r="E195" s="8" t="str">
        <f>IF(DATA_GOES_HERE!F92,F195,"")</f>
        <v/>
      </c>
      <c r="F195">
        <f>DATA_GOES_HERE!AI186</f>
        <v>0</v>
      </c>
      <c r="G195" s="1">
        <f>DATA_GOES_HERE!J186</f>
        <v>0</v>
      </c>
      <c r="H195" s="1">
        <f>DATA_GOES_HERE!R186</f>
        <v>0</v>
      </c>
      <c r="I195" s="1">
        <f t="shared" ca="1" si="3"/>
        <v>42745</v>
      </c>
      <c r="J195">
        <v>0</v>
      </c>
      <c r="K195">
        <v>31158</v>
      </c>
      <c r="L195" t="s">
        <v>124</v>
      </c>
      <c r="M195" t="e">
        <f>VLOOKUP(DATA_GOES_HERE!Y186,VENUEID!$A$2:$B$28,2,TRUE)</f>
        <v>#N/A</v>
      </c>
      <c r="N195" t="e">
        <f>VLOOKUP(DATA_GOES_HERE!AH186,eventTypeID!$A:$C,3,TRUE)</f>
        <v>#N/A</v>
      </c>
      <c r="Q195" t="e">
        <f>VLOOKUP(DATA_GOES_HERE!Y92,VENUEID!$A$2:$C218,3,TRUE)</f>
        <v>#N/A</v>
      </c>
      <c r="R195" s="7">
        <f>DATA_GOES_HERE!M92</f>
        <v>0</v>
      </c>
      <c r="W195" t="str">
        <f>IF(DATA_GOES_HERE!L92="Monday",1," ")</f>
        <v xml:space="preserve"> </v>
      </c>
      <c r="X195" t="str">
        <f>IF(DATA_GOES_HERE!L92="Tuesday",1," ")</f>
        <v xml:space="preserve"> </v>
      </c>
      <c r="Y195" t="str">
        <f>IF(DATA_GOES_HERE!L92="Wednesday",1," ")</f>
        <v xml:space="preserve"> </v>
      </c>
      <c r="Z195" t="str">
        <f>IF(DATA_GOES_HERE!L92="Thursday",1," ")</f>
        <v xml:space="preserve"> </v>
      </c>
      <c r="AA195" t="str">
        <f>IF(DATA_GOES_HERE!L92="Friday",1," ")</f>
        <v xml:space="preserve"> </v>
      </c>
      <c r="AB195" t="str">
        <f>IF(DATA_GOES_HERE!L92="Saturday",1," ")</f>
        <v xml:space="preserve"> </v>
      </c>
      <c r="AC195" t="str">
        <f>IF(DATA_GOES_HERE!L92="Sunday",1," ")</f>
        <v xml:space="preserve"> </v>
      </c>
    </row>
    <row r="196" spans="1:29" x14ac:dyDescent="0.25">
      <c r="A196" s="6" t="s">
        <v>121</v>
      </c>
      <c r="B196">
        <f>DATA_GOES_HERE!A187</f>
        <v>0</v>
      </c>
      <c r="E196" s="8" t="str">
        <f>IF(DATA_GOES_HERE!F93,F196,"")</f>
        <v/>
      </c>
      <c r="F196">
        <f>DATA_GOES_HERE!AI187</f>
        <v>0</v>
      </c>
      <c r="G196" s="1">
        <f>DATA_GOES_HERE!J187</f>
        <v>0</v>
      </c>
      <c r="H196" s="1">
        <f>DATA_GOES_HERE!R187</f>
        <v>0</v>
      </c>
      <c r="I196" s="1">
        <f t="shared" ca="1" si="3"/>
        <v>42745</v>
      </c>
      <c r="J196">
        <v>0</v>
      </c>
      <c r="K196">
        <v>31158</v>
      </c>
      <c r="L196" t="s">
        <v>124</v>
      </c>
      <c r="M196" t="e">
        <f>VLOOKUP(DATA_GOES_HERE!Y187,VENUEID!$A$2:$B$28,2,TRUE)</f>
        <v>#N/A</v>
      </c>
      <c r="N196" t="e">
        <f>VLOOKUP(DATA_GOES_HERE!AH187,eventTypeID!$A:$C,3,TRUE)</f>
        <v>#N/A</v>
      </c>
      <c r="Q196" t="e">
        <f>VLOOKUP(DATA_GOES_HERE!Y93,VENUEID!$A$2:$C219,3,TRUE)</f>
        <v>#N/A</v>
      </c>
      <c r="R196" s="7">
        <f>DATA_GOES_HERE!M93</f>
        <v>0</v>
      </c>
      <c r="W196" t="str">
        <f>IF(DATA_GOES_HERE!L93="Monday",1," ")</f>
        <v xml:space="preserve"> </v>
      </c>
      <c r="X196" t="str">
        <f>IF(DATA_GOES_HERE!L93="Tuesday",1," ")</f>
        <v xml:space="preserve"> </v>
      </c>
      <c r="Y196" t="str">
        <f>IF(DATA_GOES_HERE!L93="Wednesday",1," ")</f>
        <v xml:space="preserve"> </v>
      </c>
      <c r="Z196" t="str">
        <f>IF(DATA_GOES_HERE!L93="Thursday",1," ")</f>
        <v xml:space="preserve"> </v>
      </c>
      <c r="AA196" t="str">
        <f>IF(DATA_GOES_HERE!L93="Friday",1," ")</f>
        <v xml:space="preserve"> </v>
      </c>
      <c r="AB196" t="str">
        <f>IF(DATA_GOES_HERE!L93="Saturday",1," ")</f>
        <v xml:space="preserve"> </v>
      </c>
      <c r="AC196" t="str">
        <f>IF(DATA_GOES_HERE!L93="Sunday",1," ")</f>
        <v xml:space="preserve"> </v>
      </c>
    </row>
    <row r="197" spans="1:29" x14ac:dyDescent="0.25">
      <c r="A197" s="6" t="s">
        <v>121</v>
      </c>
      <c r="B197">
        <f>DATA_GOES_HERE!A188</f>
        <v>0</v>
      </c>
      <c r="E197" s="8" t="str">
        <f>IF(DATA_GOES_HERE!F94,F197,"")</f>
        <v/>
      </c>
      <c r="F197">
        <f>DATA_GOES_HERE!AI188</f>
        <v>0</v>
      </c>
      <c r="G197" s="1">
        <f>DATA_GOES_HERE!J188</f>
        <v>0</v>
      </c>
      <c r="H197" s="1">
        <f>DATA_GOES_HERE!R188</f>
        <v>0</v>
      </c>
      <c r="I197" s="1">
        <f t="shared" ca="1" si="3"/>
        <v>42745</v>
      </c>
      <c r="J197">
        <v>0</v>
      </c>
      <c r="K197">
        <v>31158</v>
      </c>
      <c r="L197" t="s">
        <v>124</v>
      </c>
      <c r="M197" t="e">
        <f>VLOOKUP(DATA_GOES_HERE!Y188,VENUEID!$A$2:$B$28,2,TRUE)</f>
        <v>#N/A</v>
      </c>
      <c r="N197" t="e">
        <f>VLOOKUP(DATA_GOES_HERE!AH188,eventTypeID!$A:$C,3,TRUE)</f>
        <v>#N/A</v>
      </c>
      <c r="Q197" t="e">
        <f>VLOOKUP(DATA_GOES_HERE!Y94,VENUEID!$A$2:$C220,3,TRUE)</f>
        <v>#N/A</v>
      </c>
      <c r="R197" s="7">
        <f>DATA_GOES_HERE!M94</f>
        <v>0</v>
      </c>
      <c r="W197" t="str">
        <f>IF(DATA_GOES_HERE!L94="Monday",1," ")</f>
        <v xml:space="preserve"> </v>
      </c>
      <c r="X197" t="str">
        <f>IF(DATA_GOES_HERE!L94="Tuesday",1," ")</f>
        <v xml:space="preserve"> </v>
      </c>
      <c r="Y197" t="str">
        <f>IF(DATA_GOES_HERE!L94="Wednesday",1," ")</f>
        <v xml:space="preserve"> </v>
      </c>
      <c r="Z197" t="str">
        <f>IF(DATA_GOES_HERE!L94="Thursday",1," ")</f>
        <v xml:space="preserve"> </v>
      </c>
      <c r="AA197" t="str">
        <f>IF(DATA_GOES_HERE!L94="Friday",1," ")</f>
        <v xml:space="preserve"> </v>
      </c>
      <c r="AB197" t="str">
        <f>IF(DATA_GOES_HERE!L94="Saturday",1," ")</f>
        <v xml:space="preserve"> </v>
      </c>
      <c r="AC197" t="str">
        <f>IF(DATA_GOES_HERE!L94="Sunday",1," ")</f>
        <v xml:space="preserve"> </v>
      </c>
    </row>
    <row r="198" spans="1:29" x14ac:dyDescent="0.25">
      <c r="A198" s="6" t="s">
        <v>121</v>
      </c>
      <c r="B198">
        <f>DATA_GOES_HERE!A189</f>
        <v>0</v>
      </c>
      <c r="E198" s="8" t="str">
        <f>IF(DATA_GOES_HERE!F95,F198,"")</f>
        <v/>
      </c>
      <c r="F198">
        <f>DATA_GOES_HERE!AI189</f>
        <v>0</v>
      </c>
      <c r="G198" s="1">
        <f>DATA_GOES_HERE!J189</f>
        <v>0</v>
      </c>
      <c r="H198" s="1">
        <f>DATA_GOES_HERE!R189</f>
        <v>0</v>
      </c>
      <c r="I198" s="1">
        <f t="shared" ca="1" si="3"/>
        <v>42745</v>
      </c>
      <c r="J198">
        <v>0</v>
      </c>
      <c r="K198">
        <v>31158</v>
      </c>
      <c r="L198" t="s">
        <v>124</v>
      </c>
      <c r="M198" t="e">
        <f>VLOOKUP(DATA_GOES_HERE!Y189,VENUEID!$A$2:$B$28,2,TRUE)</f>
        <v>#N/A</v>
      </c>
      <c r="N198" t="e">
        <f>VLOOKUP(DATA_GOES_HERE!AH189,eventTypeID!$A:$C,3,TRUE)</f>
        <v>#N/A</v>
      </c>
      <c r="Q198" t="e">
        <f>VLOOKUP(DATA_GOES_HERE!Y95,VENUEID!$A$2:$C221,3,TRUE)</f>
        <v>#N/A</v>
      </c>
      <c r="R198" s="7">
        <f>DATA_GOES_HERE!M95</f>
        <v>0</v>
      </c>
      <c r="W198" t="str">
        <f>IF(DATA_GOES_HERE!L95="Monday",1," ")</f>
        <v xml:space="preserve"> </v>
      </c>
      <c r="X198" t="str">
        <f>IF(DATA_GOES_HERE!L95="Tuesday",1," ")</f>
        <v xml:space="preserve"> </v>
      </c>
      <c r="Y198" t="str">
        <f>IF(DATA_GOES_HERE!L95="Wednesday",1," ")</f>
        <v xml:space="preserve"> </v>
      </c>
      <c r="Z198" t="str">
        <f>IF(DATA_GOES_HERE!L95="Thursday",1," ")</f>
        <v xml:space="preserve"> </v>
      </c>
      <c r="AA198" t="str">
        <f>IF(DATA_GOES_HERE!L95="Friday",1," ")</f>
        <v xml:space="preserve"> </v>
      </c>
      <c r="AB198" t="str">
        <f>IF(DATA_GOES_HERE!L95="Saturday",1," ")</f>
        <v xml:space="preserve"> </v>
      </c>
      <c r="AC198" t="str">
        <f>IF(DATA_GOES_HERE!L95="Sunday",1," ")</f>
        <v xml:space="preserve"> </v>
      </c>
    </row>
    <row r="199" spans="1:29" x14ac:dyDescent="0.25">
      <c r="A199" s="6" t="s">
        <v>121</v>
      </c>
      <c r="B199">
        <f>DATA_GOES_HERE!A190</f>
        <v>0</v>
      </c>
      <c r="E199" s="8" t="str">
        <f>IF(DATA_GOES_HERE!F96,F199,"")</f>
        <v/>
      </c>
      <c r="F199">
        <f>DATA_GOES_HERE!AI190</f>
        <v>0</v>
      </c>
      <c r="G199" s="1">
        <f>DATA_GOES_HERE!J190</f>
        <v>0</v>
      </c>
      <c r="H199" s="1">
        <f>DATA_GOES_HERE!R190</f>
        <v>0</v>
      </c>
      <c r="I199" s="1">
        <f t="shared" ca="1" si="3"/>
        <v>42745</v>
      </c>
      <c r="J199">
        <v>0</v>
      </c>
      <c r="K199">
        <v>31158</v>
      </c>
      <c r="L199" t="s">
        <v>124</v>
      </c>
      <c r="M199" t="e">
        <f>VLOOKUP(DATA_GOES_HERE!Y190,VENUEID!$A$2:$B$28,2,TRUE)</f>
        <v>#N/A</v>
      </c>
      <c r="N199" t="e">
        <f>VLOOKUP(DATA_GOES_HERE!AH190,eventTypeID!$A:$C,3,TRUE)</f>
        <v>#N/A</v>
      </c>
      <c r="Q199" t="e">
        <f>VLOOKUP(DATA_GOES_HERE!Y96,VENUEID!$A$2:$C222,3,TRUE)</f>
        <v>#N/A</v>
      </c>
      <c r="R199" s="7">
        <f>DATA_GOES_HERE!M96</f>
        <v>0</v>
      </c>
      <c r="W199" t="str">
        <f>IF(DATA_GOES_HERE!L96="Monday",1," ")</f>
        <v xml:space="preserve"> </v>
      </c>
      <c r="X199" t="str">
        <f>IF(DATA_GOES_HERE!L96="Tuesday",1," ")</f>
        <v xml:space="preserve"> </v>
      </c>
      <c r="Y199" t="str">
        <f>IF(DATA_GOES_HERE!L96="Wednesday",1," ")</f>
        <v xml:space="preserve"> </v>
      </c>
      <c r="Z199" t="str">
        <f>IF(DATA_GOES_HERE!L96="Thursday",1," ")</f>
        <v xml:space="preserve"> </v>
      </c>
      <c r="AA199" t="str">
        <f>IF(DATA_GOES_HERE!L96="Friday",1," ")</f>
        <v xml:space="preserve"> </v>
      </c>
      <c r="AB199" t="str">
        <f>IF(DATA_GOES_HERE!L96="Saturday",1," ")</f>
        <v xml:space="preserve"> </v>
      </c>
      <c r="AC199" t="str">
        <f>IF(DATA_GOES_HERE!L96="Sunday",1," ")</f>
        <v xml:space="preserve"> </v>
      </c>
    </row>
    <row r="200" spans="1:29" x14ac:dyDescent="0.25">
      <c r="A200" s="6" t="s">
        <v>121</v>
      </c>
      <c r="B200">
        <f>DATA_GOES_HERE!A191</f>
        <v>0</v>
      </c>
      <c r="E200" s="8" t="str">
        <f>IF(DATA_GOES_HERE!F97,F200,"")</f>
        <v/>
      </c>
      <c r="F200">
        <f>DATA_GOES_HERE!AI191</f>
        <v>0</v>
      </c>
      <c r="G200" s="1">
        <f>DATA_GOES_HERE!J191</f>
        <v>0</v>
      </c>
      <c r="H200" s="1">
        <f>DATA_GOES_HERE!R191</f>
        <v>0</v>
      </c>
      <c r="I200" s="1">
        <f t="shared" ca="1" si="3"/>
        <v>42745</v>
      </c>
      <c r="J200">
        <v>0</v>
      </c>
      <c r="K200">
        <v>31158</v>
      </c>
      <c r="L200" t="s">
        <v>124</v>
      </c>
      <c r="M200" t="e">
        <f>VLOOKUP(DATA_GOES_HERE!Y191,VENUEID!$A$2:$B$28,2,TRUE)</f>
        <v>#N/A</v>
      </c>
      <c r="N200" t="e">
        <f>VLOOKUP(DATA_GOES_HERE!AH191,eventTypeID!$A:$C,3,TRUE)</f>
        <v>#N/A</v>
      </c>
      <c r="Q200" t="e">
        <f>VLOOKUP(DATA_GOES_HERE!Y97,VENUEID!$A$2:$C223,3,TRUE)</f>
        <v>#N/A</v>
      </c>
      <c r="R200" s="7">
        <f>DATA_GOES_HERE!M97</f>
        <v>0</v>
      </c>
      <c r="W200" t="str">
        <f>IF(DATA_GOES_HERE!L97="Monday",1," ")</f>
        <v xml:space="preserve"> </v>
      </c>
      <c r="X200" t="str">
        <f>IF(DATA_GOES_HERE!L97="Tuesday",1," ")</f>
        <v xml:space="preserve"> </v>
      </c>
      <c r="Y200" t="str">
        <f>IF(DATA_GOES_HERE!L97="Wednesday",1," ")</f>
        <v xml:space="preserve"> </v>
      </c>
      <c r="Z200" t="str">
        <f>IF(DATA_GOES_HERE!L97="Thursday",1," ")</f>
        <v xml:space="preserve"> </v>
      </c>
      <c r="AA200" t="str">
        <f>IF(DATA_GOES_HERE!L97="Friday",1," ")</f>
        <v xml:space="preserve"> </v>
      </c>
      <c r="AB200" t="str">
        <f>IF(DATA_GOES_HERE!L97="Saturday",1," ")</f>
        <v xml:space="preserve"> </v>
      </c>
      <c r="AC200" t="str">
        <f>IF(DATA_GOES_HERE!L97="Sunday",1," ")</f>
        <v xml:space="preserve"> </v>
      </c>
    </row>
    <row r="201" spans="1:29" x14ac:dyDescent="0.25">
      <c r="A201" s="6" t="s">
        <v>121</v>
      </c>
      <c r="B201" t="str">
        <f>DATA_GOES_HERE!A192</f>
        <v xml:space="preserve"> Manga Drawing</v>
      </c>
      <c r="E201" s="8" t="str">
        <f>IF(DATA_GOES_HERE!F98,F201,"")</f>
        <v/>
      </c>
      <c r="F201" t="str">
        <f>DATA_GOES_HERE!AI192</f>
        <v>Come draw your favorite manga character! For teens in grades 7-12.</v>
      </c>
      <c r="G201" s="1">
        <f>DATA_GOES_HERE!J192</f>
        <v>42815</v>
      </c>
      <c r="H201" s="1">
        <f>DATA_GOES_HERE!R192</f>
        <v>42815</v>
      </c>
      <c r="I201" s="1">
        <f t="shared" ca="1" si="3"/>
        <v>42745</v>
      </c>
      <c r="J201">
        <v>0</v>
      </c>
      <c r="K201">
        <v>31158</v>
      </c>
      <c r="L201" t="s">
        <v>124</v>
      </c>
      <c r="M201">
        <f>VLOOKUP(DATA_GOES_HERE!Y192,VENUEID!$A$2:$B$28,2,TRUE)</f>
        <v>31252</v>
      </c>
      <c r="N201">
        <f>VLOOKUP(DATA_GOES_HERE!AH192,eventTypeID!$A:$C,3,TRUE)</f>
        <v>24</v>
      </c>
      <c r="Q201" t="str">
        <f>VLOOKUP(DATA_GOES_HERE!Y98,VENUEID!$A$2:$C224,3,TRUE)</f>
        <v>(615) 862-5871</v>
      </c>
      <c r="R201" s="7">
        <f>DATA_GOES_HERE!M98</f>
        <v>0.66666666666666663</v>
      </c>
      <c r="W201" t="str">
        <f>IF(DATA_GOES_HERE!L98="Monday",1," ")</f>
        <v xml:space="preserve"> </v>
      </c>
      <c r="X201" t="str">
        <f>IF(DATA_GOES_HERE!L98="Tuesday",1," ")</f>
        <v xml:space="preserve"> </v>
      </c>
      <c r="Y201" t="str">
        <f>IF(DATA_GOES_HERE!L98="Wednesday",1," ")</f>
        <v xml:space="preserve"> </v>
      </c>
      <c r="Z201" t="str">
        <f>IF(DATA_GOES_HERE!L98="Thursday",1," ")</f>
        <v xml:space="preserve"> </v>
      </c>
      <c r="AA201">
        <f>IF(DATA_GOES_HERE!L98="Friday",1," ")</f>
        <v>1</v>
      </c>
      <c r="AB201" t="str">
        <f>IF(DATA_GOES_HERE!L98="Saturday",1," ")</f>
        <v xml:space="preserve"> </v>
      </c>
      <c r="AC201" t="str">
        <f>IF(DATA_GOES_HERE!L98="Sunday",1," ")</f>
        <v xml:space="preserve"> </v>
      </c>
    </row>
    <row r="202" spans="1:29" x14ac:dyDescent="0.25">
      <c r="A202" s="6" t="s">
        <v>121</v>
      </c>
      <c r="B202">
        <f>DATA_GOES_HERE!A278</f>
        <v>0</v>
      </c>
      <c r="E202" s="8" t="str">
        <f>IF(DATA_GOES_HERE!F99,F202,"")</f>
        <v/>
      </c>
      <c r="F202">
        <f>DATA_GOES_HERE!AI278</f>
        <v>0</v>
      </c>
      <c r="G202" s="1">
        <f>DATA_GOES_HERE!J278</f>
        <v>0</v>
      </c>
      <c r="H202" s="1">
        <f>DATA_GOES_HERE!R278</f>
        <v>0</v>
      </c>
      <c r="I202" s="1">
        <f t="shared" ca="1" si="3"/>
        <v>42745</v>
      </c>
      <c r="J202">
        <v>0</v>
      </c>
      <c r="K202">
        <v>31158</v>
      </c>
      <c r="L202" t="s">
        <v>124</v>
      </c>
      <c r="M202" t="e">
        <f>VLOOKUP(DATA_GOES_HERE!Y278,VENUEID!$A$2:$B$28,2,TRUE)</f>
        <v>#N/A</v>
      </c>
      <c r="N202" t="e">
        <f>VLOOKUP(DATA_GOES_HERE!AH278,eventTypeID!$A:$C,3,TRUE)</f>
        <v>#N/A</v>
      </c>
      <c r="Q202" t="e">
        <f>VLOOKUP(DATA_GOES_HERE!Y99,VENUEID!$A$2:$C225,3,TRUE)</f>
        <v>#N/A</v>
      </c>
      <c r="R202" s="7">
        <f>DATA_GOES_HERE!M99</f>
        <v>0</v>
      </c>
      <c r="W202" t="str">
        <f>IF(DATA_GOES_HERE!L99="Monday",1," ")</f>
        <v xml:space="preserve"> </v>
      </c>
      <c r="X202" t="str">
        <f>IF(DATA_GOES_HERE!L99="Tuesday",1," ")</f>
        <v xml:space="preserve"> </v>
      </c>
      <c r="Y202" t="str">
        <f>IF(DATA_GOES_HERE!L99="Wednesday",1," ")</f>
        <v xml:space="preserve"> </v>
      </c>
      <c r="Z202" t="str">
        <f>IF(DATA_GOES_HERE!L99="Thursday",1," ")</f>
        <v xml:space="preserve"> </v>
      </c>
      <c r="AA202" t="str">
        <f>IF(DATA_GOES_HERE!L99="Friday",1," ")</f>
        <v xml:space="preserve"> </v>
      </c>
      <c r="AB202" t="str">
        <f>IF(DATA_GOES_HERE!L99="Saturday",1," ")</f>
        <v xml:space="preserve"> </v>
      </c>
      <c r="AC202" t="str">
        <f>IF(DATA_GOES_HERE!L99="Sunday",1," ")</f>
        <v xml:space="preserve"> </v>
      </c>
    </row>
    <row r="203" spans="1:29" x14ac:dyDescent="0.25">
      <c r="A203" s="6" t="s">
        <v>121</v>
      </c>
      <c r="B203">
        <f>DATA_GOES_HERE!A279</f>
        <v>0</v>
      </c>
      <c r="E203" s="8" t="str">
        <f>IF(DATA_GOES_HERE!F100,F203,"")</f>
        <v/>
      </c>
      <c r="F203">
        <f>DATA_GOES_HERE!AI279</f>
        <v>0</v>
      </c>
      <c r="G203" s="1">
        <f>DATA_GOES_HERE!J279</f>
        <v>0</v>
      </c>
      <c r="H203" s="1">
        <f>DATA_GOES_HERE!R279</f>
        <v>0</v>
      </c>
      <c r="I203" s="1">
        <f t="shared" ca="1" si="3"/>
        <v>42745</v>
      </c>
      <c r="J203">
        <v>0</v>
      </c>
      <c r="K203">
        <v>31158</v>
      </c>
      <c r="L203" t="s">
        <v>124</v>
      </c>
      <c r="M203" t="e">
        <f>VLOOKUP(DATA_GOES_HERE!Y279,VENUEID!$A$2:$B$28,2,TRUE)</f>
        <v>#N/A</v>
      </c>
      <c r="N203" t="e">
        <f>VLOOKUP(DATA_GOES_HERE!AH279,eventTypeID!$A:$C,3,TRUE)</f>
        <v>#N/A</v>
      </c>
      <c r="Q203" t="e">
        <f>VLOOKUP(DATA_GOES_HERE!Y100,VENUEID!$A$2:$C226,3,TRUE)</f>
        <v>#N/A</v>
      </c>
      <c r="R203" s="7">
        <f>DATA_GOES_HERE!M100</f>
        <v>0</v>
      </c>
      <c r="W203" t="str">
        <f>IF(DATA_GOES_HERE!L100="Monday",1," ")</f>
        <v xml:space="preserve"> </v>
      </c>
      <c r="X203" t="str">
        <f>IF(DATA_GOES_HERE!L100="Tuesday",1," ")</f>
        <v xml:space="preserve"> </v>
      </c>
      <c r="Y203" t="str">
        <f>IF(DATA_GOES_HERE!L100="Wednesday",1," ")</f>
        <v xml:space="preserve"> </v>
      </c>
      <c r="Z203" t="str">
        <f>IF(DATA_GOES_HERE!L100="Thursday",1," ")</f>
        <v xml:space="preserve"> </v>
      </c>
      <c r="AA203" t="str">
        <f>IF(DATA_GOES_HERE!L100="Friday",1," ")</f>
        <v xml:space="preserve"> </v>
      </c>
      <c r="AB203" t="str">
        <f>IF(DATA_GOES_HERE!L100="Saturday",1," ")</f>
        <v xml:space="preserve"> </v>
      </c>
      <c r="AC203" t="str">
        <f>IF(DATA_GOES_HERE!L100="Sunday",1," ")</f>
        <v xml:space="preserve"> </v>
      </c>
    </row>
    <row r="204" spans="1:29" x14ac:dyDescent="0.25">
      <c r="A204" s="6" t="s">
        <v>121</v>
      </c>
      <c r="B204">
        <f>DATA_GOES_HERE!A280</f>
        <v>0</v>
      </c>
      <c r="E204" s="8" t="str">
        <f>IF(DATA_GOES_HERE!F101,F204,"")</f>
        <v/>
      </c>
      <c r="F204">
        <f>DATA_GOES_HERE!AI280</f>
        <v>0</v>
      </c>
      <c r="G204" s="1">
        <f>DATA_GOES_HERE!J280</f>
        <v>0</v>
      </c>
      <c r="H204" s="1">
        <f>DATA_GOES_HERE!R280</f>
        <v>0</v>
      </c>
      <c r="I204" s="1">
        <f t="shared" ca="1" si="3"/>
        <v>42745</v>
      </c>
      <c r="J204">
        <v>0</v>
      </c>
      <c r="K204">
        <v>31158</v>
      </c>
      <c r="L204" t="s">
        <v>124</v>
      </c>
      <c r="M204" t="e">
        <f>VLOOKUP(DATA_GOES_HERE!Y280,VENUEID!$A$2:$B$28,2,TRUE)</f>
        <v>#N/A</v>
      </c>
      <c r="N204" t="e">
        <f>VLOOKUP(DATA_GOES_HERE!AH280,eventTypeID!$A:$C,3,TRUE)</f>
        <v>#N/A</v>
      </c>
      <c r="Q204" t="e">
        <f>VLOOKUP(DATA_GOES_HERE!Y101,VENUEID!$A$2:$C227,3,TRUE)</f>
        <v>#N/A</v>
      </c>
      <c r="R204" s="7">
        <f>DATA_GOES_HERE!M101</f>
        <v>0</v>
      </c>
      <c r="W204" t="str">
        <f>IF(DATA_GOES_HERE!L101="Monday",1," ")</f>
        <v xml:space="preserve"> </v>
      </c>
      <c r="X204" t="str">
        <f>IF(DATA_GOES_HERE!L101="Tuesday",1," ")</f>
        <v xml:space="preserve"> </v>
      </c>
      <c r="Y204" t="str">
        <f>IF(DATA_GOES_HERE!L101="Wednesday",1," ")</f>
        <v xml:space="preserve"> </v>
      </c>
      <c r="Z204" t="str">
        <f>IF(DATA_GOES_HERE!L101="Thursday",1," ")</f>
        <v xml:space="preserve"> </v>
      </c>
      <c r="AA204" t="str">
        <f>IF(DATA_GOES_HERE!L101="Friday",1," ")</f>
        <v xml:space="preserve"> </v>
      </c>
      <c r="AB204" t="str">
        <f>IF(DATA_GOES_HERE!L101="Saturday",1," ")</f>
        <v xml:space="preserve"> </v>
      </c>
      <c r="AC204" t="str">
        <f>IF(DATA_GOES_HERE!L101="Sunday",1," ")</f>
        <v xml:space="preserve"> </v>
      </c>
    </row>
    <row r="205" spans="1:29" x14ac:dyDescent="0.25">
      <c r="A205" s="6" t="s">
        <v>121</v>
      </c>
      <c r="B205">
        <f>DATA_GOES_HERE!A281</f>
        <v>0</v>
      </c>
      <c r="E205" s="8" t="str">
        <f>IF(DATA_GOES_HERE!F102,F205,"")</f>
        <v/>
      </c>
      <c r="F205">
        <f>DATA_GOES_HERE!AI281</f>
        <v>0</v>
      </c>
      <c r="G205" s="1">
        <f>DATA_GOES_HERE!J281</f>
        <v>0</v>
      </c>
      <c r="H205" s="1">
        <f>DATA_GOES_HERE!R281</f>
        <v>0</v>
      </c>
      <c r="I205" s="1">
        <f t="shared" ca="1" si="3"/>
        <v>42745</v>
      </c>
      <c r="J205">
        <v>0</v>
      </c>
      <c r="K205">
        <v>31158</v>
      </c>
      <c r="L205" t="s">
        <v>124</v>
      </c>
      <c r="M205" t="e">
        <f>VLOOKUP(DATA_GOES_HERE!Y281,VENUEID!$A$2:$B$28,2,TRUE)</f>
        <v>#N/A</v>
      </c>
      <c r="N205" t="e">
        <f>VLOOKUP(DATA_GOES_HERE!AH281,eventTypeID!$A:$C,3,TRUE)</f>
        <v>#N/A</v>
      </c>
      <c r="Q205" t="str">
        <f>VLOOKUP(DATA_GOES_HERE!Y102,VENUEID!$A$2:$C228,3,TRUE)</f>
        <v>(615) 862-5871</v>
      </c>
      <c r="R205" s="7">
        <f>DATA_GOES_HERE!M102</f>
        <v>0.4375</v>
      </c>
      <c r="W205" t="str">
        <f>IF(DATA_GOES_HERE!L102="Monday",1," ")</f>
        <v xml:space="preserve"> </v>
      </c>
      <c r="X205" t="str">
        <f>IF(DATA_GOES_HERE!L102="Tuesday",1," ")</f>
        <v xml:space="preserve"> </v>
      </c>
      <c r="Y205">
        <f>IF(DATA_GOES_HERE!L102="Wednesday",1," ")</f>
        <v>1</v>
      </c>
      <c r="Z205" t="str">
        <f>IF(DATA_GOES_HERE!L102="Thursday",1," ")</f>
        <v xml:space="preserve"> </v>
      </c>
      <c r="AA205" t="str">
        <f>IF(DATA_GOES_HERE!L102="Friday",1," ")</f>
        <v xml:space="preserve"> </v>
      </c>
      <c r="AB205" t="str">
        <f>IF(DATA_GOES_HERE!L102="Saturday",1," ")</f>
        <v xml:space="preserve"> </v>
      </c>
      <c r="AC205" t="str">
        <f>IF(DATA_GOES_HERE!L102="Sunday",1," ")</f>
        <v xml:space="preserve"> </v>
      </c>
    </row>
    <row r="206" spans="1:29" x14ac:dyDescent="0.25">
      <c r="A206" s="6" t="s">
        <v>228</v>
      </c>
      <c r="B206">
        <f>DATA_GOES_HERE!A282</f>
        <v>0</v>
      </c>
      <c r="E206" s="8" t="str">
        <f>IF(DATA_GOES_HERE!F103,F206,"")</f>
        <v/>
      </c>
      <c r="F206">
        <f>DATA_GOES_HERE!AI282</f>
        <v>0</v>
      </c>
      <c r="G206" s="1">
        <f>DATA_GOES_HERE!J282</f>
        <v>0</v>
      </c>
      <c r="H206" s="1">
        <f>DATA_GOES_HERE!R282</f>
        <v>0</v>
      </c>
      <c r="I206" s="1">
        <f t="shared" ca="1" si="3"/>
        <v>42745</v>
      </c>
      <c r="J206">
        <v>0</v>
      </c>
      <c r="K206">
        <v>31158</v>
      </c>
      <c r="L206" t="s">
        <v>124</v>
      </c>
      <c r="M206" t="e">
        <f>VLOOKUP(DATA_GOES_HERE!Y282,VENUEID!$A$2:$B$28,2,TRUE)</f>
        <v>#N/A</v>
      </c>
      <c r="N206" t="e">
        <f>VLOOKUP(DATA_GOES_HERE!AH282,eventTypeID!$A:$C,3,TRUE)</f>
        <v>#N/A</v>
      </c>
      <c r="Q206" t="e">
        <f>VLOOKUP(DATA_GOES_HERE!Y103,VENUEID!$A$2:$C229,3,TRUE)</f>
        <v>#N/A</v>
      </c>
      <c r="R206" s="7">
        <f>DATA_GOES_HERE!M103</f>
        <v>0</v>
      </c>
      <c r="W206" t="str">
        <f>IF(DATA_GOES_HERE!L103="Monday",1," ")</f>
        <v xml:space="preserve"> </v>
      </c>
      <c r="X206" t="str">
        <f>IF(DATA_GOES_HERE!L103="Tuesday",1," ")</f>
        <v xml:space="preserve"> </v>
      </c>
      <c r="Y206" t="str">
        <f>IF(DATA_GOES_HERE!L103="Wednesday",1," ")</f>
        <v xml:space="preserve"> </v>
      </c>
      <c r="Z206" t="str">
        <f>IF(DATA_GOES_HERE!L103="Thursday",1," ")</f>
        <v xml:space="preserve"> </v>
      </c>
      <c r="AA206" t="str">
        <f>IF(DATA_GOES_HERE!L103="Friday",1," ")</f>
        <v xml:space="preserve"> </v>
      </c>
      <c r="AB206" t="str">
        <f>IF(DATA_GOES_HERE!L103="Saturday",1," ")</f>
        <v xml:space="preserve"> </v>
      </c>
      <c r="AC206" t="str">
        <f>IF(DATA_GOES_HERE!L103="Sunday",1," ")</f>
        <v xml:space="preserve"> </v>
      </c>
    </row>
    <row r="207" spans="1:29" x14ac:dyDescent="0.25">
      <c r="A207" s="6" t="s">
        <v>228</v>
      </c>
      <c r="B207">
        <f>DATA_GOES_HERE!A283</f>
        <v>0</v>
      </c>
      <c r="E207" s="8" t="str">
        <f>IF(DATA_GOES_HERE!F104,F207,"")</f>
        <v/>
      </c>
      <c r="F207">
        <f>DATA_GOES_HERE!AI283</f>
        <v>0</v>
      </c>
      <c r="G207" s="1">
        <f>DATA_GOES_HERE!J283</f>
        <v>0</v>
      </c>
      <c r="H207" s="1">
        <f>DATA_GOES_HERE!R283</f>
        <v>0</v>
      </c>
      <c r="I207" s="1">
        <f t="shared" ca="1" si="3"/>
        <v>42745</v>
      </c>
      <c r="J207">
        <v>0</v>
      </c>
      <c r="K207">
        <v>31158</v>
      </c>
      <c r="L207" t="s">
        <v>124</v>
      </c>
      <c r="M207" t="e">
        <f>VLOOKUP(DATA_GOES_HERE!Y283,VENUEID!$A$2:$B$28,2,TRUE)</f>
        <v>#N/A</v>
      </c>
      <c r="N207" t="e">
        <f>VLOOKUP(DATA_GOES_HERE!AH283,eventTypeID!$A:$C,3,TRUE)</f>
        <v>#N/A</v>
      </c>
      <c r="Q207" t="e">
        <f>VLOOKUP(DATA_GOES_HERE!Y104,VENUEID!$A$2:$C230,3,TRUE)</f>
        <v>#N/A</v>
      </c>
      <c r="R207" s="7">
        <f>DATA_GOES_HERE!M104</f>
        <v>0</v>
      </c>
      <c r="W207" t="str">
        <f>IF(DATA_GOES_HERE!L104="Monday",1," ")</f>
        <v xml:space="preserve"> </v>
      </c>
      <c r="X207" t="str">
        <f>IF(DATA_GOES_HERE!L104="Tuesday",1," ")</f>
        <v xml:space="preserve"> </v>
      </c>
      <c r="Y207" t="str">
        <f>IF(DATA_GOES_HERE!L104="Wednesday",1," ")</f>
        <v xml:space="preserve"> </v>
      </c>
      <c r="Z207" t="str">
        <f>IF(DATA_GOES_HERE!L104="Thursday",1," ")</f>
        <v xml:space="preserve"> </v>
      </c>
      <c r="AA207" t="str">
        <f>IF(DATA_GOES_HERE!L104="Friday",1," ")</f>
        <v xml:space="preserve"> </v>
      </c>
      <c r="AB207" t="str">
        <f>IF(DATA_GOES_HERE!L104="Saturday",1," ")</f>
        <v xml:space="preserve"> </v>
      </c>
      <c r="AC207" t="str">
        <f>IF(DATA_GOES_HERE!L104="Sunday",1," ")</f>
        <v xml:space="preserve"> </v>
      </c>
    </row>
    <row r="208" spans="1:29" x14ac:dyDescent="0.25">
      <c r="A208" s="6" t="s">
        <v>228</v>
      </c>
      <c r="B208">
        <f>DATA_GOES_HERE!A284</f>
        <v>0</v>
      </c>
      <c r="E208" s="8" t="str">
        <f>IF(DATA_GOES_HERE!F105,F208,"")</f>
        <v/>
      </c>
      <c r="F208">
        <f>DATA_GOES_HERE!AI284</f>
        <v>0</v>
      </c>
      <c r="G208" s="1">
        <f>DATA_GOES_HERE!J284</f>
        <v>0</v>
      </c>
      <c r="H208" s="1">
        <f>DATA_GOES_HERE!R284</f>
        <v>0</v>
      </c>
      <c r="I208" s="1">
        <f t="shared" ca="1" si="3"/>
        <v>42745</v>
      </c>
      <c r="J208">
        <v>0</v>
      </c>
      <c r="K208">
        <v>31158</v>
      </c>
      <c r="L208" t="s">
        <v>124</v>
      </c>
      <c r="M208" t="e">
        <f>VLOOKUP(DATA_GOES_HERE!Y284,VENUEID!$A$2:$B$28,2,TRUE)</f>
        <v>#N/A</v>
      </c>
      <c r="N208" t="e">
        <f>VLOOKUP(DATA_GOES_HERE!AH284,eventTypeID!$A:$C,3,TRUE)</f>
        <v>#N/A</v>
      </c>
      <c r="Q208" t="e">
        <f>VLOOKUP(DATA_GOES_HERE!Y105,VENUEID!$A$2:$C231,3,TRUE)</f>
        <v>#N/A</v>
      </c>
      <c r="R208" s="7">
        <f>DATA_GOES_HERE!M105</f>
        <v>0</v>
      </c>
      <c r="W208" t="str">
        <f>IF(DATA_GOES_HERE!L105="Monday",1," ")</f>
        <v xml:space="preserve"> </v>
      </c>
      <c r="X208" t="str">
        <f>IF(DATA_GOES_HERE!L105="Tuesday",1," ")</f>
        <v xml:space="preserve"> </v>
      </c>
      <c r="Y208" t="str">
        <f>IF(DATA_GOES_HERE!L105="Wednesday",1," ")</f>
        <v xml:space="preserve"> </v>
      </c>
      <c r="Z208" t="str">
        <f>IF(DATA_GOES_HERE!L105="Thursday",1," ")</f>
        <v xml:space="preserve"> </v>
      </c>
      <c r="AA208" t="str">
        <f>IF(DATA_GOES_HERE!L105="Friday",1," ")</f>
        <v xml:space="preserve"> </v>
      </c>
      <c r="AB208" t="str">
        <f>IF(DATA_GOES_HERE!L105="Saturday",1," ")</f>
        <v xml:space="preserve"> </v>
      </c>
      <c r="AC208" t="str">
        <f>IF(DATA_GOES_HERE!L105="Sunday",1," ")</f>
        <v xml:space="preserve"> </v>
      </c>
    </row>
    <row r="209" spans="1:29" x14ac:dyDescent="0.25">
      <c r="A209" s="6" t="s">
        <v>228</v>
      </c>
      <c r="B209">
        <f>DATA_GOES_HERE!A285</f>
        <v>0</v>
      </c>
      <c r="E209" s="8" t="str">
        <f>IF(DATA_GOES_HERE!F106,F209,"")</f>
        <v/>
      </c>
      <c r="F209">
        <f>DATA_GOES_HERE!AI285</f>
        <v>0</v>
      </c>
      <c r="G209" s="1">
        <f>DATA_GOES_HERE!J285</f>
        <v>0</v>
      </c>
      <c r="H209" s="1">
        <f>DATA_GOES_HERE!R285</f>
        <v>0</v>
      </c>
      <c r="I209" s="1">
        <f t="shared" ca="1" si="3"/>
        <v>42745</v>
      </c>
      <c r="J209">
        <v>0</v>
      </c>
      <c r="K209">
        <v>31158</v>
      </c>
      <c r="L209" t="s">
        <v>124</v>
      </c>
      <c r="M209" t="e">
        <f>VLOOKUP(DATA_GOES_HERE!Y285,VENUEID!$A$2:$B$28,2,TRUE)</f>
        <v>#N/A</v>
      </c>
      <c r="N209" t="e">
        <f>VLOOKUP(DATA_GOES_HERE!AH285,eventTypeID!$A:$C,3,TRUE)</f>
        <v>#N/A</v>
      </c>
      <c r="Q209" t="e">
        <f>VLOOKUP(DATA_GOES_HERE!Y106,VENUEID!$A$2:$C232,3,TRUE)</f>
        <v>#N/A</v>
      </c>
      <c r="R209" s="7">
        <f>DATA_GOES_HERE!M106</f>
        <v>0</v>
      </c>
      <c r="W209" t="str">
        <f>IF(DATA_GOES_HERE!L106="Monday",1," ")</f>
        <v xml:space="preserve"> </v>
      </c>
      <c r="X209" t="str">
        <f>IF(DATA_GOES_HERE!L106="Tuesday",1," ")</f>
        <v xml:space="preserve"> </v>
      </c>
      <c r="Y209" t="str">
        <f>IF(DATA_GOES_HERE!L106="Wednesday",1," ")</f>
        <v xml:space="preserve"> </v>
      </c>
      <c r="Z209" t="str">
        <f>IF(DATA_GOES_HERE!L106="Thursday",1," ")</f>
        <v xml:space="preserve"> </v>
      </c>
      <c r="AA209" t="str">
        <f>IF(DATA_GOES_HERE!L106="Friday",1," ")</f>
        <v xml:space="preserve"> </v>
      </c>
      <c r="AB209" t="str">
        <f>IF(DATA_GOES_HERE!L106="Saturday",1," ")</f>
        <v xml:space="preserve"> </v>
      </c>
      <c r="AC209" t="str">
        <f>IF(DATA_GOES_HERE!L106="Sunday",1," ")</f>
        <v xml:space="preserve"> </v>
      </c>
    </row>
    <row r="210" spans="1:29" x14ac:dyDescent="0.25">
      <c r="A210" s="6" t="s">
        <v>228</v>
      </c>
      <c r="B210">
        <f>DATA_GOES_HERE!A286</f>
        <v>0</v>
      </c>
      <c r="E210" s="8" t="str">
        <f>IF(DATA_GOES_HERE!F107,F210,"")</f>
        <v/>
      </c>
      <c r="F210">
        <f>DATA_GOES_HERE!AI286</f>
        <v>0</v>
      </c>
      <c r="G210" s="1">
        <f>DATA_GOES_HERE!J286</f>
        <v>0</v>
      </c>
      <c r="H210" s="1">
        <f>DATA_GOES_HERE!R286</f>
        <v>0</v>
      </c>
      <c r="I210" s="1">
        <f t="shared" ca="1" si="3"/>
        <v>42745</v>
      </c>
      <c r="J210">
        <v>0</v>
      </c>
      <c r="K210">
        <v>31158</v>
      </c>
      <c r="L210" t="s">
        <v>124</v>
      </c>
      <c r="M210" t="e">
        <f>VLOOKUP(DATA_GOES_HERE!Y286,VENUEID!$A$2:$B$28,2,TRUE)</f>
        <v>#N/A</v>
      </c>
      <c r="N210" t="e">
        <f>VLOOKUP(DATA_GOES_HERE!AH286,eventTypeID!$A:$C,3,TRUE)</f>
        <v>#N/A</v>
      </c>
      <c r="Q210" t="e">
        <f>VLOOKUP(DATA_GOES_HERE!Y107,VENUEID!$A$2:$C233,3,TRUE)</f>
        <v>#N/A</v>
      </c>
      <c r="R210" s="7">
        <f>DATA_GOES_HERE!M107</f>
        <v>0</v>
      </c>
      <c r="W210" t="str">
        <f>IF(DATA_GOES_HERE!L107="Monday",1," ")</f>
        <v xml:space="preserve"> </v>
      </c>
      <c r="X210" t="str">
        <f>IF(DATA_GOES_HERE!L107="Tuesday",1," ")</f>
        <v xml:space="preserve"> </v>
      </c>
      <c r="Y210" t="str">
        <f>IF(DATA_GOES_HERE!L107="Wednesday",1," ")</f>
        <v xml:space="preserve"> </v>
      </c>
      <c r="Z210" t="str">
        <f>IF(DATA_GOES_HERE!L107="Thursday",1," ")</f>
        <v xml:space="preserve"> </v>
      </c>
      <c r="AA210" t="str">
        <f>IF(DATA_GOES_HERE!L107="Friday",1," ")</f>
        <v xml:space="preserve"> </v>
      </c>
      <c r="AB210" t="str">
        <f>IF(DATA_GOES_HERE!L107="Saturday",1," ")</f>
        <v xml:space="preserve"> </v>
      </c>
      <c r="AC210" t="str">
        <f>IF(DATA_GOES_HERE!L107="Sunday",1," ")</f>
        <v xml:space="preserve"> </v>
      </c>
    </row>
    <row r="211" spans="1:29" x14ac:dyDescent="0.25">
      <c r="A211" s="6" t="s">
        <v>228</v>
      </c>
      <c r="B211">
        <f>DATA_GOES_HERE!A287</f>
        <v>0</v>
      </c>
      <c r="E211" s="8" t="str">
        <f>IF(DATA_GOES_HERE!F108,F211,"")</f>
        <v/>
      </c>
      <c r="F211">
        <f>DATA_GOES_HERE!AI287</f>
        <v>0</v>
      </c>
      <c r="G211" s="1">
        <f>DATA_GOES_HERE!J287</f>
        <v>0</v>
      </c>
      <c r="H211" s="1">
        <f>DATA_GOES_HERE!R287</f>
        <v>0</v>
      </c>
      <c r="I211" s="1">
        <f t="shared" ca="1" si="3"/>
        <v>42745</v>
      </c>
      <c r="J211">
        <v>0</v>
      </c>
      <c r="K211">
        <v>31158</v>
      </c>
      <c r="L211" t="s">
        <v>124</v>
      </c>
      <c r="M211" t="e">
        <f>VLOOKUP(DATA_GOES_HERE!Y287,VENUEID!$A$2:$B$28,2,TRUE)</f>
        <v>#N/A</v>
      </c>
      <c r="N211" t="e">
        <f>VLOOKUP(DATA_GOES_HERE!AH287,eventTypeID!$A:$C,3,TRUE)</f>
        <v>#N/A</v>
      </c>
      <c r="Q211" t="e">
        <f>VLOOKUP(DATA_GOES_HERE!Y108,VENUEID!$A$2:$C234,3,TRUE)</f>
        <v>#N/A</v>
      </c>
      <c r="R211" s="7">
        <f>DATA_GOES_HERE!M108</f>
        <v>0</v>
      </c>
      <c r="W211" t="str">
        <f>IF(DATA_GOES_HERE!L108="Monday",1," ")</f>
        <v xml:space="preserve"> </v>
      </c>
      <c r="X211" t="str">
        <f>IF(DATA_GOES_HERE!L108="Tuesday",1," ")</f>
        <v xml:space="preserve"> </v>
      </c>
      <c r="Y211" t="str">
        <f>IF(DATA_GOES_HERE!L108="Wednesday",1," ")</f>
        <v xml:space="preserve"> </v>
      </c>
      <c r="Z211" t="str">
        <f>IF(DATA_GOES_HERE!L108="Thursday",1," ")</f>
        <v xml:space="preserve"> </v>
      </c>
      <c r="AA211" t="str">
        <f>IF(DATA_GOES_HERE!L108="Friday",1," ")</f>
        <v xml:space="preserve"> </v>
      </c>
      <c r="AB211" t="str">
        <f>IF(DATA_GOES_HERE!L108="Saturday",1," ")</f>
        <v xml:space="preserve"> </v>
      </c>
      <c r="AC211" t="str">
        <f>IF(DATA_GOES_HERE!L108="Sunday",1," ")</f>
        <v xml:space="preserve"> </v>
      </c>
    </row>
    <row r="212" spans="1:29" x14ac:dyDescent="0.25">
      <c r="A212" s="6" t="s">
        <v>228</v>
      </c>
      <c r="B212">
        <f>DATA_GOES_HERE!A288</f>
        <v>0</v>
      </c>
      <c r="E212" s="8" t="str">
        <f>IF(DATA_GOES_HERE!F109,F212,"")</f>
        <v/>
      </c>
      <c r="F212">
        <f>DATA_GOES_HERE!AI288</f>
        <v>0</v>
      </c>
      <c r="G212" s="1">
        <f>DATA_GOES_HERE!J288</f>
        <v>0</v>
      </c>
      <c r="H212" s="1">
        <f>DATA_GOES_HERE!R288</f>
        <v>0</v>
      </c>
      <c r="I212" s="1">
        <f t="shared" ca="1" si="3"/>
        <v>42745</v>
      </c>
      <c r="J212">
        <v>0</v>
      </c>
      <c r="K212">
        <v>31158</v>
      </c>
      <c r="L212" t="s">
        <v>124</v>
      </c>
      <c r="M212" t="e">
        <f>VLOOKUP(DATA_GOES_HERE!Y288,VENUEID!$A$2:$B$28,2,TRUE)</f>
        <v>#N/A</v>
      </c>
      <c r="N212" t="e">
        <f>VLOOKUP(DATA_GOES_HERE!AH288,eventTypeID!$A:$C,3,TRUE)</f>
        <v>#N/A</v>
      </c>
      <c r="Q212" t="e">
        <f>VLOOKUP(DATA_GOES_HERE!Y109,VENUEID!$A$2:$C235,3,TRUE)</f>
        <v>#N/A</v>
      </c>
      <c r="R212" s="7">
        <f>DATA_GOES_HERE!M109</f>
        <v>0</v>
      </c>
      <c r="W212" t="str">
        <f>IF(DATA_GOES_HERE!L109="Monday",1," ")</f>
        <v xml:space="preserve"> </v>
      </c>
      <c r="X212" t="str">
        <f>IF(DATA_GOES_HERE!L109="Tuesday",1," ")</f>
        <v xml:space="preserve"> </v>
      </c>
      <c r="Y212" t="str">
        <f>IF(DATA_GOES_HERE!L109="Wednesday",1," ")</f>
        <v xml:space="preserve"> </v>
      </c>
      <c r="Z212" t="str">
        <f>IF(DATA_GOES_HERE!L109="Thursday",1," ")</f>
        <v xml:space="preserve"> </v>
      </c>
      <c r="AA212" t="str">
        <f>IF(DATA_GOES_HERE!L109="Friday",1," ")</f>
        <v xml:space="preserve"> </v>
      </c>
      <c r="AB212" t="str">
        <f>IF(DATA_GOES_HERE!L109="Saturday",1," ")</f>
        <v xml:space="preserve"> </v>
      </c>
      <c r="AC212" t="str">
        <f>IF(DATA_GOES_HERE!L109="Sunday",1," ")</f>
        <v xml:space="preserve"> </v>
      </c>
    </row>
    <row r="213" spans="1:29" x14ac:dyDescent="0.25">
      <c r="A213" s="6" t="s">
        <v>228</v>
      </c>
      <c r="B213">
        <f>DATA_GOES_HERE!A289</f>
        <v>0</v>
      </c>
      <c r="E213" s="8" t="str">
        <f>IF(DATA_GOES_HERE!F110,F213,"")</f>
        <v/>
      </c>
      <c r="F213">
        <f>DATA_GOES_HERE!AI289</f>
        <v>0</v>
      </c>
      <c r="G213" s="1">
        <f>DATA_GOES_HERE!J289</f>
        <v>0</v>
      </c>
      <c r="H213" s="1">
        <f>DATA_GOES_HERE!R289</f>
        <v>0</v>
      </c>
      <c r="I213" s="1">
        <f t="shared" ca="1" si="3"/>
        <v>42745</v>
      </c>
      <c r="J213">
        <v>0</v>
      </c>
      <c r="K213">
        <v>31158</v>
      </c>
      <c r="L213" t="s">
        <v>124</v>
      </c>
      <c r="M213" t="e">
        <f>VLOOKUP(DATA_GOES_HERE!Y289,VENUEID!$A$2:$B$28,2,TRUE)</f>
        <v>#N/A</v>
      </c>
      <c r="N213" t="e">
        <f>VLOOKUP(DATA_GOES_HERE!AH289,eventTypeID!$A:$C,3,TRUE)</f>
        <v>#N/A</v>
      </c>
      <c r="Q213" t="str">
        <f>VLOOKUP(DATA_GOES_HERE!Y110,VENUEID!$A$2:$C236,3,TRUE)</f>
        <v>(615) 862-5871</v>
      </c>
      <c r="R213" s="7">
        <f>DATA_GOES_HERE!M110</f>
        <v>0.4375</v>
      </c>
      <c r="W213" t="str">
        <f>IF(DATA_GOES_HERE!L110="Monday",1," ")</f>
        <v xml:space="preserve"> </v>
      </c>
      <c r="X213" t="str">
        <f>IF(DATA_GOES_HERE!L110="Tuesday",1," ")</f>
        <v xml:space="preserve"> </v>
      </c>
      <c r="Y213">
        <f>IF(DATA_GOES_HERE!L110="Wednesday",1," ")</f>
        <v>1</v>
      </c>
      <c r="Z213" t="str">
        <f>IF(DATA_GOES_HERE!L110="Thursday",1," ")</f>
        <v xml:space="preserve"> </v>
      </c>
      <c r="AA213" t="str">
        <f>IF(DATA_GOES_HERE!L110="Friday",1," ")</f>
        <v xml:space="preserve"> </v>
      </c>
      <c r="AB213" t="str">
        <f>IF(DATA_GOES_HERE!L110="Saturday",1," ")</f>
        <v xml:space="preserve"> </v>
      </c>
      <c r="AC213" t="str">
        <f>IF(DATA_GOES_HERE!L110="Sunday",1," ")</f>
        <v xml:space="preserve"> </v>
      </c>
    </row>
    <row r="214" spans="1:29" x14ac:dyDescent="0.25">
      <c r="A214" s="6" t="s">
        <v>228</v>
      </c>
      <c r="B214">
        <f>DATA_GOES_HERE!A290</f>
        <v>0</v>
      </c>
      <c r="E214" s="8" t="str">
        <f>IF(DATA_GOES_HERE!F111,F214,"")</f>
        <v/>
      </c>
      <c r="F214">
        <f>DATA_GOES_HERE!AI290</f>
        <v>0</v>
      </c>
      <c r="G214" s="1">
        <f>DATA_GOES_HERE!J290</f>
        <v>0</v>
      </c>
      <c r="H214" s="1">
        <f>DATA_GOES_HERE!R290</f>
        <v>0</v>
      </c>
      <c r="I214" s="1">
        <f t="shared" ca="1" si="3"/>
        <v>42745</v>
      </c>
      <c r="J214">
        <v>0</v>
      </c>
      <c r="K214">
        <v>31158</v>
      </c>
      <c r="L214" t="s">
        <v>124</v>
      </c>
      <c r="M214" t="e">
        <f>VLOOKUP(DATA_GOES_HERE!Y290,VENUEID!$A$2:$B$28,2,TRUE)</f>
        <v>#N/A</v>
      </c>
      <c r="N214" t="e">
        <f>VLOOKUP(DATA_GOES_HERE!AH290,eventTypeID!$A:$C,3,TRUE)</f>
        <v>#N/A</v>
      </c>
      <c r="Q214" t="str">
        <f>VLOOKUP(DATA_GOES_HERE!Y111,VENUEID!$A$2:$C237,3,TRUE)</f>
        <v>(615) 862-5871</v>
      </c>
      <c r="R214" s="7">
        <f>DATA_GOES_HERE!M111</f>
        <v>0.6875</v>
      </c>
      <c r="W214" t="str">
        <f>IF(DATA_GOES_HERE!L111="Monday",1," ")</f>
        <v xml:space="preserve"> </v>
      </c>
      <c r="X214" t="str">
        <f>IF(DATA_GOES_HERE!L111="Tuesday",1," ")</f>
        <v xml:space="preserve"> </v>
      </c>
      <c r="Y214">
        <f>IF(DATA_GOES_HERE!L111="Wednesday",1," ")</f>
        <v>1</v>
      </c>
      <c r="Z214" t="str">
        <f>IF(DATA_GOES_HERE!L111="Thursday",1," ")</f>
        <v xml:space="preserve"> </v>
      </c>
      <c r="AA214" t="str">
        <f>IF(DATA_GOES_HERE!L111="Friday",1," ")</f>
        <v xml:space="preserve"> </v>
      </c>
      <c r="AB214" t="str">
        <f>IF(DATA_GOES_HERE!L111="Saturday",1," ")</f>
        <v xml:space="preserve"> </v>
      </c>
      <c r="AC214" t="str">
        <f>IF(DATA_GOES_HERE!L111="Sunday",1," ")</f>
        <v xml:space="preserve"> </v>
      </c>
    </row>
    <row r="215" spans="1:29" x14ac:dyDescent="0.25">
      <c r="A215" s="6" t="s">
        <v>228</v>
      </c>
      <c r="B215">
        <f>DATA_GOES_HERE!A291</f>
        <v>0</v>
      </c>
      <c r="E215" s="8" t="str">
        <f>IF(DATA_GOES_HERE!F112,F215,"")</f>
        <v/>
      </c>
      <c r="F215">
        <f>DATA_GOES_HERE!AI291</f>
        <v>0</v>
      </c>
      <c r="G215" s="1">
        <f>DATA_GOES_HERE!J291</f>
        <v>0</v>
      </c>
      <c r="H215" s="1">
        <f>DATA_GOES_HERE!R291</f>
        <v>0</v>
      </c>
      <c r="I215" s="1">
        <f t="shared" ca="1" si="3"/>
        <v>42745</v>
      </c>
      <c r="J215">
        <v>0</v>
      </c>
      <c r="K215">
        <v>31158</v>
      </c>
      <c r="L215" t="s">
        <v>124</v>
      </c>
      <c r="M215" t="e">
        <f>VLOOKUP(DATA_GOES_HERE!Y291,VENUEID!$A$2:$B$28,2,TRUE)</f>
        <v>#N/A</v>
      </c>
      <c r="N215" t="e">
        <f>VLOOKUP(DATA_GOES_HERE!AH291,eventTypeID!$A:$C,3,TRUE)</f>
        <v>#N/A</v>
      </c>
      <c r="Q215" t="e">
        <f>VLOOKUP(DATA_GOES_HERE!Y112,VENUEID!$A$2:$C238,3,TRUE)</f>
        <v>#N/A</v>
      </c>
      <c r="R215" s="7">
        <f>DATA_GOES_HERE!M112</f>
        <v>0</v>
      </c>
      <c r="W215" t="str">
        <f>IF(DATA_GOES_HERE!L112="Monday",1," ")</f>
        <v xml:space="preserve"> </v>
      </c>
      <c r="X215" t="str">
        <f>IF(DATA_GOES_HERE!L112="Tuesday",1," ")</f>
        <v xml:space="preserve"> </v>
      </c>
      <c r="Y215" t="str">
        <f>IF(DATA_GOES_HERE!L112="Wednesday",1," ")</f>
        <v xml:space="preserve"> </v>
      </c>
      <c r="Z215" t="str">
        <f>IF(DATA_GOES_HERE!L112="Thursday",1," ")</f>
        <v xml:space="preserve"> </v>
      </c>
      <c r="AA215" t="str">
        <f>IF(DATA_GOES_HERE!L112="Friday",1," ")</f>
        <v xml:space="preserve"> </v>
      </c>
      <c r="AB215" t="str">
        <f>IF(DATA_GOES_HERE!L112="Saturday",1," ")</f>
        <v xml:space="preserve"> </v>
      </c>
      <c r="AC215" t="str">
        <f>IF(DATA_GOES_HERE!L112="Sunday",1," ")</f>
        <v xml:space="preserve"> </v>
      </c>
    </row>
    <row r="216" spans="1:29" x14ac:dyDescent="0.25">
      <c r="A216" s="6" t="s">
        <v>228</v>
      </c>
      <c r="B216">
        <f>DATA_GOES_HERE!A292</f>
        <v>0</v>
      </c>
      <c r="E216" s="8" t="str">
        <f>IF(DATA_GOES_HERE!F113,F216,"")</f>
        <v/>
      </c>
      <c r="F216">
        <f>DATA_GOES_HERE!AI292</f>
        <v>0</v>
      </c>
      <c r="G216" s="1">
        <f>DATA_GOES_HERE!J292</f>
        <v>0</v>
      </c>
      <c r="H216" s="1">
        <f>DATA_GOES_HERE!R292</f>
        <v>0</v>
      </c>
      <c r="I216" s="1">
        <f t="shared" ca="1" si="3"/>
        <v>42745</v>
      </c>
      <c r="J216">
        <v>0</v>
      </c>
      <c r="K216">
        <v>31158</v>
      </c>
      <c r="L216" t="s">
        <v>124</v>
      </c>
      <c r="M216" t="e">
        <f>VLOOKUP(DATA_GOES_HERE!Y292,VENUEID!$A$2:$B$28,2,TRUE)</f>
        <v>#N/A</v>
      </c>
      <c r="N216" t="e">
        <f>VLOOKUP(DATA_GOES_HERE!AH292,eventTypeID!$A:$C,3,TRUE)</f>
        <v>#N/A</v>
      </c>
      <c r="Q216" t="e">
        <f>VLOOKUP(DATA_GOES_HERE!Y113,VENUEID!$A$2:$C239,3,TRUE)</f>
        <v>#N/A</v>
      </c>
      <c r="R216" s="7">
        <f>DATA_GOES_HERE!M113</f>
        <v>0</v>
      </c>
      <c r="W216" t="str">
        <f>IF(DATA_GOES_HERE!L113="Monday",1," ")</f>
        <v xml:space="preserve"> </v>
      </c>
      <c r="X216" t="str">
        <f>IF(DATA_GOES_HERE!L113="Tuesday",1," ")</f>
        <v xml:space="preserve"> </v>
      </c>
      <c r="Y216" t="str">
        <f>IF(DATA_GOES_HERE!L113="Wednesday",1," ")</f>
        <v xml:space="preserve"> </v>
      </c>
      <c r="Z216" t="str">
        <f>IF(DATA_GOES_HERE!L113="Thursday",1," ")</f>
        <v xml:space="preserve"> </v>
      </c>
      <c r="AA216" t="str">
        <f>IF(DATA_GOES_HERE!L113="Friday",1," ")</f>
        <v xml:space="preserve"> </v>
      </c>
      <c r="AB216" t="str">
        <f>IF(DATA_GOES_HERE!L113="Saturday",1," ")</f>
        <v xml:space="preserve"> </v>
      </c>
      <c r="AC216" t="str">
        <f>IF(DATA_GOES_HERE!L113="Sunday",1," ")</f>
        <v xml:space="preserve"> </v>
      </c>
    </row>
    <row r="217" spans="1:29" x14ac:dyDescent="0.25">
      <c r="A217" s="6" t="s">
        <v>228</v>
      </c>
      <c r="B217">
        <f>DATA_GOES_HERE!A293</f>
        <v>0</v>
      </c>
      <c r="E217" s="8" t="str">
        <f>IF(DATA_GOES_HERE!F114,F217,"")</f>
        <v/>
      </c>
      <c r="F217">
        <f>DATA_GOES_HERE!AI293</f>
        <v>0</v>
      </c>
      <c r="G217" s="1">
        <f>DATA_GOES_HERE!J293</f>
        <v>0</v>
      </c>
      <c r="H217" s="1">
        <f>DATA_GOES_HERE!R293</f>
        <v>0</v>
      </c>
      <c r="I217" s="1">
        <f t="shared" ca="1" si="3"/>
        <v>42745</v>
      </c>
      <c r="J217">
        <v>0</v>
      </c>
      <c r="K217">
        <v>31158</v>
      </c>
      <c r="L217" t="s">
        <v>124</v>
      </c>
      <c r="M217" t="e">
        <f>VLOOKUP(DATA_GOES_HERE!Y293,VENUEID!$A$2:$B$28,2,TRUE)</f>
        <v>#N/A</v>
      </c>
      <c r="N217" t="e">
        <f>VLOOKUP(DATA_GOES_HERE!AH293,eventTypeID!$A:$C,3,TRUE)</f>
        <v>#N/A</v>
      </c>
      <c r="Q217" t="str">
        <f>VLOOKUP(DATA_GOES_HERE!Y114,VENUEID!$A$2:$C240,3,TRUE)</f>
        <v>(615) 862-5871</v>
      </c>
      <c r="R217" s="7">
        <f>DATA_GOES_HERE!M114</f>
        <v>0.60416666666666663</v>
      </c>
      <c r="W217" t="str">
        <f>IF(DATA_GOES_HERE!L114="Monday",1," ")</f>
        <v xml:space="preserve"> </v>
      </c>
      <c r="X217" t="str">
        <f>IF(DATA_GOES_HERE!L114="Tuesday",1," ")</f>
        <v xml:space="preserve"> </v>
      </c>
      <c r="Y217" t="str">
        <f>IF(DATA_GOES_HERE!L114="Wednesday",1," ")</f>
        <v xml:space="preserve"> </v>
      </c>
      <c r="Z217" t="str">
        <f>IF(DATA_GOES_HERE!L114="Thursday",1," ")</f>
        <v xml:space="preserve"> </v>
      </c>
      <c r="AA217" t="str">
        <f>IF(DATA_GOES_HERE!L114="Friday",1," ")</f>
        <v xml:space="preserve"> </v>
      </c>
      <c r="AB217">
        <f>IF(DATA_GOES_HERE!L114="Saturday",1," ")</f>
        <v>1</v>
      </c>
      <c r="AC217" t="str">
        <f>IF(DATA_GOES_HERE!L114="Sunday",1," ")</f>
        <v xml:space="preserve"> </v>
      </c>
    </row>
    <row r="218" spans="1:29" x14ac:dyDescent="0.25">
      <c r="A218" s="6" t="s">
        <v>228</v>
      </c>
      <c r="B218">
        <f>DATA_GOES_HERE!A294</f>
        <v>0</v>
      </c>
      <c r="E218" s="8" t="str">
        <f>IF(DATA_GOES_HERE!F115,F218,"")</f>
        <v/>
      </c>
      <c r="F218">
        <f>DATA_GOES_HERE!AI294</f>
        <v>0</v>
      </c>
      <c r="G218" s="1">
        <f>DATA_GOES_HERE!J294</f>
        <v>0</v>
      </c>
      <c r="H218" s="1">
        <f>DATA_GOES_HERE!R294</f>
        <v>0</v>
      </c>
      <c r="I218" s="1">
        <f t="shared" ca="1" si="3"/>
        <v>42745</v>
      </c>
      <c r="J218">
        <v>0</v>
      </c>
      <c r="K218">
        <v>31158</v>
      </c>
      <c r="L218" t="s">
        <v>124</v>
      </c>
      <c r="M218" t="e">
        <f>VLOOKUP(DATA_GOES_HERE!Y294,VENUEID!$A$2:$B$28,2,TRUE)</f>
        <v>#N/A</v>
      </c>
      <c r="N218" t="e">
        <f>VLOOKUP(DATA_GOES_HERE!AH294,eventTypeID!$A:$C,3,TRUE)</f>
        <v>#N/A</v>
      </c>
      <c r="Q218" t="str">
        <f>VLOOKUP(DATA_GOES_HERE!Y115,VENUEID!$A$2:$C241,3,TRUE)</f>
        <v>(615) 862-5871</v>
      </c>
      <c r="R218" s="7">
        <f>DATA_GOES_HERE!M115</f>
        <v>0.75</v>
      </c>
      <c r="W218" t="str">
        <f>IF(DATA_GOES_HERE!L115="Monday",1," ")</f>
        <v xml:space="preserve"> </v>
      </c>
      <c r="X218" t="str">
        <f>IF(DATA_GOES_HERE!L115="Tuesday",1," ")</f>
        <v xml:space="preserve"> </v>
      </c>
      <c r="Y218" t="str">
        <f>IF(DATA_GOES_HERE!L115="Wednesday",1," ")</f>
        <v xml:space="preserve"> </v>
      </c>
      <c r="Z218">
        <f>IF(DATA_GOES_HERE!L115="Thursday",1," ")</f>
        <v>1</v>
      </c>
      <c r="AA218" t="str">
        <f>IF(DATA_GOES_HERE!L115="Friday",1," ")</f>
        <v xml:space="preserve"> </v>
      </c>
      <c r="AB218" t="str">
        <f>IF(DATA_GOES_HERE!L115="Saturday",1," ")</f>
        <v xml:space="preserve"> </v>
      </c>
      <c r="AC218" t="str">
        <f>IF(DATA_GOES_HERE!L115="Sunday",1," ")</f>
        <v xml:space="preserve"> </v>
      </c>
    </row>
    <row r="219" spans="1:29" x14ac:dyDescent="0.25">
      <c r="A219" s="6" t="s">
        <v>228</v>
      </c>
      <c r="B219">
        <f>DATA_GOES_HERE!A295</f>
        <v>0</v>
      </c>
      <c r="E219" s="8" t="str">
        <f>IF(DATA_GOES_HERE!F116,F219,"")</f>
        <v/>
      </c>
      <c r="F219">
        <f>DATA_GOES_HERE!AI295</f>
        <v>0</v>
      </c>
      <c r="G219" s="1">
        <f>DATA_GOES_HERE!J295</f>
        <v>0</v>
      </c>
      <c r="H219" s="1">
        <f>DATA_GOES_HERE!R295</f>
        <v>0</v>
      </c>
      <c r="I219" s="1">
        <f t="shared" ca="1" si="3"/>
        <v>42745</v>
      </c>
      <c r="J219">
        <v>0</v>
      </c>
      <c r="K219">
        <v>31158</v>
      </c>
      <c r="L219" t="s">
        <v>124</v>
      </c>
      <c r="M219" t="e">
        <f>VLOOKUP(DATA_GOES_HERE!Y295,VENUEID!$A$2:$B$28,2,TRUE)</f>
        <v>#N/A</v>
      </c>
      <c r="N219" t="e">
        <f>VLOOKUP(DATA_GOES_HERE!AH295,eventTypeID!$A:$C,3,TRUE)</f>
        <v>#N/A</v>
      </c>
      <c r="Q219" t="e">
        <f>VLOOKUP(DATA_GOES_HERE!Y116,VENUEID!$A$2:$C242,3,TRUE)</f>
        <v>#N/A</v>
      </c>
      <c r="R219" s="7">
        <f>DATA_GOES_HERE!M116</f>
        <v>0</v>
      </c>
      <c r="W219" t="str">
        <f>IF(DATA_GOES_HERE!L116="Monday",1," ")</f>
        <v xml:space="preserve"> </v>
      </c>
      <c r="X219" t="str">
        <f>IF(DATA_GOES_HERE!L116="Tuesday",1," ")</f>
        <v xml:space="preserve"> </v>
      </c>
      <c r="Y219" t="str">
        <f>IF(DATA_GOES_HERE!L116="Wednesday",1," ")</f>
        <v xml:space="preserve"> </v>
      </c>
      <c r="Z219" t="str">
        <f>IF(DATA_GOES_HERE!L116="Thursday",1," ")</f>
        <v xml:space="preserve"> </v>
      </c>
      <c r="AA219" t="str">
        <f>IF(DATA_GOES_HERE!L116="Friday",1," ")</f>
        <v xml:space="preserve"> </v>
      </c>
      <c r="AB219" t="str">
        <f>IF(DATA_GOES_HERE!L116="Saturday",1," ")</f>
        <v xml:space="preserve"> </v>
      </c>
      <c r="AC219" t="str">
        <f>IF(DATA_GOES_HERE!L116="Sunday",1," ")</f>
        <v xml:space="preserve"> </v>
      </c>
    </row>
    <row r="220" spans="1:29" x14ac:dyDescent="0.25">
      <c r="A220" s="6" t="s">
        <v>228</v>
      </c>
      <c r="B220">
        <f>DATA_GOES_HERE!A296</f>
        <v>0</v>
      </c>
      <c r="E220" s="8" t="str">
        <f>IF(DATA_GOES_HERE!F117,F220,"")</f>
        <v/>
      </c>
      <c r="F220">
        <f>DATA_GOES_HERE!AI296</f>
        <v>0</v>
      </c>
      <c r="G220" s="1">
        <f>DATA_GOES_HERE!J296</f>
        <v>0</v>
      </c>
      <c r="H220" s="1">
        <f>DATA_GOES_HERE!R296</f>
        <v>0</v>
      </c>
      <c r="I220" s="1">
        <f t="shared" ca="1" si="3"/>
        <v>42745</v>
      </c>
      <c r="J220">
        <v>0</v>
      </c>
      <c r="K220">
        <v>31158</v>
      </c>
      <c r="L220" t="s">
        <v>124</v>
      </c>
      <c r="M220" t="e">
        <f>VLOOKUP(DATA_GOES_HERE!Y296,VENUEID!$A$2:$B$28,2,TRUE)</f>
        <v>#N/A</v>
      </c>
      <c r="N220" t="e">
        <f>VLOOKUP(DATA_GOES_HERE!AH296,eventTypeID!$A:$C,3,TRUE)</f>
        <v>#N/A</v>
      </c>
      <c r="Q220" t="e">
        <f>VLOOKUP(DATA_GOES_HERE!Y117,VENUEID!$A$2:$C243,3,TRUE)</f>
        <v>#N/A</v>
      </c>
      <c r="R220" s="7">
        <f>DATA_GOES_HERE!M117</f>
        <v>0</v>
      </c>
      <c r="W220" t="str">
        <f>IF(DATA_GOES_HERE!L117="Monday",1," ")</f>
        <v xml:space="preserve"> </v>
      </c>
      <c r="X220" t="str">
        <f>IF(DATA_GOES_HERE!L117="Tuesday",1," ")</f>
        <v xml:space="preserve"> </v>
      </c>
      <c r="Y220" t="str">
        <f>IF(DATA_GOES_HERE!L117="Wednesday",1," ")</f>
        <v xml:space="preserve"> </v>
      </c>
      <c r="Z220" t="str">
        <f>IF(DATA_GOES_HERE!L117="Thursday",1," ")</f>
        <v xml:space="preserve"> </v>
      </c>
      <c r="AA220" t="str">
        <f>IF(DATA_GOES_HERE!L117="Friday",1," ")</f>
        <v xml:space="preserve"> </v>
      </c>
      <c r="AB220" t="str">
        <f>IF(DATA_GOES_HERE!L117="Saturday",1," ")</f>
        <v xml:space="preserve"> </v>
      </c>
      <c r="AC220" t="str">
        <f>IF(DATA_GOES_HERE!L117="Sunday",1," ")</f>
        <v xml:space="preserve"> </v>
      </c>
    </row>
    <row r="221" spans="1:29" x14ac:dyDescent="0.25">
      <c r="A221" s="6" t="s">
        <v>228</v>
      </c>
      <c r="B221">
        <f>DATA_GOES_HERE!A297</f>
        <v>0</v>
      </c>
      <c r="E221" s="8" t="str">
        <f>IF(DATA_GOES_HERE!F118,F221,"")</f>
        <v/>
      </c>
      <c r="F221">
        <f>DATA_GOES_HERE!AI297</f>
        <v>0</v>
      </c>
      <c r="G221" s="1">
        <f>DATA_GOES_HERE!J297</f>
        <v>0</v>
      </c>
      <c r="H221" s="1">
        <f>DATA_GOES_HERE!R297</f>
        <v>0</v>
      </c>
      <c r="I221" s="1">
        <f t="shared" ca="1" si="3"/>
        <v>42745</v>
      </c>
      <c r="J221">
        <v>0</v>
      </c>
      <c r="K221">
        <v>31158</v>
      </c>
      <c r="L221" t="s">
        <v>124</v>
      </c>
      <c r="M221" t="e">
        <f>VLOOKUP(DATA_GOES_HERE!Y297,VENUEID!$A$2:$B$28,2,TRUE)</f>
        <v>#N/A</v>
      </c>
      <c r="N221" t="e">
        <f>VLOOKUP(DATA_GOES_HERE!AH297,eventTypeID!$A:$C,3,TRUE)</f>
        <v>#N/A</v>
      </c>
      <c r="Q221" t="e">
        <f>VLOOKUP(DATA_GOES_HERE!Y118,VENUEID!$A$2:$C244,3,TRUE)</f>
        <v>#N/A</v>
      </c>
      <c r="R221" s="7">
        <f>DATA_GOES_HERE!M118</f>
        <v>0</v>
      </c>
      <c r="W221" t="str">
        <f>IF(DATA_GOES_HERE!L118="Monday",1," ")</f>
        <v xml:space="preserve"> </v>
      </c>
      <c r="X221" t="str">
        <f>IF(DATA_GOES_HERE!L118="Tuesday",1," ")</f>
        <v xml:space="preserve"> </v>
      </c>
      <c r="Y221" t="str">
        <f>IF(DATA_GOES_HERE!L118="Wednesday",1," ")</f>
        <v xml:space="preserve"> </v>
      </c>
      <c r="Z221" t="str">
        <f>IF(DATA_GOES_HERE!L118="Thursday",1," ")</f>
        <v xml:space="preserve"> </v>
      </c>
      <c r="AA221" t="str">
        <f>IF(DATA_GOES_HERE!L118="Friday",1," ")</f>
        <v xml:space="preserve"> </v>
      </c>
      <c r="AB221" t="str">
        <f>IF(DATA_GOES_HERE!L118="Saturday",1," ")</f>
        <v xml:space="preserve"> </v>
      </c>
      <c r="AC221" t="str">
        <f>IF(DATA_GOES_HERE!L118="Sunday",1," ")</f>
        <v xml:space="preserve"> </v>
      </c>
    </row>
    <row r="222" spans="1:29" x14ac:dyDescent="0.25">
      <c r="A222" s="6" t="s">
        <v>228</v>
      </c>
      <c r="B222">
        <f>DATA_GOES_HERE!A298</f>
        <v>0</v>
      </c>
      <c r="E222" s="8" t="e">
        <f>IF(DATA_GOES_HERE!#REF!,F222,"")</f>
        <v>#REF!</v>
      </c>
      <c r="F222">
        <f>DATA_GOES_HERE!AI298</f>
        <v>0</v>
      </c>
      <c r="G222" s="1">
        <f>DATA_GOES_HERE!J298</f>
        <v>0</v>
      </c>
      <c r="H222" s="1">
        <f>DATA_GOES_HERE!R298</f>
        <v>0</v>
      </c>
      <c r="I222" s="1">
        <f t="shared" ca="1" si="3"/>
        <v>42745</v>
      </c>
      <c r="J222">
        <v>0</v>
      </c>
      <c r="K222">
        <v>31158</v>
      </c>
      <c r="L222" t="s">
        <v>124</v>
      </c>
      <c r="M222" t="e">
        <f>VLOOKUP(DATA_GOES_HERE!Y298,VENUEID!$A$2:$B$28,2,TRUE)</f>
        <v>#N/A</v>
      </c>
      <c r="N222" t="e">
        <f>VLOOKUP(DATA_GOES_HERE!AH298,eventTypeID!$A:$C,3,TRUE)</f>
        <v>#N/A</v>
      </c>
      <c r="Q222" t="e">
        <f>VLOOKUP(DATA_GOES_HERE!#REF!,VENUEID!$A$2:$C245,3,TRUE)</f>
        <v>#REF!</v>
      </c>
      <c r="R222" s="7" t="e">
        <f>DATA_GOES_HERE!#REF!</f>
        <v>#REF!</v>
      </c>
      <c r="W222" t="e">
        <f>IF(DATA_GOES_HERE!#REF!="Monday",1," ")</f>
        <v>#REF!</v>
      </c>
      <c r="X222" t="e">
        <f>IF(DATA_GOES_HERE!#REF!="Tuesday",1," ")</f>
        <v>#REF!</v>
      </c>
      <c r="Y222" t="e">
        <f>IF(DATA_GOES_HERE!#REF!="Wednesday",1," ")</f>
        <v>#REF!</v>
      </c>
      <c r="Z222" t="e">
        <f>IF(DATA_GOES_HERE!#REF!="Thursday",1," ")</f>
        <v>#REF!</v>
      </c>
      <c r="AA222" t="e">
        <f>IF(DATA_GOES_HERE!#REF!="Friday",1," ")</f>
        <v>#REF!</v>
      </c>
      <c r="AB222" t="e">
        <f>IF(DATA_GOES_HERE!#REF!="Saturday",1," ")</f>
        <v>#REF!</v>
      </c>
      <c r="AC222" t="e">
        <f>IF(DATA_GOES_HERE!#REF!="Sunday",1," ")</f>
        <v>#REF!</v>
      </c>
    </row>
    <row r="223" spans="1:29" x14ac:dyDescent="0.25">
      <c r="A223" s="6" t="s">
        <v>228</v>
      </c>
      <c r="B223">
        <f>DATA_GOES_HERE!A299</f>
        <v>0</v>
      </c>
      <c r="E223" s="8" t="str">
        <f>IF(DATA_GOES_HERE!F119,F223,"")</f>
        <v/>
      </c>
      <c r="F223">
        <f>DATA_GOES_HERE!AI299</f>
        <v>0</v>
      </c>
      <c r="G223" s="1">
        <f>DATA_GOES_HERE!J299</f>
        <v>0</v>
      </c>
      <c r="H223" s="1">
        <f>DATA_GOES_HERE!R299</f>
        <v>0</v>
      </c>
      <c r="I223" s="1">
        <f t="shared" ca="1" si="3"/>
        <v>42745</v>
      </c>
      <c r="J223">
        <v>0</v>
      </c>
      <c r="K223">
        <v>31158</v>
      </c>
      <c r="L223" t="s">
        <v>124</v>
      </c>
      <c r="M223" t="e">
        <f>VLOOKUP(DATA_GOES_HERE!Y299,VENUEID!$A$2:$B$28,2,TRUE)</f>
        <v>#N/A</v>
      </c>
      <c r="N223" t="e">
        <f>VLOOKUP(DATA_GOES_HERE!AH299,eventTypeID!$A:$C,3,TRUE)</f>
        <v>#N/A</v>
      </c>
      <c r="Q223" t="e">
        <f>VLOOKUP(DATA_GOES_HERE!Y119,VENUEID!$A$2:$C246,3,TRUE)</f>
        <v>#N/A</v>
      </c>
      <c r="R223" s="7">
        <f>DATA_GOES_HERE!M119</f>
        <v>0</v>
      </c>
      <c r="W223" t="str">
        <f>IF(DATA_GOES_HERE!L119="Monday",1," ")</f>
        <v xml:space="preserve"> </v>
      </c>
      <c r="X223" t="str">
        <f>IF(DATA_GOES_HERE!L119="Tuesday",1," ")</f>
        <v xml:space="preserve"> </v>
      </c>
      <c r="Y223" t="str">
        <f>IF(DATA_GOES_HERE!L119="Wednesday",1," ")</f>
        <v xml:space="preserve"> </v>
      </c>
      <c r="Z223" t="str">
        <f>IF(DATA_GOES_HERE!L119="Thursday",1," ")</f>
        <v xml:space="preserve"> </v>
      </c>
      <c r="AA223" t="str">
        <f>IF(DATA_GOES_HERE!L119="Friday",1," ")</f>
        <v xml:space="preserve"> </v>
      </c>
      <c r="AB223" t="str">
        <f>IF(DATA_GOES_HERE!L119="Saturday",1," ")</f>
        <v xml:space="preserve"> </v>
      </c>
      <c r="AC223" t="str">
        <f>IF(DATA_GOES_HERE!L119="Sunday",1," ")</f>
        <v xml:space="preserve"> </v>
      </c>
    </row>
    <row r="224" spans="1:29" x14ac:dyDescent="0.25">
      <c r="A224" s="6" t="s">
        <v>228</v>
      </c>
      <c r="B224">
        <f>DATA_GOES_HERE!A300</f>
        <v>0</v>
      </c>
      <c r="E224" s="8" t="str">
        <f>IF(DATA_GOES_HERE!F120,F224,"")</f>
        <v/>
      </c>
      <c r="F224">
        <f>DATA_GOES_HERE!AI300</f>
        <v>0</v>
      </c>
      <c r="G224" s="1">
        <f>DATA_GOES_HERE!J300</f>
        <v>0</v>
      </c>
      <c r="H224" s="1">
        <f>DATA_GOES_HERE!R300</f>
        <v>0</v>
      </c>
      <c r="I224" s="1">
        <f t="shared" ca="1" si="3"/>
        <v>42745</v>
      </c>
      <c r="J224">
        <v>0</v>
      </c>
      <c r="K224">
        <v>31158</v>
      </c>
      <c r="L224" t="s">
        <v>124</v>
      </c>
      <c r="M224" t="e">
        <f>VLOOKUP(DATA_GOES_HERE!Y300,VENUEID!$A$2:$B$28,2,TRUE)</f>
        <v>#N/A</v>
      </c>
      <c r="N224" t="e">
        <f>VLOOKUP(DATA_GOES_HERE!AH300,eventTypeID!$A:$C,3,TRUE)</f>
        <v>#N/A</v>
      </c>
      <c r="Q224" t="e">
        <f>VLOOKUP(DATA_GOES_HERE!Y120,VENUEID!$A$2:$C247,3,TRUE)</f>
        <v>#N/A</v>
      </c>
      <c r="R224" s="7">
        <f>DATA_GOES_HERE!M120</f>
        <v>0</v>
      </c>
      <c r="W224" t="str">
        <f>IF(DATA_GOES_HERE!L120="Monday",1," ")</f>
        <v xml:space="preserve"> </v>
      </c>
      <c r="X224" t="str">
        <f>IF(DATA_GOES_HERE!L120="Tuesday",1," ")</f>
        <v xml:space="preserve"> </v>
      </c>
      <c r="Y224" t="str">
        <f>IF(DATA_GOES_HERE!L120="Wednesday",1," ")</f>
        <v xml:space="preserve"> </v>
      </c>
      <c r="Z224" t="str">
        <f>IF(DATA_GOES_HERE!L120="Thursday",1," ")</f>
        <v xml:space="preserve"> </v>
      </c>
      <c r="AA224" t="str">
        <f>IF(DATA_GOES_HERE!L120="Friday",1," ")</f>
        <v xml:space="preserve"> </v>
      </c>
      <c r="AB224" t="str">
        <f>IF(DATA_GOES_HERE!L120="Saturday",1," ")</f>
        <v xml:space="preserve"> </v>
      </c>
      <c r="AC224" t="str">
        <f>IF(DATA_GOES_HERE!L120="Sunday",1," ")</f>
        <v xml:space="preserve"> </v>
      </c>
    </row>
    <row r="225" spans="1:29" x14ac:dyDescent="0.25">
      <c r="A225" s="6" t="s">
        <v>228</v>
      </c>
      <c r="B225">
        <f>DATA_GOES_HERE!A301</f>
        <v>0</v>
      </c>
      <c r="E225" s="8" t="str">
        <f>IF(DATA_GOES_HERE!F121,F225,"")</f>
        <v/>
      </c>
      <c r="F225">
        <f>DATA_GOES_HERE!AI301</f>
        <v>0</v>
      </c>
      <c r="G225" s="1">
        <f>DATA_GOES_HERE!J301</f>
        <v>0</v>
      </c>
      <c r="H225" s="1">
        <f>DATA_GOES_HERE!R301</f>
        <v>0</v>
      </c>
      <c r="I225" s="1">
        <f t="shared" ca="1" si="3"/>
        <v>42745</v>
      </c>
      <c r="J225">
        <v>0</v>
      </c>
      <c r="K225">
        <v>31158</v>
      </c>
      <c r="L225" t="s">
        <v>124</v>
      </c>
      <c r="M225" t="e">
        <f>VLOOKUP(DATA_GOES_HERE!Y301,VENUEID!$A$2:$B$28,2,TRUE)</f>
        <v>#N/A</v>
      </c>
      <c r="N225" t="e">
        <f>VLOOKUP(DATA_GOES_HERE!AH301,eventTypeID!$A:$C,3,TRUE)</f>
        <v>#N/A</v>
      </c>
      <c r="Q225" t="e">
        <f>VLOOKUP(DATA_GOES_HERE!Y121,VENUEID!$A$2:$C248,3,TRUE)</f>
        <v>#N/A</v>
      </c>
      <c r="R225" s="7">
        <f>DATA_GOES_HERE!M121</f>
        <v>0</v>
      </c>
      <c r="W225" t="str">
        <f>IF(DATA_GOES_HERE!L121="Monday",1," ")</f>
        <v xml:space="preserve"> </v>
      </c>
      <c r="X225" t="str">
        <f>IF(DATA_GOES_HERE!L121="Tuesday",1," ")</f>
        <v xml:space="preserve"> </v>
      </c>
      <c r="Y225" t="str">
        <f>IF(DATA_GOES_HERE!L121="Wednesday",1," ")</f>
        <v xml:space="preserve"> </v>
      </c>
      <c r="Z225" t="str">
        <f>IF(DATA_GOES_HERE!L121="Thursday",1," ")</f>
        <v xml:space="preserve"> </v>
      </c>
      <c r="AA225" t="str">
        <f>IF(DATA_GOES_HERE!L121="Friday",1," ")</f>
        <v xml:space="preserve"> </v>
      </c>
      <c r="AB225" t="str">
        <f>IF(DATA_GOES_HERE!L121="Saturday",1," ")</f>
        <v xml:space="preserve"> </v>
      </c>
      <c r="AC225" t="str">
        <f>IF(DATA_GOES_HERE!L121="Sunday",1," ")</f>
        <v xml:space="preserve"> </v>
      </c>
    </row>
    <row r="226" spans="1:29" x14ac:dyDescent="0.25">
      <c r="A226" s="6" t="s">
        <v>228</v>
      </c>
      <c r="B226">
        <f>DATA_GOES_HERE!A302</f>
        <v>0</v>
      </c>
      <c r="E226" s="8" t="str">
        <f>IF(DATA_GOES_HERE!F122,F226,"")</f>
        <v/>
      </c>
      <c r="F226">
        <f>DATA_GOES_HERE!AI302</f>
        <v>0</v>
      </c>
      <c r="G226" s="1">
        <f>DATA_GOES_HERE!J302</f>
        <v>0</v>
      </c>
      <c r="H226" s="1">
        <f>DATA_GOES_HERE!R302</f>
        <v>0</v>
      </c>
      <c r="I226" s="1">
        <f t="shared" ref="I226:I262" ca="1" si="4">TODAY()</f>
        <v>42745</v>
      </c>
      <c r="J226">
        <v>0</v>
      </c>
      <c r="K226">
        <v>31158</v>
      </c>
      <c r="L226" t="s">
        <v>124</v>
      </c>
      <c r="M226" t="e">
        <f>VLOOKUP(DATA_GOES_HERE!Y302,VENUEID!$A$2:$B$28,2,TRUE)</f>
        <v>#N/A</v>
      </c>
      <c r="N226" t="e">
        <f>VLOOKUP(DATA_GOES_HERE!AH302,eventTypeID!$A:$C,3,TRUE)</f>
        <v>#N/A</v>
      </c>
      <c r="Q226" t="e">
        <f>VLOOKUP(DATA_GOES_HERE!Y122,VENUEID!$A$2:$C249,3,TRUE)</f>
        <v>#N/A</v>
      </c>
      <c r="R226" s="7">
        <f>DATA_GOES_HERE!M122</f>
        <v>0</v>
      </c>
      <c r="W226" t="str">
        <f>IF(DATA_GOES_HERE!L122="Monday",1," ")</f>
        <v xml:space="preserve"> </v>
      </c>
      <c r="X226" t="str">
        <f>IF(DATA_GOES_HERE!L122="Tuesday",1," ")</f>
        <v xml:space="preserve"> </v>
      </c>
      <c r="Y226" t="str">
        <f>IF(DATA_GOES_HERE!L122="Wednesday",1," ")</f>
        <v xml:space="preserve"> </v>
      </c>
      <c r="Z226" t="str">
        <f>IF(DATA_GOES_HERE!L122="Thursday",1," ")</f>
        <v xml:space="preserve"> </v>
      </c>
      <c r="AA226" t="str">
        <f>IF(DATA_GOES_HERE!L122="Friday",1," ")</f>
        <v xml:space="preserve"> </v>
      </c>
      <c r="AB226" t="str">
        <f>IF(DATA_GOES_HERE!L122="Saturday",1," ")</f>
        <v xml:space="preserve"> </v>
      </c>
      <c r="AC226" t="str">
        <f>IF(DATA_GOES_HERE!L122="Sunday",1," ")</f>
        <v xml:space="preserve"> </v>
      </c>
    </row>
    <row r="227" spans="1:29" x14ac:dyDescent="0.25">
      <c r="A227" s="6" t="s">
        <v>228</v>
      </c>
      <c r="B227">
        <f>DATA_GOES_HERE!A303</f>
        <v>0</v>
      </c>
      <c r="E227" s="8" t="str">
        <f>IF(DATA_GOES_HERE!F123,F227,"")</f>
        <v/>
      </c>
      <c r="F227">
        <f>DATA_GOES_HERE!AI303</f>
        <v>0</v>
      </c>
      <c r="G227" s="1">
        <f>DATA_GOES_HERE!J303</f>
        <v>0</v>
      </c>
      <c r="H227" s="1">
        <f>DATA_GOES_HERE!R303</f>
        <v>0</v>
      </c>
      <c r="I227" s="1">
        <f t="shared" ca="1" si="4"/>
        <v>42745</v>
      </c>
      <c r="J227">
        <v>0</v>
      </c>
      <c r="K227">
        <v>31158</v>
      </c>
      <c r="L227" t="s">
        <v>124</v>
      </c>
      <c r="M227" t="e">
        <f>VLOOKUP(DATA_GOES_HERE!Y303,VENUEID!$A$2:$B$28,2,TRUE)</f>
        <v>#N/A</v>
      </c>
      <c r="N227" t="e">
        <f>VLOOKUP(DATA_GOES_HERE!AH303,eventTypeID!$A:$C,3,TRUE)</f>
        <v>#N/A</v>
      </c>
      <c r="Q227" t="e">
        <f>VLOOKUP(DATA_GOES_HERE!Y123,VENUEID!$A$2:$C250,3,TRUE)</f>
        <v>#N/A</v>
      </c>
      <c r="R227" s="7">
        <f>DATA_GOES_HERE!M123</f>
        <v>0</v>
      </c>
      <c r="W227" t="str">
        <f>IF(DATA_GOES_HERE!L123="Monday",1," ")</f>
        <v xml:space="preserve"> </v>
      </c>
      <c r="X227" t="str">
        <f>IF(DATA_GOES_HERE!L123="Tuesday",1," ")</f>
        <v xml:space="preserve"> </v>
      </c>
      <c r="Y227" t="str">
        <f>IF(DATA_GOES_HERE!L123="Wednesday",1," ")</f>
        <v xml:space="preserve"> </v>
      </c>
      <c r="Z227" t="str">
        <f>IF(DATA_GOES_HERE!L123="Thursday",1," ")</f>
        <v xml:space="preserve"> </v>
      </c>
      <c r="AA227" t="str">
        <f>IF(DATA_GOES_HERE!L123="Friday",1," ")</f>
        <v xml:space="preserve"> </v>
      </c>
      <c r="AB227" t="str">
        <f>IF(DATA_GOES_HERE!L123="Saturday",1," ")</f>
        <v xml:space="preserve"> </v>
      </c>
      <c r="AC227" t="str">
        <f>IF(DATA_GOES_HERE!L123="Sunday",1," ")</f>
        <v xml:space="preserve"> </v>
      </c>
    </row>
    <row r="228" spans="1:29" x14ac:dyDescent="0.25">
      <c r="A228" s="6" t="s">
        <v>228</v>
      </c>
      <c r="B228">
        <f>DATA_GOES_HERE!A304</f>
        <v>0</v>
      </c>
      <c r="E228" s="8" t="str">
        <f>IF(DATA_GOES_HERE!F124,F228,"")</f>
        <v/>
      </c>
      <c r="F228">
        <f>DATA_GOES_HERE!AI304</f>
        <v>0</v>
      </c>
      <c r="G228" s="1">
        <f>DATA_GOES_HERE!J304</f>
        <v>0</v>
      </c>
      <c r="H228" s="1">
        <f>DATA_GOES_HERE!R304</f>
        <v>0</v>
      </c>
      <c r="I228" s="1">
        <f t="shared" ca="1" si="4"/>
        <v>42745</v>
      </c>
      <c r="J228">
        <v>0</v>
      </c>
      <c r="K228">
        <v>31158</v>
      </c>
      <c r="L228" t="s">
        <v>124</v>
      </c>
      <c r="M228" t="e">
        <f>VLOOKUP(DATA_GOES_HERE!Y304,VENUEID!$A$2:$B$28,2,TRUE)</f>
        <v>#N/A</v>
      </c>
      <c r="N228" t="e">
        <f>VLOOKUP(DATA_GOES_HERE!AH304,eventTypeID!$A:$C,3,TRUE)</f>
        <v>#N/A</v>
      </c>
      <c r="Q228" t="e">
        <f>VLOOKUP(DATA_GOES_HERE!Y124,VENUEID!$A$2:$C251,3,TRUE)</f>
        <v>#N/A</v>
      </c>
      <c r="R228" s="7">
        <f>DATA_GOES_HERE!M124</f>
        <v>0</v>
      </c>
      <c r="W228" t="str">
        <f>IF(DATA_GOES_HERE!L124="Monday",1," ")</f>
        <v xml:space="preserve"> </v>
      </c>
      <c r="X228" t="str">
        <f>IF(DATA_GOES_HERE!L124="Tuesday",1," ")</f>
        <v xml:space="preserve"> </v>
      </c>
      <c r="Y228" t="str">
        <f>IF(DATA_GOES_HERE!L124="Wednesday",1," ")</f>
        <v xml:space="preserve"> </v>
      </c>
      <c r="Z228" t="str">
        <f>IF(DATA_GOES_HERE!L124="Thursday",1," ")</f>
        <v xml:space="preserve"> </v>
      </c>
      <c r="AA228" t="str">
        <f>IF(DATA_GOES_HERE!L124="Friday",1," ")</f>
        <v xml:space="preserve"> </v>
      </c>
      <c r="AB228" t="str">
        <f>IF(DATA_GOES_HERE!L124="Saturday",1," ")</f>
        <v xml:space="preserve"> </v>
      </c>
      <c r="AC228" t="str">
        <f>IF(DATA_GOES_HERE!L124="Sunday",1," ")</f>
        <v xml:space="preserve"> </v>
      </c>
    </row>
    <row r="229" spans="1:29" x14ac:dyDescent="0.25">
      <c r="A229" s="6" t="s">
        <v>228</v>
      </c>
      <c r="B229">
        <f>DATA_GOES_HERE!A305</f>
        <v>0</v>
      </c>
      <c r="E229" s="8" t="str">
        <f>IF(DATA_GOES_HERE!F125,F229,"")</f>
        <v/>
      </c>
      <c r="F229">
        <f>DATA_GOES_HERE!AI305</f>
        <v>0</v>
      </c>
      <c r="G229" s="1">
        <f>DATA_GOES_HERE!J305</f>
        <v>0</v>
      </c>
      <c r="H229" s="1">
        <f>DATA_GOES_HERE!R305</f>
        <v>0</v>
      </c>
      <c r="I229" s="1">
        <f t="shared" ca="1" si="4"/>
        <v>42745</v>
      </c>
      <c r="J229">
        <v>0</v>
      </c>
      <c r="K229">
        <v>31158</v>
      </c>
      <c r="L229" t="s">
        <v>124</v>
      </c>
      <c r="M229" t="e">
        <f>VLOOKUP(DATA_GOES_HERE!Y305,VENUEID!$A$2:$B$28,2,TRUE)</f>
        <v>#N/A</v>
      </c>
      <c r="N229" t="e">
        <f>VLOOKUP(DATA_GOES_HERE!AH305,eventTypeID!$A:$C,3,TRUE)</f>
        <v>#N/A</v>
      </c>
      <c r="Q229" t="e">
        <f>VLOOKUP(DATA_GOES_HERE!Y125,VENUEID!$A$2:$C252,3,TRUE)</f>
        <v>#N/A</v>
      </c>
      <c r="R229" s="7">
        <f>DATA_GOES_HERE!M125</f>
        <v>0</v>
      </c>
      <c r="W229" t="str">
        <f>IF(DATA_GOES_HERE!L125="Monday",1," ")</f>
        <v xml:space="preserve"> </v>
      </c>
      <c r="X229" t="str">
        <f>IF(DATA_GOES_HERE!L125="Tuesday",1," ")</f>
        <v xml:space="preserve"> </v>
      </c>
      <c r="Y229" t="str">
        <f>IF(DATA_GOES_HERE!L125="Wednesday",1," ")</f>
        <v xml:space="preserve"> </v>
      </c>
      <c r="Z229" t="str">
        <f>IF(DATA_GOES_HERE!L125="Thursday",1," ")</f>
        <v xml:space="preserve"> </v>
      </c>
      <c r="AA229" t="str">
        <f>IF(DATA_GOES_HERE!L125="Friday",1," ")</f>
        <v xml:space="preserve"> </v>
      </c>
      <c r="AB229" t="str">
        <f>IF(DATA_GOES_HERE!L125="Saturday",1," ")</f>
        <v xml:space="preserve"> </v>
      </c>
      <c r="AC229" t="str">
        <f>IF(DATA_GOES_HERE!L125="Sunday",1," ")</f>
        <v xml:space="preserve"> </v>
      </c>
    </row>
    <row r="230" spans="1:29" x14ac:dyDescent="0.25">
      <c r="A230" s="6" t="s">
        <v>228</v>
      </c>
      <c r="B230">
        <f>DATA_GOES_HERE!A306</f>
        <v>0</v>
      </c>
      <c r="E230" s="8" t="str">
        <f>IF(DATA_GOES_HERE!F126,F230,"")</f>
        <v/>
      </c>
      <c r="F230">
        <f>DATA_GOES_HERE!AI306</f>
        <v>0</v>
      </c>
      <c r="G230" s="1">
        <f>DATA_GOES_HERE!J306</f>
        <v>0</v>
      </c>
      <c r="H230" s="1">
        <f>DATA_GOES_HERE!R306</f>
        <v>0</v>
      </c>
      <c r="I230" s="1">
        <f t="shared" ca="1" si="4"/>
        <v>42745</v>
      </c>
      <c r="J230">
        <v>0</v>
      </c>
      <c r="K230">
        <v>31158</v>
      </c>
      <c r="L230" t="s">
        <v>124</v>
      </c>
      <c r="M230" t="e">
        <f>VLOOKUP(DATA_GOES_HERE!Y306,VENUEID!$A$2:$B$28,2,TRUE)</f>
        <v>#N/A</v>
      </c>
      <c r="N230" t="e">
        <f>VLOOKUP(DATA_GOES_HERE!AH306,eventTypeID!$A:$C,3,TRUE)</f>
        <v>#N/A</v>
      </c>
      <c r="Q230" t="e">
        <f>VLOOKUP(DATA_GOES_HERE!Y126,VENUEID!$A$2:$C253,3,TRUE)</f>
        <v>#N/A</v>
      </c>
      <c r="R230" s="7">
        <f>DATA_GOES_HERE!M126</f>
        <v>0</v>
      </c>
      <c r="W230" t="str">
        <f>IF(DATA_GOES_HERE!L126="Monday",1," ")</f>
        <v xml:space="preserve"> </v>
      </c>
      <c r="X230" t="str">
        <f>IF(DATA_GOES_HERE!L126="Tuesday",1," ")</f>
        <v xml:space="preserve"> </v>
      </c>
      <c r="Y230" t="str">
        <f>IF(DATA_GOES_HERE!L126="Wednesday",1," ")</f>
        <v xml:space="preserve"> </v>
      </c>
      <c r="Z230" t="str">
        <f>IF(DATA_GOES_HERE!L126="Thursday",1," ")</f>
        <v xml:space="preserve"> </v>
      </c>
      <c r="AA230" t="str">
        <f>IF(DATA_GOES_HERE!L126="Friday",1," ")</f>
        <v xml:space="preserve"> </v>
      </c>
      <c r="AB230" t="str">
        <f>IF(DATA_GOES_HERE!L126="Saturday",1," ")</f>
        <v xml:space="preserve"> </v>
      </c>
      <c r="AC230" t="str">
        <f>IF(DATA_GOES_HERE!L126="Sunday",1," ")</f>
        <v xml:space="preserve"> </v>
      </c>
    </row>
    <row r="231" spans="1:29" x14ac:dyDescent="0.25">
      <c r="A231" s="6" t="s">
        <v>228</v>
      </c>
      <c r="B231">
        <f>DATA_GOES_HERE!A307</f>
        <v>0</v>
      </c>
      <c r="E231" s="8" t="str">
        <f>IF(DATA_GOES_HERE!F127,F231,"")</f>
        <v/>
      </c>
      <c r="F231">
        <f>DATA_GOES_HERE!AI307</f>
        <v>0</v>
      </c>
      <c r="G231" s="1">
        <f>DATA_GOES_HERE!J307</f>
        <v>0</v>
      </c>
      <c r="H231" s="1">
        <f>DATA_GOES_HERE!R307</f>
        <v>0</v>
      </c>
      <c r="I231" s="1">
        <f t="shared" ca="1" si="4"/>
        <v>42745</v>
      </c>
      <c r="J231">
        <v>0</v>
      </c>
      <c r="K231">
        <v>31158</v>
      </c>
      <c r="L231" t="s">
        <v>124</v>
      </c>
      <c r="M231" t="e">
        <f>VLOOKUP(DATA_GOES_HERE!Y307,VENUEID!$A$2:$B$28,2,TRUE)</f>
        <v>#N/A</v>
      </c>
      <c r="N231" t="e">
        <f>VLOOKUP(DATA_GOES_HERE!AH307,eventTypeID!$A:$C,3,TRUE)</f>
        <v>#N/A</v>
      </c>
      <c r="Q231" t="e">
        <f>VLOOKUP(DATA_GOES_HERE!Y127,VENUEID!$A$2:$C254,3,TRUE)</f>
        <v>#N/A</v>
      </c>
      <c r="R231" s="7">
        <f>DATA_GOES_HERE!M127</f>
        <v>0</v>
      </c>
      <c r="W231" t="str">
        <f>IF(DATA_GOES_HERE!L127="Monday",1," ")</f>
        <v xml:space="preserve"> </v>
      </c>
      <c r="X231" t="str">
        <f>IF(DATA_GOES_HERE!L127="Tuesday",1," ")</f>
        <v xml:space="preserve"> </v>
      </c>
      <c r="Y231" t="str">
        <f>IF(DATA_GOES_HERE!L127="Wednesday",1," ")</f>
        <v xml:space="preserve"> </v>
      </c>
      <c r="Z231" t="str">
        <f>IF(DATA_GOES_HERE!L127="Thursday",1," ")</f>
        <v xml:space="preserve"> </v>
      </c>
      <c r="AA231" t="str">
        <f>IF(DATA_GOES_HERE!L127="Friday",1," ")</f>
        <v xml:space="preserve"> </v>
      </c>
      <c r="AB231" t="str">
        <f>IF(DATA_GOES_HERE!L127="Saturday",1," ")</f>
        <v xml:space="preserve"> </v>
      </c>
      <c r="AC231" t="str">
        <f>IF(DATA_GOES_HERE!L127="Sunday",1," ")</f>
        <v xml:space="preserve"> </v>
      </c>
    </row>
    <row r="232" spans="1:29" x14ac:dyDescent="0.25">
      <c r="A232" s="6" t="s">
        <v>228</v>
      </c>
      <c r="B232">
        <f>DATA_GOES_HERE!A308</f>
        <v>0</v>
      </c>
      <c r="E232" s="8" t="str">
        <f>IF(DATA_GOES_HERE!F128,F232,"")</f>
        <v/>
      </c>
      <c r="F232">
        <f>DATA_GOES_HERE!AI308</f>
        <v>0</v>
      </c>
      <c r="G232" s="1">
        <f>DATA_GOES_HERE!J308</f>
        <v>0</v>
      </c>
      <c r="H232" s="1">
        <f>DATA_GOES_HERE!R308</f>
        <v>0</v>
      </c>
      <c r="I232" s="1">
        <f t="shared" ca="1" si="4"/>
        <v>42745</v>
      </c>
      <c r="J232">
        <v>0</v>
      </c>
      <c r="K232">
        <v>31158</v>
      </c>
      <c r="L232" t="s">
        <v>124</v>
      </c>
      <c r="M232" t="e">
        <f>VLOOKUP(DATA_GOES_HERE!Y308,VENUEID!$A$2:$B$28,2,TRUE)</f>
        <v>#N/A</v>
      </c>
      <c r="N232" t="e">
        <f>VLOOKUP(DATA_GOES_HERE!AH308,eventTypeID!$A:$C,3,TRUE)</f>
        <v>#N/A</v>
      </c>
      <c r="Q232" t="e">
        <f>VLOOKUP(DATA_GOES_HERE!Y128,VENUEID!$A$2:$C255,3,TRUE)</f>
        <v>#N/A</v>
      </c>
      <c r="R232" s="7">
        <f>DATA_GOES_HERE!M128</f>
        <v>0</v>
      </c>
      <c r="W232" t="str">
        <f>IF(DATA_GOES_HERE!L128="Monday",1," ")</f>
        <v xml:space="preserve"> </v>
      </c>
      <c r="X232" t="str">
        <f>IF(DATA_GOES_HERE!L128="Tuesday",1," ")</f>
        <v xml:space="preserve"> </v>
      </c>
      <c r="Y232" t="str">
        <f>IF(DATA_GOES_HERE!L128="Wednesday",1," ")</f>
        <v xml:space="preserve"> </v>
      </c>
      <c r="Z232" t="str">
        <f>IF(DATA_GOES_HERE!L128="Thursday",1," ")</f>
        <v xml:space="preserve"> </v>
      </c>
      <c r="AA232" t="str">
        <f>IF(DATA_GOES_HERE!L128="Friday",1," ")</f>
        <v xml:space="preserve"> </v>
      </c>
      <c r="AB232" t="str">
        <f>IF(DATA_GOES_HERE!L128="Saturday",1," ")</f>
        <v xml:space="preserve"> </v>
      </c>
      <c r="AC232" t="str">
        <f>IF(DATA_GOES_HERE!L128="Sunday",1," ")</f>
        <v xml:space="preserve"> </v>
      </c>
    </row>
    <row r="233" spans="1:29" x14ac:dyDescent="0.25">
      <c r="A233" s="6" t="s">
        <v>228</v>
      </c>
      <c r="B233">
        <f>DATA_GOES_HERE!A309</f>
        <v>0</v>
      </c>
      <c r="E233" s="8" t="str">
        <f>IF(DATA_GOES_HERE!F129,F233,"")</f>
        <v/>
      </c>
      <c r="F233">
        <f>DATA_GOES_HERE!AI309</f>
        <v>0</v>
      </c>
      <c r="G233" s="1">
        <f>DATA_GOES_HERE!J309</f>
        <v>0</v>
      </c>
      <c r="H233" s="1">
        <f>DATA_GOES_HERE!R309</f>
        <v>0</v>
      </c>
      <c r="I233" s="1">
        <f t="shared" ca="1" si="4"/>
        <v>42745</v>
      </c>
      <c r="J233">
        <v>0</v>
      </c>
      <c r="K233">
        <v>31158</v>
      </c>
      <c r="L233" t="s">
        <v>124</v>
      </c>
      <c r="M233" t="e">
        <f>VLOOKUP(DATA_GOES_HERE!Y309,VENUEID!$A$2:$B$28,2,TRUE)</f>
        <v>#N/A</v>
      </c>
      <c r="N233" t="e">
        <f>VLOOKUP(DATA_GOES_HERE!AH309,eventTypeID!$A:$C,3,TRUE)</f>
        <v>#N/A</v>
      </c>
      <c r="Q233" t="e">
        <f>VLOOKUP(DATA_GOES_HERE!Y129,VENUEID!$A$2:$C256,3,TRUE)</f>
        <v>#N/A</v>
      </c>
      <c r="R233" s="7">
        <f>DATA_GOES_HERE!M129</f>
        <v>0</v>
      </c>
      <c r="W233" t="str">
        <f>IF(DATA_GOES_HERE!L129="Monday",1," ")</f>
        <v xml:space="preserve"> </v>
      </c>
      <c r="X233" t="str">
        <f>IF(DATA_GOES_HERE!L129="Tuesday",1," ")</f>
        <v xml:space="preserve"> </v>
      </c>
      <c r="Y233" t="str">
        <f>IF(DATA_GOES_HERE!L129="Wednesday",1," ")</f>
        <v xml:space="preserve"> </v>
      </c>
      <c r="Z233" t="str">
        <f>IF(DATA_GOES_HERE!L129="Thursday",1," ")</f>
        <v xml:space="preserve"> </v>
      </c>
      <c r="AA233" t="str">
        <f>IF(DATA_GOES_HERE!L129="Friday",1," ")</f>
        <v xml:space="preserve"> </v>
      </c>
      <c r="AB233" t="str">
        <f>IF(DATA_GOES_HERE!L129="Saturday",1," ")</f>
        <v xml:space="preserve"> </v>
      </c>
      <c r="AC233" t="str">
        <f>IF(DATA_GOES_HERE!L129="Sunday",1," ")</f>
        <v xml:space="preserve"> </v>
      </c>
    </row>
    <row r="234" spans="1:29" x14ac:dyDescent="0.25">
      <c r="A234" s="6" t="s">
        <v>228</v>
      </c>
      <c r="B234">
        <f>DATA_GOES_HERE!A310</f>
        <v>0</v>
      </c>
      <c r="E234" s="8" t="str">
        <f>IF(DATA_GOES_HERE!F130,F234,"")</f>
        <v/>
      </c>
      <c r="F234">
        <f>DATA_GOES_HERE!AI310</f>
        <v>0</v>
      </c>
      <c r="G234" s="1">
        <f>DATA_GOES_HERE!J310</f>
        <v>0</v>
      </c>
      <c r="H234" s="1">
        <f>DATA_GOES_HERE!R310</f>
        <v>0</v>
      </c>
      <c r="I234" s="1">
        <f t="shared" ca="1" si="4"/>
        <v>42745</v>
      </c>
      <c r="J234">
        <v>0</v>
      </c>
      <c r="K234">
        <v>31158</v>
      </c>
      <c r="L234" t="s">
        <v>124</v>
      </c>
      <c r="M234" t="e">
        <f>VLOOKUP(DATA_GOES_HERE!Y310,VENUEID!$A$2:$B$28,2,TRUE)</f>
        <v>#N/A</v>
      </c>
      <c r="N234" t="e">
        <f>VLOOKUP(DATA_GOES_HERE!AH310,eventTypeID!$A:$C,3,TRUE)</f>
        <v>#N/A</v>
      </c>
      <c r="Q234" t="e">
        <f>VLOOKUP(DATA_GOES_HERE!Y130,VENUEID!$A$2:$C257,3,TRUE)</f>
        <v>#N/A</v>
      </c>
      <c r="R234" s="7">
        <f>DATA_GOES_HERE!M130</f>
        <v>0</v>
      </c>
      <c r="W234" t="str">
        <f>IF(DATA_GOES_HERE!L130="Monday",1," ")</f>
        <v xml:space="preserve"> </v>
      </c>
      <c r="X234" t="str">
        <f>IF(DATA_GOES_HERE!L130="Tuesday",1," ")</f>
        <v xml:space="preserve"> </v>
      </c>
      <c r="Y234" t="str">
        <f>IF(DATA_GOES_HERE!L130="Wednesday",1," ")</f>
        <v xml:space="preserve"> </v>
      </c>
      <c r="Z234" t="str">
        <f>IF(DATA_GOES_HERE!L130="Thursday",1," ")</f>
        <v xml:space="preserve"> </v>
      </c>
      <c r="AA234" t="str">
        <f>IF(DATA_GOES_HERE!L130="Friday",1," ")</f>
        <v xml:space="preserve"> </v>
      </c>
      <c r="AB234" t="str">
        <f>IF(DATA_GOES_HERE!L130="Saturday",1," ")</f>
        <v xml:space="preserve"> </v>
      </c>
      <c r="AC234" t="str">
        <f>IF(DATA_GOES_HERE!L130="Sunday",1," ")</f>
        <v xml:space="preserve"> </v>
      </c>
    </row>
    <row r="235" spans="1:29" x14ac:dyDescent="0.25">
      <c r="A235" s="6" t="s">
        <v>228</v>
      </c>
      <c r="B235">
        <f>DATA_GOES_HERE!A311</f>
        <v>0</v>
      </c>
      <c r="E235" s="8" t="str">
        <f>IF(DATA_GOES_HERE!F131,F235,"")</f>
        <v/>
      </c>
      <c r="F235">
        <f>DATA_GOES_HERE!AI311</f>
        <v>0</v>
      </c>
      <c r="G235" s="1">
        <f>DATA_GOES_HERE!J311</f>
        <v>0</v>
      </c>
      <c r="H235" s="1">
        <f>DATA_GOES_HERE!R311</f>
        <v>0</v>
      </c>
      <c r="I235" s="1">
        <f t="shared" ca="1" si="4"/>
        <v>42745</v>
      </c>
      <c r="J235">
        <v>0</v>
      </c>
      <c r="K235">
        <v>31158</v>
      </c>
      <c r="L235" t="s">
        <v>124</v>
      </c>
      <c r="M235" t="e">
        <f>VLOOKUP(DATA_GOES_HERE!Y311,VENUEID!$A$2:$B$28,2,TRUE)</f>
        <v>#N/A</v>
      </c>
      <c r="N235" t="e">
        <f>VLOOKUP(DATA_GOES_HERE!AH311,eventTypeID!$A:$C,3,TRUE)</f>
        <v>#N/A</v>
      </c>
      <c r="Q235" t="e">
        <f>VLOOKUP(DATA_GOES_HERE!Y131,VENUEID!$A$2:$C258,3,TRUE)</f>
        <v>#N/A</v>
      </c>
      <c r="R235" s="7">
        <f>DATA_GOES_HERE!M131</f>
        <v>0</v>
      </c>
      <c r="W235" t="str">
        <f>IF(DATA_GOES_HERE!L131="Monday",1," ")</f>
        <v xml:space="preserve"> </v>
      </c>
      <c r="X235" t="str">
        <f>IF(DATA_GOES_HERE!L131="Tuesday",1," ")</f>
        <v xml:space="preserve"> </v>
      </c>
      <c r="Y235" t="str">
        <f>IF(DATA_GOES_HERE!L131="Wednesday",1," ")</f>
        <v xml:space="preserve"> </v>
      </c>
      <c r="Z235" t="str">
        <f>IF(DATA_GOES_HERE!L131="Thursday",1," ")</f>
        <v xml:space="preserve"> </v>
      </c>
      <c r="AA235" t="str">
        <f>IF(DATA_GOES_HERE!L131="Friday",1," ")</f>
        <v xml:space="preserve"> </v>
      </c>
      <c r="AB235" t="str">
        <f>IF(DATA_GOES_HERE!L131="Saturday",1," ")</f>
        <v xml:space="preserve"> </v>
      </c>
      <c r="AC235" t="str">
        <f>IF(DATA_GOES_HERE!L131="Sunday",1," ")</f>
        <v xml:space="preserve"> </v>
      </c>
    </row>
    <row r="236" spans="1:29" x14ac:dyDescent="0.25">
      <c r="A236" s="6" t="s">
        <v>228</v>
      </c>
      <c r="B236">
        <f>DATA_GOES_HERE!A312</f>
        <v>0</v>
      </c>
      <c r="E236" s="8" t="str">
        <f>IF(DATA_GOES_HERE!F132,F236,"")</f>
        <v/>
      </c>
      <c r="F236">
        <f>DATA_GOES_HERE!AI312</f>
        <v>0</v>
      </c>
      <c r="G236" s="1">
        <f>DATA_GOES_HERE!J312</f>
        <v>0</v>
      </c>
      <c r="H236" s="1">
        <f>DATA_GOES_HERE!R312</f>
        <v>0</v>
      </c>
      <c r="I236" s="1">
        <f t="shared" ca="1" si="4"/>
        <v>42745</v>
      </c>
      <c r="J236">
        <v>0</v>
      </c>
      <c r="K236">
        <v>31158</v>
      </c>
      <c r="L236" t="s">
        <v>124</v>
      </c>
      <c r="M236" t="e">
        <f>VLOOKUP(DATA_GOES_HERE!Y312,VENUEID!$A$2:$B$28,2,TRUE)</f>
        <v>#N/A</v>
      </c>
      <c r="N236" t="e">
        <f>VLOOKUP(DATA_GOES_HERE!AH312,eventTypeID!$A:$C,3,TRUE)</f>
        <v>#N/A</v>
      </c>
      <c r="Q236" t="e">
        <f>VLOOKUP(DATA_GOES_HERE!Y132,VENUEID!$A$2:$C259,3,TRUE)</f>
        <v>#N/A</v>
      </c>
      <c r="R236" s="7">
        <f>DATA_GOES_HERE!M132</f>
        <v>0</v>
      </c>
      <c r="W236" t="str">
        <f>IF(DATA_GOES_HERE!L132="Monday",1," ")</f>
        <v xml:space="preserve"> </v>
      </c>
      <c r="X236" t="str">
        <f>IF(DATA_GOES_HERE!L132="Tuesday",1," ")</f>
        <v xml:space="preserve"> </v>
      </c>
      <c r="Y236" t="str">
        <f>IF(DATA_GOES_HERE!L132="Wednesday",1," ")</f>
        <v xml:space="preserve"> </v>
      </c>
      <c r="Z236" t="str">
        <f>IF(DATA_GOES_HERE!L132="Thursday",1," ")</f>
        <v xml:space="preserve"> </v>
      </c>
      <c r="AA236" t="str">
        <f>IF(DATA_GOES_HERE!L132="Friday",1," ")</f>
        <v xml:space="preserve"> </v>
      </c>
      <c r="AB236" t="str">
        <f>IF(DATA_GOES_HERE!L132="Saturday",1," ")</f>
        <v xml:space="preserve"> </v>
      </c>
      <c r="AC236" t="str">
        <f>IF(DATA_GOES_HERE!L132="Sunday",1," ")</f>
        <v xml:space="preserve"> </v>
      </c>
    </row>
    <row r="237" spans="1:29" x14ac:dyDescent="0.25">
      <c r="A237" s="6" t="s">
        <v>228</v>
      </c>
      <c r="B237">
        <f>DATA_GOES_HERE!A313</f>
        <v>0</v>
      </c>
      <c r="E237" s="8" t="str">
        <f>IF(DATA_GOES_HERE!F133,F237,"")</f>
        <v/>
      </c>
      <c r="F237">
        <f>DATA_GOES_HERE!AI313</f>
        <v>0</v>
      </c>
      <c r="G237" s="1">
        <f>DATA_GOES_HERE!J313</f>
        <v>0</v>
      </c>
      <c r="H237" s="1">
        <f>DATA_GOES_HERE!R313</f>
        <v>0</v>
      </c>
      <c r="I237" s="1">
        <f t="shared" ca="1" si="4"/>
        <v>42745</v>
      </c>
      <c r="J237">
        <v>0</v>
      </c>
      <c r="K237">
        <v>31158</v>
      </c>
      <c r="L237" t="s">
        <v>124</v>
      </c>
      <c r="M237" t="e">
        <f>VLOOKUP(DATA_GOES_HERE!Y313,VENUEID!$A$2:$B$28,2,TRUE)</f>
        <v>#N/A</v>
      </c>
      <c r="N237" t="e">
        <f>VLOOKUP(DATA_GOES_HERE!AH313,eventTypeID!$A:$C,3,TRUE)</f>
        <v>#N/A</v>
      </c>
      <c r="Q237" t="e">
        <f>VLOOKUP(DATA_GOES_HERE!Y133,VENUEID!$A$2:$C260,3,TRUE)</f>
        <v>#N/A</v>
      </c>
      <c r="R237" s="7">
        <f>DATA_GOES_HERE!M133</f>
        <v>0</v>
      </c>
      <c r="W237" t="str">
        <f>IF(DATA_GOES_HERE!L133="Monday",1," ")</f>
        <v xml:space="preserve"> </v>
      </c>
      <c r="X237" t="str">
        <f>IF(DATA_GOES_HERE!L133="Tuesday",1," ")</f>
        <v xml:space="preserve"> </v>
      </c>
      <c r="Y237" t="str">
        <f>IF(DATA_GOES_HERE!L133="Wednesday",1," ")</f>
        <v xml:space="preserve"> </v>
      </c>
      <c r="Z237" t="str">
        <f>IF(DATA_GOES_HERE!L133="Thursday",1," ")</f>
        <v xml:space="preserve"> </v>
      </c>
      <c r="AA237" t="str">
        <f>IF(DATA_GOES_HERE!L133="Friday",1," ")</f>
        <v xml:space="preserve"> </v>
      </c>
      <c r="AB237" t="str">
        <f>IF(DATA_GOES_HERE!L133="Saturday",1," ")</f>
        <v xml:space="preserve"> </v>
      </c>
      <c r="AC237" t="str">
        <f>IF(DATA_GOES_HERE!L133="Sunday",1," ")</f>
        <v xml:space="preserve"> </v>
      </c>
    </row>
    <row r="238" spans="1:29" x14ac:dyDescent="0.25">
      <c r="A238" s="6" t="s">
        <v>228</v>
      </c>
      <c r="B238">
        <f>DATA_GOES_HERE!A314</f>
        <v>0</v>
      </c>
      <c r="E238" s="8" t="str">
        <f>IF(DATA_GOES_HERE!F134,F238,"")</f>
        <v/>
      </c>
      <c r="F238">
        <f>DATA_GOES_HERE!AI314</f>
        <v>0</v>
      </c>
      <c r="G238" s="1">
        <f>DATA_GOES_HERE!J314</f>
        <v>0</v>
      </c>
      <c r="H238" s="1">
        <f>DATA_GOES_HERE!R314</f>
        <v>0</v>
      </c>
      <c r="I238" s="1">
        <f t="shared" ca="1" si="4"/>
        <v>42745</v>
      </c>
      <c r="J238">
        <v>0</v>
      </c>
      <c r="K238">
        <v>31158</v>
      </c>
      <c r="L238" t="s">
        <v>124</v>
      </c>
      <c r="M238" t="e">
        <f>VLOOKUP(DATA_GOES_HERE!Y314,VENUEID!$A$2:$B$28,2,TRUE)</f>
        <v>#N/A</v>
      </c>
      <c r="N238" t="e">
        <f>VLOOKUP(DATA_GOES_HERE!AH314,eventTypeID!$A:$C,3,TRUE)</f>
        <v>#N/A</v>
      </c>
      <c r="Q238" t="e">
        <f>VLOOKUP(DATA_GOES_HERE!Y134,VENUEID!$A$2:$C261,3,TRUE)</f>
        <v>#N/A</v>
      </c>
      <c r="R238" s="7">
        <f>DATA_GOES_HERE!M134</f>
        <v>0</v>
      </c>
      <c r="W238" t="str">
        <f>IF(DATA_GOES_HERE!L134="Monday",1," ")</f>
        <v xml:space="preserve"> </v>
      </c>
      <c r="X238" t="str">
        <f>IF(DATA_GOES_HERE!L134="Tuesday",1," ")</f>
        <v xml:space="preserve"> </v>
      </c>
      <c r="Y238" t="str">
        <f>IF(DATA_GOES_HERE!L134="Wednesday",1," ")</f>
        <v xml:space="preserve"> </v>
      </c>
      <c r="Z238" t="str">
        <f>IF(DATA_GOES_HERE!L134="Thursday",1," ")</f>
        <v xml:space="preserve"> </v>
      </c>
      <c r="AA238" t="str">
        <f>IF(DATA_GOES_HERE!L134="Friday",1," ")</f>
        <v xml:space="preserve"> </v>
      </c>
      <c r="AB238" t="str">
        <f>IF(DATA_GOES_HERE!L134="Saturday",1," ")</f>
        <v xml:space="preserve"> </v>
      </c>
      <c r="AC238" t="str">
        <f>IF(DATA_GOES_HERE!L134="Sunday",1," ")</f>
        <v xml:space="preserve"> </v>
      </c>
    </row>
    <row r="239" spans="1:29" x14ac:dyDescent="0.25">
      <c r="A239" s="6" t="s">
        <v>228</v>
      </c>
      <c r="B239">
        <f>DATA_GOES_HERE!A315</f>
        <v>0</v>
      </c>
      <c r="E239" s="8" t="str">
        <f>IF(DATA_GOES_HERE!F135,F239,"")</f>
        <v/>
      </c>
      <c r="F239">
        <f>DATA_GOES_HERE!AI315</f>
        <v>0</v>
      </c>
      <c r="G239" s="1">
        <f>DATA_GOES_HERE!J315</f>
        <v>0</v>
      </c>
      <c r="H239" s="1">
        <f>DATA_GOES_HERE!R315</f>
        <v>0</v>
      </c>
      <c r="I239" s="1">
        <f t="shared" ca="1" si="4"/>
        <v>42745</v>
      </c>
      <c r="J239">
        <v>0</v>
      </c>
      <c r="K239">
        <v>31158</v>
      </c>
      <c r="L239" t="s">
        <v>124</v>
      </c>
      <c r="M239" t="e">
        <f>VLOOKUP(DATA_GOES_HERE!Y315,VENUEID!$A$2:$B$28,2,TRUE)</f>
        <v>#N/A</v>
      </c>
      <c r="N239" t="e">
        <f>VLOOKUP(DATA_GOES_HERE!AH315,eventTypeID!$A:$C,3,TRUE)</f>
        <v>#N/A</v>
      </c>
      <c r="Q239" t="e">
        <f>VLOOKUP(DATA_GOES_HERE!Y135,VENUEID!$A$2:$C262,3,TRUE)</f>
        <v>#N/A</v>
      </c>
      <c r="R239" s="7">
        <f>DATA_GOES_HERE!M135</f>
        <v>0</v>
      </c>
      <c r="W239" t="str">
        <f>IF(DATA_GOES_HERE!L135="Monday",1," ")</f>
        <v xml:space="preserve"> </v>
      </c>
      <c r="X239" t="str">
        <f>IF(DATA_GOES_HERE!L135="Tuesday",1," ")</f>
        <v xml:space="preserve"> </v>
      </c>
      <c r="Y239" t="str">
        <f>IF(DATA_GOES_HERE!L135="Wednesday",1," ")</f>
        <v xml:space="preserve"> </v>
      </c>
      <c r="Z239" t="str">
        <f>IF(DATA_GOES_HERE!L135="Thursday",1," ")</f>
        <v xml:space="preserve"> </v>
      </c>
      <c r="AA239" t="str">
        <f>IF(DATA_GOES_HERE!L135="Friday",1," ")</f>
        <v xml:space="preserve"> </v>
      </c>
      <c r="AB239" t="str">
        <f>IF(DATA_GOES_HERE!L135="Saturday",1," ")</f>
        <v xml:space="preserve"> </v>
      </c>
      <c r="AC239" t="str">
        <f>IF(DATA_GOES_HERE!L135="Sunday",1," ")</f>
        <v xml:space="preserve"> </v>
      </c>
    </row>
    <row r="240" spans="1:29" x14ac:dyDescent="0.25">
      <c r="A240" s="6" t="s">
        <v>228</v>
      </c>
      <c r="B240">
        <f>DATA_GOES_HERE!A316</f>
        <v>0</v>
      </c>
      <c r="E240" s="8" t="str">
        <f>IF(DATA_GOES_HERE!F136,F240,"")</f>
        <v/>
      </c>
      <c r="F240">
        <f>DATA_GOES_HERE!AI316</f>
        <v>0</v>
      </c>
      <c r="G240" s="1">
        <f>DATA_GOES_HERE!J316</f>
        <v>0</v>
      </c>
      <c r="H240" s="1">
        <f>DATA_GOES_HERE!R316</f>
        <v>0</v>
      </c>
      <c r="I240" s="1">
        <f t="shared" ca="1" si="4"/>
        <v>42745</v>
      </c>
      <c r="J240">
        <v>0</v>
      </c>
      <c r="K240">
        <v>31158</v>
      </c>
      <c r="L240" t="s">
        <v>124</v>
      </c>
      <c r="M240" t="e">
        <f>VLOOKUP(DATA_GOES_HERE!Y316,VENUEID!$A$2:$B$28,2,TRUE)</f>
        <v>#N/A</v>
      </c>
      <c r="N240" t="e">
        <f>VLOOKUP(DATA_GOES_HERE!AH316,eventTypeID!$A:$C,3,TRUE)</f>
        <v>#N/A</v>
      </c>
      <c r="Q240" t="e">
        <f>VLOOKUP(DATA_GOES_HERE!Y136,VENUEID!$A$2:$C263,3,TRUE)</f>
        <v>#N/A</v>
      </c>
      <c r="R240" s="7">
        <f>DATA_GOES_HERE!M136</f>
        <v>0</v>
      </c>
      <c r="W240" t="str">
        <f>IF(DATA_GOES_HERE!L136="Monday",1," ")</f>
        <v xml:space="preserve"> </v>
      </c>
      <c r="X240" t="str">
        <f>IF(DATA_GOES_HERE!L136="Tuesday",1," ")</f>
        <v xml:space="preserve"> </v>
      </c>
      <c r="Y240" t="str">
        <f>IF(DATA_GOES_HERE!L136="Wednesday",1," ")</f>
        <v xml:space="preserve"> </v>
      </c>
      <c r="Z240" t="str">
        <f>IF(DATA_GOES_HERE!L136="Thursday",1," ")</f>
        <v xml:space="preserve"> </v>
      </c>
      <c r="AA240" t="str">
        <f>IF(DATA_GOES_HERE!L136="Friday",1," ")</f>
        <v xml:space="preserve"> </v>
      </c>
      <c r="AB240" t="str">
        <f>IF(DATA_GOES_HERE!L136="Saturday",1," ")</f>
        <v xml:space="preserve"> </v>
      </c>
      <c r="AC240" t="str">
        <f>IF(DATA_GOES_HERE!L136="Sunday",1," ")</f>
        <v xml:space="preserve"> </v>
      </c>
    </row>
    <row r="241" spans="1:29" x14ac:dyDescent="0.25">
      <c r="A241" s="6" t="s">
        <v>228</v>
      </c>
      <c r="B241">
        <f>DATA_GOES_HERE!A317</f>
        <v>0</v>
      </c>
      <c r="E241" s="8" t="e">
        <f>IF(DATA_GOES_HERE!#REF!,F241,"")</f>
        <v>#REF!</v>
      </c>
      <c r="F241">
        <f>DATA_GOES_HERE!AI317</f>
        <v>0</v>
      </c>
      <c r="G241" s="1">
        <f>DATA_GOES_HERE!J317</f>
        <v>0</v>
      </c>
      <c r="H241" s="1">
        <f>DATA_GOES_HERE!R317</f>
        <v>0</v>
      </c>
      <c r="I241" s="1">
        <f t="shared" ca="1" si="4"/>
        <v>42745</v>
      </c>
      <c r="J241">
        <v>0</v>
      </c>
      <c r="K241">
        <v>31158</v>
      </c>
      <c r="L241" t="s">
        <v>124</v>
      </c>
      <c r="M241" t="e">
        <f>VLOOKUP(DATA_GOES_HERE!Y317,VENUEID!$A$2:$B$28,2,TRUE)</f>
        <v>#N/A</v>
      </c>
      <c r="N241" t="e">
        <f>VLOOKUP(DATA_GOES_HERE!AH317,eventTypeID!$A:$C,3,TRUE)</f>
        <v>#N/A</v>
      </c>
      <c r="Q241" t="e">
        <f>VLOOKUP(DATA_GOES_HERE!#REF!,VENUEID!$A$2:$C264,3,TRUE)</f>
        <v>#REF!</v>
      </c>
      <c r="R241" s="7" t="e">
        <f>DATA_GOES_HERE!#REF!</f>
        <v>#REF!</v>
      </c>
      <c r="W241" t="e">
        <f>IF(DATA_GOES_HERE!#REF!="Monday",1," ")</f>
        <v>#REF!</v>
      </c>
      <c r="X241" t="e">
        <f>IF(DATA_GOES_HERE!#REF!="Tuesday",1," ")</f>
        <v>#REF!</v>
      </c>
      <c r="Y241" t="e">
        <f>IF(DATA_GOES_HERE!#REF!="Wednesday",1," ")</f>
        <v>#REF!</v>
      </c>
      <c r="Z241" t="e">
        <f>IF(DATA_GOES_HERE!#REF!="Thursday",1," ")</f>
        <v>#REF!</v>
      </c>
      <c r="AA241" t="e">
        <f>IF(DATA_GOES_HERE!#REF!="Friday",1," ")</f>
        <v>#REF!</v>
      </c>
      <c r="AB241" t="e">
        <f>IF(DATA_GOES_HERE!#REF!="Saturday",1," ")</f>
        <v>#REF!</v>
      </c>
      <c r="AC241" t="e">
        <f>IF(DATA_GOES_HERE!#REF!="Sunday",1," ")</f>
        <v>#REF!</v>
      </c>
    </row>
    <row r="242" spans="1:29" x14ac:dyDescent="0.25">
      <c r="A242" s="6" t="s">
        <v>228</v>
      </c>
      <c r="B242">
        <f>DATA_GOES_HERE!A318</f>
        <v>0</v>
      </c>
      <c r="E242" s="8" t="str">
        <f>IF(DATA_GOES_HERE!F137,F242,"")</f>
        <v/>
      </c>
      <c r="F242">
        <f>DATA_GOES_HERE!AI318</f>
        <v>0</v>
      </c>
      <c r="G242" s="1">
        <f>DATA_GOES_HERE!J318</f>
        <v>0</v>
      </c>
      <c r="H242" s="1">
        <f>DATA_GOES_HERE!R318</f>
        <v>0</v>
      </c>
      <c r="I242" s="1">
        <f t="shared" ca="1" si="4"/>
        <v>42745</v>
      </c>
      <c r="J242">
        <v>0</v>
      </c>
      <c r="K242">
        <v>31158</v>
      </c>
      <c r="L242" t="s">
        <v>124</v>
      </c>
      <c r="M242" t="e">
        <f>VLOOKUP(DATA_GOES_HERE!Y318,VENUEID!$A$2:$B$28,2,TRUE)</f>
        <v>#N/A</v>
      </c>
      <c r="N242" t="e">
        <f>VLOOKUP(DATA_GOES_HERE!AH318,eventTypeID!$A:$C,3,TRUE)</f>
        <v>#N/A</v>
      </c>
      <c r="Q242" t="e">
        <f>VLOOKUP(DATA_GOES_HERE!Y137,VENUEID!$A$2:$C265,3,TRUE)</f>
        <v>#N/A</v>
      </c>
      <c r="R242" s="7">
        <f>DATA_GOES_HERE!M137</f>
        <v>0</v>
      </c>
      <c r="W242" t="str">
        <f>IF(DATA_GOES_HERE!L137="Monday",1," ")</f>
        <v xml:space="preserve"> </v>
      </c>
      <c r="X242" t="str">
        <f>IF(DATA_GOES_HERE!L137="Tuesday",1," ")</f>
        <v xml:space="preserve"> </v>
      </c>
      <c r="Y242" t="str">
        <f>IF(DATA_GOES_HERE!L137="Wednesday",1," ")</f>
        <v xml:space="preserve"> </v>
      </c>
      <c r="Z242" t="str">
        <f>IF(DATA_GOES_HERE!L137="Thursday",1," ")</f>
        <v xml:space="preserve"> </v>
      </c>
      <c r="AA242" t="str">
        <f>IF(DATA_GOES_HERE!L137="Friday",1," ")</f>
        <v xml:space="preserve"> </v>
      </c>
      <c r="AB242" t="str">
        <f>IF(DATA_GOES_HERE!L137="Saturday",1," ")</f>
        <v xml:space="preserve"> </v>
      </c>
      <c r="AC242" t="str">
        <f>IF(DATA_GOES_HERE!L137="Sunday",1," ")</f>
        <v xml:space="preserve"> </v>
      </c>
    </row>
    <row r="243" spans="1:29" x14ac:dyDescent="0.25">
      <c r="A243" s="6" t="s">
        <v>228</v>
      </c>
      <c r="B243">
        <f>DATA_GOES_HERE!A319</f>
        <v>0</v>
      </c>
      <c r="E243" s="8" t="str">
        <f>IF(DATA_GOES_HERE!F138,F243,"")</f>
        <v/>
      </c>
      <c r="F243">
        <f>DATA_GOES_HERE!AI319</f>
        <v>0</v>
      </c>
      <c r="G243" s="1">
        <f>DATA_GOES_HERE!J319</f>
        <v>0</v>
      </c>
      <c r="H243" s="1">
        <f>DATA_GOES_HERE!R319</f>
        <v>0</v>
      </c>
      <c r="I243" s="1">
        <f t="shared" ca="1" si="4"/>
        <v>42745</v>
      </c>
      <c r="J243">
        <v>0</v>
      </c>
      <c r="K243">
        <v>31158</v>
      </c>
      <c r="L243" t="s">
        <v>124</v>
      </c>
      <c r="M243" t="e">
        <f>VLOOKUP(DATA_GOES_HERE!Y319,VENUEID!$A$2:$B$28,2,TRUE)</f>
        <v>#N/A</v>
      </c>
      <c r="N243" t="e">
        <f>VLOOKUP(DATA_GOES_HERE!AH319,eventTypeID!$A:$C,3,TRUE)</f>
        <v>#N/A</v>
      </c>
      <c r="Q243" t="e">
        <v>#N/A</v>
      </c>
      <c r="R243" s="7">
        <f>DATA_GOES_HERE!M138</f>
        <v>0</v>
      </c>
      <c r="W243" t="str">
        <f>IF(DATA_GOES_HERE!L138="Monday",1," ")</f>
        <v xml:space="preserve"> </v>
      </c>
      <c r="X243" t="str">
        <f>IF(DATA_GOES_HERE!L138="Tuesday",1," ")</f>
        <v xml:space="preserve"> </v>
      </c>
      <c r="Y243" t="str">
        <f>IF(DATA_GOES_HERE!L138="Wednesday",1," ")</f>
        <v xml:space="preserve"> </v>
      </c>
      <c r="Z243" t="str">
        <f>IF(DATA_GOES_HERE!L138="Thursday",1," ")</f>
        <v xml:space="preserve"> </v>
      </c>
      <c r="AA243" t="str">
        <f>IF(DATA_GOES_HERE!L138="Friday",1," ")</f>
        <v xml:space="preserve"> </v>
      </c>
      <c r="AB243" t="str">
        <f>IF(DATA_GOES_HERE!L138="Saturday",1," ")</f>
        <v xml:space="preserve"> </v>
      </c>
      <c r="AC243" t="str">
        <f>IF(DATA_GOES_HERE!L138="Sunday",1," ")</f>
        <v xml:space="preserve"> </v>
      </c>
    </row>
    <row r="244" spans="1:29" x14ac:dyDescent="0.25">
      <c r="A244" s="6" t="s">
        <v>228</v>
      </c>
      <c r="B244">
        <f>DATA_GOES_HERE!A320</f>
        <v>0</v>
      </c>
      <c r="E244" s="8" t="str">
        <f>IF(DATA_GOES_HERE!F139,F244,"")</f>
        <v/>
      </c>
      <c r="F244">
        <f>DATA_GOES_HERE!AI320</f>
        <v>0</v>
      </c>
      <c r="G244" s="1">
        <f>DATA_GOES_HERE!J320</f>
        <v>0</v>
      </c>
      <c r="H244" s="1">
        <f>DATA_GOES_HERE!R320</f>
        <v>0</v>
      </c>
      <c r="I244" s="1">
        <f t="shared" ca="1" si="4"/>
        <v>42745</v>
      </c>
      <c r="J244">
        <v>0</v>
      </c>
      <c r="K244">
        <v>31158</v>
      </c>
      <c r="L244" t="s">
        <v>124</v>
      </c>
      <c r="M244" t="e">
        <f>VLOOKUP(DATA_GOES_HERE!Y320,VENUEID!$A$2:$B$28,2,TRUE)</f>
        <v>#N/A</v>
      </c>
      <c r="N244" t="e">
        <f>VLOOKUP(DATA_GOES_HERE!AH320,eventTypeID!$A:$C,3,TRUE)</f>
        <v>#N/A</v>
      </c>
      <c r="Q244" t="e">
        <v>#N/A</v>
      </c>
      <c r="R244" s="7">
        <f>DATA_GOES_HERE!M139</f>
        <v>0</v>
      </c>
      <c r="W244" t="str">
        <f>IF(DATA_GOES_HERE!L139="Monday",1," ")</f>
        <v xml:space="preserve"> </v>
      </c>
      <c r="X244" t="str">
        <f>IF(DATA_GOES_HERE!L139="Tuesday",1," ")</f>
        <v xml:space="preserve"> </v>
      </c>
      <c r="Y244" t="str">
        <f>IF(DATA_GOES_HERE!L139="Wednesday",1," ")</f>
        <v xml:space="preserve"> </v>
      </c>
      <c r="Z244" t="str">
        <f>IF(DATA_GOES_HERE!L139="Thursday",1," ")</f>
        <v xml:space="preserve"> </v>
      </c>
      <c r="AA244" t="str">
        <f>IF(DATA_GOES_HERE!L139="Friday",1," ")</f>
        <v xml:space="preserve"> </v>
      </c>
      <c r="AB244" t="str">
        <f>IF(DATA_GOES_HERE!L139="Saturday",1," ")</f>
        <v xml:space="preserve"> </v>
      </c>
      <c r="AC244" t="str">
        <f>IF(DATA_GOES_HERE!L139="Sunday",1," ")</f>
        <v xml:space="preserve"> </v>
      </c>
    </row>
    <row r="245" spans="1:29" x14ac:dyDescent="0.25">
      <c r="A245" s="6" t="s">
        <v>228</v>
      </c>
      <c r="B245">
        <f>DATA_GOES_HERE!A321</f>
        <v>0</v>
      </c>
      <c r="E245" s="8" t="str">
        <f>IF(DATA_GOES_HERE!F140,F245,"")</f>
        <v/>
      </c>
      <c r="F245">
        <f>DATA_GOES_HERE!AI321</f>
        <v>0</v>
      </c>
      <c r="G245" s="1">
        <f>DATA_GOES_HERE!J321</f>
        <v>0</v>
      </c>
      <c r="H245" s="1">
        <f>DATA_GOES_HERE!R321</f>
        <v>0</v>
      </c>
      <c r="I245" s="1">
        <f t="shared" ca="1" si="4"/>
        <v>42745</v>
      </c>
      <c r="J245">
        <v>0</v>
      </c>
      <c r="K245">
        <v>31158</v>
      </c>
      <c r="L245" t="s">
        <v>124</v>
      </c>
      <c r="M245" t="e">
        <f>VLOOKUP(DATA_GOES_HERE!Y321,VENUEID!$A$2:$B$28,2,TRUE)</f>
        <v>#N/A</v>
      </c>
      <c r="N245" t="e">
        <f>VLOOKUP(DATA_GOES_HERE!AH321,eventTypeID!$A:$C,3,TRUE)</f>
        <v>#N/A</v>
      </c>
      <c r="Q245" t="e">
        <v>#N/A</v>
      </c>
      <c r="R245" s="7">
        <f>DATA_GOES_HERE!M140</f>
        <v>0</v>
      </c>
      <c r="W245" t="str">
        <f>IF(DATA_GOES_HERE!L140="Monday",1," ")</f>
        <v xml:space="preserve"> </v>
      </c>
      <c r="X245" t="str">
        <f>IF(DATA_GOES_HERE!L140="Tuesday",1," ")</f>
        <v xml:space="preserve"> </v>
      </c>
      <c r="Y245" t="str">
        <f>IF(DATA_GOES_HERE!L140="Wednesday",1," ")</f>
        <v xml:space="preserve"> </v>
      </c>
      <c r="Z245" t="str">
        <f>IF(DATA_GOES_HERE!L140="Thursday",1," ")</f>
        <v xml:space="preserve"> </v>
      </c>
      <c r="AA245" t="str">
        <f>IF(DATA_GOES_HERE!L140="Friday",1," ")</f>
        <v xml:space="preserve"> </v>
      </c>
      <c r="AB245" t="str">
        <f>IF(DATA_GOES_HERE!L140="Saturday",1," ")</f>
        <v xml:space="preserve"> </v>
      </c>
      <c r="AC245" t="str">
        <f>IF(DATA_GOES_HERE!L140="Sunday",1," ")</f>
        <v xml:space="preserve"> </v>
      </c>
    </row>
    <row r="246" spans="1:29" x14ac:dyDescent="0.25">
      <c r="A246" s="6" t="s">
        <v>228</v>
      </c>
      <c r="B246">
        <f>DATA_GOES_HERE!A322</f>
        <v>0</v>
      </c>
      <c r="E246" s="8" t="str">
        <f>IF(DATA_GOES_HERE!F141,F246,"")</f>
        <v/>
      </c>
      <c r="F246">
        <f>DATA_GOES_HERE!AI322</f>
        <v>0</v>
      </c>
      <c r="G246" s="1">
        <f>DATA_GOES_HERE!J322</f>
        <v>0</v>
      </c>
      <c r="H246" s="1">
        <f>DATA_GOES_HERE!R322</f>
        <v>0</v>
      </c>
      <c r="I246" s="1">
        <f t="shared" ca="1" si="4"/>
        <v>42745</v>
      </c>
      <c r="J246">
        <v>0</v>
      </c>
      <c r="K246">
        <v>31158</v>
      </c>
      <c r="L246" t="s">
        <v>124</v>
      </c>
      <c r="M246" t="e">
        <f>VLOOKUP(DATA_GOES_HERE!Y322,VENUEID!$A$2:$B$28,2,TRUE)</f>
        <v>#N/A</v>
      </c>
      <c r="N246" t="e">
        <f>VLOOKUP(DATA_GOES_HERE!AH322,eventTypeID!$A:$C,3,TRUE)</f>
        <v>#N/A</v>
      </c>
      <c r="Q246" t="e">
        <v>#N/A</v>
      </c>
      <c r="R246" s="7">
        <f>DATA_GOES_HERE!M141</f>
        <v>0.41666666666666669</v>
      </c>
      <c r="W246" t="str">
        <f>IF(DATA_GOES_HERE!L141="Monday",1," ")</f>
        <v xml:space="preserve"> </v>
      </c>
      <c r="X246" t="str">
        <f>IF(DATA_GOES_HERE!L141="Tuesday",1," ")</f>
        <v xml:space="preserve"> </v>
      </c>
      <c r="Y246" t="str">
        <f>IF(DATA_GOES_HERE!L141="Wednesday",1," ")</f>
        <v xml:space="preserve"> </v>
      </c>
      <c r="Z246" t="str">
        <f>IF(DATA_GOES_HERE!L141="Thursday",1," ")</f>
        <v xml:space="preserve"> </v>
      </c>
      <c r="AA246">
        <f>IF(DATA_GOES_HERE!L141="Friday",1," ")</f>
        <v>1</v>
      </c>
      <c r="AB246" t="str">
        <f>IF(DATA_GOES_HERE!L141="Saturday",1," ")</f>
        <v xml:space="preserve"> </v>
      </c>
      <c r="AC246" t="str">
        <f>IF(DATA_GOES_HERE!L141="Sunday",1," ")</f>
        <v xml:space="preserve"> </v>
      </c>
    </row>
    <row r="247" spans="1:29" x14ac:dyDescent="0.25">
      <c r="A247" s="6" t="s">
        <v>228</v>
      </c>
      <c r="B247">
        <f>DATA_GOES_HERE!A323</f>
        <v>0</v>
      </c>
      <c r="E247" s="8" t="str">
        <f>IF(DATA_GOES_HERE!F142,F247,"")</f>
        <v/>
      </c>
      <c r="F247">
        <f>DATA_GOES_HERE!AI323</f>
        <v>0</v>
      </c>
      <c r="G247" s="1">
        <f>DATA_GOES_HERE!J323</f>
        <v>0</v>
      </c>
      <c r="H247" s="1">
        <f>DATA_GOES_HERE!R323</f>
        <v>0</v>
      </c>
      <c r="I247" s="1">
        <f t="shared" ca="1" si="4"/>
        <v>42745</v>
      </c>
      <c r="J247">
        <v>0</v>
      </c>
      <c r="K247">
        <v>31158</v>
      </c>
      <c r="L247" t="s">
        <v>124</v>
      </c>
      <c r="M247" t="e">
        <f>VLOOKUP(DATA_GOES_HERE!Y323,VENUEID!$A$2:$B$28,2,TRUE)</f>
        <v>#N/A</v>
      </c>
      <c r="N247" t="e">
        <f>VLOOKUP(DATA_GOES_HERE!AH323,eventTypeID!$A:$C,3,TRUE)</f>
        <v>#N/A</v>
      </c>
      <c r="Q247" t="e">
        <v>#N/A</v>
      </c>
      <c r="R247" s="7">
        <f>DATA_GOES_HERE!M142</f>
        <v>0</v>
      </c>
      <c r="W247" t="str">
        <f>IF(DATA_GOES_HERE!L142="Monday",1," ")</f>
        <v xml:space="preserve"> </v>
      </c>
      <c r="X247" t="str">
        <f>IF(DATA_GOES_HERE!L142="Tuesday",1," ")</f>
        <v xml:space="preserve"> </v>
      </c>
      <c r="Y247" t="str">
        <f>IF(DATA_GOES_HERE!L142="Wednesday",1," ")</f>
        <v xml:space="preserve"> </v>
      </c>
      <c r="Z247" t="str">
        <f>IF(DATA_GOES_HERE!L142="Thursday",1," ")</f>
        <v xml:space="preserve"> </v>
      </c>
      <c r="AA247" t="str">
        <f>IF(DATA_GOES_HERE!L142="Friday",1," ")</f>
        <v xml:space="preserve"> </v>
      </c>
      <c r="AB247" t="str">
        <f>IF(DATA_GOES_HERE!L142="Saturday",1," ")</f>
        <v xml:space="preserve"> </v>
      </c>
      <c r="AC247" t="str">
        <f>IF(DATA_GOES_HERE!L142="Sunday",1," ")</f>
        <v xml:space="preserve"> </v>
      </c>
    </row>
    <row r="248" spans="1:29" x14ac:dyDescent="0.25">
      <c r="A248" s="6" t="s">
        <v>228</v>
      </c>
      <c r="B248">
        <f>DATA_GOES_HERE!A324</f>
        <v>0</v>
      </c>
      <c r="E248" s="8" t="str">
        <f>IF(DATA_GOES_HERE!F143,F248,"")</f>
        <v/>
      </c>
      <c r="F248">
        <f>DATA_GOES_HERE!AI324</f>
        <v>0</v>
      </c>
      <c r="G248" s="1">
        <f>DATA_GOES_HERE!J324</f>
        <v>0</v>
      </c>
      <c r="H248" s="1">
        <f>DATA_GOES_HERE!R324</f>
        <v>0</v>
      </c>
      <c r="I248" s="1">
        <f t="shared" ca="1" si="4"/>
        <v>42745</v>
      </c>
      <c r="J248">
        <v>0</v>
      </c>
      <c r="K248">
        <v>31158</v>
      </c>
      <c r="L248" t="s">
        <v>124</v>
      </c>
      <c r="M248" t="e">
        <f>VLOOKUP(DATA_GOES_HERE!Y324,VENUEID!$A$2:$B$28,2,TRUE)</f>
        <v>#N/A</v>
      </c>
      <c r="N248" t="e">
        <f>VLOOKUP(DATA_GOES_HERE!AH324,eventTypeID!$A:$C,3,TRUE)</f>
        <v>#N/A</v>
      </c>
      <c r="Q248" t="e">
        <v>#N/A</v>
      </c>
      <c r="R248" s="7">
        <f>DATA_GOES_HERE!M143</f>
        <v>0</v>
      </c>
      <c r="W248" t="str">
        <f>IF(DATA_GOES_HERE!L143="Monday",1," ")</f>
        <v xml:space="preserve"> </v>
      </c>
      <c r="X248" t="str">
        <f>IF(DATA_GOES_HERE!L143="Tuesday",1," ")</f>
        <v xml:space="preserve"> </v>
      </c>
      <c r="Y248" t="str">
        <f>IF(DATA_GOES_HERE!L143="Wednesday",1," ")</f>
        <v xml:space="preserve"> </v>
      </c>
      <c r="Z248" t="str">
        <f>IF(DATA_GOES_HERE!L143="Thursday",1," ")</f>
        <v xml:space="preserve"> </v>
      </c>
      <c r="AA248" t="str">
        <f>IF(DATA_GOES_HERE!L143="Friday",1," ")</f>
        <v xml:space="preserve"> </v>
      </c>
      <c r="AB248" t="str">
        <f>IF(DATA_GOES_HERE!L143="Saturday",1," ")</f>
        <v xml:space="preserve"> </v>
      </c>
      <c r="AC248" t="str">
        <f>IF(DATA_GOES_HERE!L143="Sunday",1," ")</f>
        <v xml:space="preserve"> </v>
      </c>
    </row>
    <row r="249" spans="1:29" x14ac:dyDescent="0.25">
      <c r="A249" s="6" t="s">
        <v>228</v>
      </c>
      <c r="B249">
        <f>DATA_GOES_HERE!A325</f>
        <v>0</v>
      </c>
      <c r="E249" s="8" t="str">
        <f>IF(DATA_GOES_HERE!F144,F249,"")</f>
        <v/>
      </c>
      <c r="F249">
        <f>DATA_GOES_HERE!AI325</f>
        <v>0</v>
      </c>
      <c r="G249" s="1">
        <f>DATA_GOES_HERE!J325</f>
        <v>0</v>
      </c>
      <c r="H249" s="1">
        <f>DATA_GOES_HERE!R325</f>
        <v>0</v>
      </c>
      <c r="I249" s="1">
        <f t="shared" ca="1" si="4"/>
        <v>42745</v>
      </c>
      <c r="J249">
        <v>0</v>
      </c>
      <c r="K249">
        <v>31158</v>
      </c>
      <c r="L249" t="s">
        <v>124</v>
      </c>
      <c r="M249" t="e">
        <f>VLOOKUP(DATA_GOES_HERE!Y325,VENUEID!$A$2:$B$28,2,TRUE)</f>
        <v>#N/A</v>
      </c>
      <c r="N249" t="e">
        <f>VLOOKUP(DATA_GOES_HERE!AH325,eventTypeID!$A:$C,3,TRUE)</f>
        <v>#N/A</v>
      </c>
      <c r="Q249" t="e">
        <v>#N/A</v>
      </c>
      <c r="R249" s="7">
        <f>DATA_GOES_HERE!M144</f>
        <v>0</v>
      </c>
      <c r="W249" t="str">
        <f>IF(DATA_GOES_HERE!L144="Monday",1," ")</f>
        <v xml:space="preserve"> </v>
      </c>
      <c r="X249" t="str">
        <f>IF(DATA_GOES_HERE!L144="Tuesday",1," ")</f>
        <v xml:space="preserve"> </v>
      </c>
      <c r="Y249" t="str">
        <f>IF(DATA_GOES_HERE!L144="Wednesday",1," ")</f>
        <v xml:space="preserve"> </v>
      </c>
      <c r="Z249" t="str">
        <f>IF(DATA_GOES_HERE!L144="Thursday",1," ")</f>
        <v xml:space="preserve"> </v>
      </c>
      <c r="AA249" t="str">
        <f>IF(DATA_GOES_HERE!L144="Friday",1," ")</f>
        <v xml:space="preserve"> </v>
      </c>
      <c r="AB249" t="str">
        <f>IF(DATA_GOES_HERE!L144="Saturday",1," ")</f>
        <v xml:space="preserve"> </v>
      </c>
      <c r="AC249" t="str">
        <f>IF(DATA_GOES_HERE!L144="Sunday",1," ")</f>
        <v xml:space="preserve"> </v>
      </c>
    </row>
    <row r="250" spans="1:29" x14ac:dyDescent="0.25">
      <c r="A250" s="6" t="s">
        <v>228</v>
      </c>
      <c r="B250">
        <f>DATA_GOES_HERE!A326</f>
        <v>0</v>
      </c>
      <c r="E250" s="8" t="str">
        <f>IF(DATA_GOES_HERE!F145,F250,"")</f>
        <v/>
      </c>
      <c r="F250">
        <f>DATA_GOES_HERE!AI326</f>
        <v>0</v>
      </c>
      <c r="G250" s="1">
        <f>DATA_GOES_HERE!J326</f>
        <v>0</v>
      </c>
      <c r="H250" s="1">
        <f>DATA_GOES_HERE!R326</f>
        <v>0</v>
      </c>
      <c r="I250" s="1">
        <f t="shared" ca="1" si="4"/>
        <v>42745</v>
      </c>
      <c r="J250">
        <v>0</v>
      </c>
      <c r="K250">
        <v>31158</v>
      </c>
      <c r="L250" t="s">
        <v>124</v>
      </c>
      <c r="M250" t="e">
        <f>VLOOKUP(DATA_GOES_HERE!Y326,VENUEID!$A$2:$B$28,2,TRUE)</f>
        <v>#N/A</v>
      </c>
      <c r="N250" t="e">
        <f>VLOOKUP(DATA_GOES_HERE!AH326,eventTypeID!$A:$C,3,TRUE)</f>
        <v>#N/A</v>
      </c>
      <c r="Q250" t="e">
        <v>#N/A</v>
      </c>
      <c r="R250" s="7">
        <f>DATA_GOES_HERE!M145</f>
        <v>0</v>
      </c>
      <c r="W250" t="str">
        <f>IF(DATA_GOES_HERE!L145="Monday",1," ")</f>
        <v xml:space="preserve"> </v>
      </c>
      <c r="X250" t="str">
        <f>IF(DATA_GOES_HERE!L145="Tuesday",1," ")</f>
        <v xml:space="preserve"> </v>
      </c>
      <c r="Y250" t="str">
        <f>IF(DATA_GOES_HERE!L145="Wednesday",1," ")</f>
        <v xml:space="preserve"> </v>
      </c>
      <c r="Z250" t="str">
        <f>IF(DATA_GOES_HERE!L145="Thursday",1," ")</f>
        <v xml:space="preserve"> </v>
      </c>
      <c r="AA250" t="str">
        <f>IF(DATA_GOES_HERE!L145="Friday",1," ")</f>
        <v xml:space="preserve"> </v>
      </c>
      <c r="AB250" t="str">
        <f>IF(DATA_GOES_HERE!L145="Saturday",1," ")</f>
        <v xml:space="preserve"> </v>
      </c>
      <c r="AC250" t="str">
        <f>IF(DATA_GOES_HERE!L145="Sunday",1," ")</f>
        <v xml:space="preserve"> </v>
      </c>
    </row>
    <row r="251" spans="1:29" x14ac:dyDescent="0.25">
      <c r="A251" s="6" t="s">
        <v>228</v>
      </c>
      <c r="B251">
        <f>DATA_GOES_HERE!A327</f>
        <v>0</v>
      </c>
      <c r="E251" s="8" t="str">
        <f>IF(DATA_GOES_HERE!F146,F251,"")</f>
        <v/>
      </c>
      <c r="F251">
        <f>DATA_GOES_HERE!AI327</f>
        <v>0</v>
      </c>
      <c r="G251" s="1">
        <f>DATA_GOES_HERE!J327</f>
        <v>0</v>
      </c>
      <c r="H251" s="1">
        <f>DATA_GOES_HERE!R327</f>
        <v>0</v>
      </c>
      <c r="I251" s="1">
        <f t="shared" ca="1" si="4"/>
        <v>42745</v>
      </c>
      <c r="J251">
        <v>0</v>
      </c>
      <c r="K251">
        <v>31158</v>
      </c>
      <c r="L251" t="s">
        <v>124</v>
      </c>
      <c r="M251" t="e">
        <f>VLOOKUP(DATA_GOES_HERE!Y327,VENUEID!$A$2:$B$28,2,TRUE)</f>
        <v>#N/A</v>
      </c>
      <c r="N251" t="e">
        <f>VLOOKUP(DATA_GOES_HERE!AH327,eventTypeID!$A:$C,3,TRUE)</f>
        <v>#N/A</v>
      </c>
      <c r="Q251" t="e">
        <v>#N/A</v>
      </c>
      <c r="R251" s="7">
        <f>DATA_GOES_HERE!M146</f>
        <v>0</v>
      </c>
      <c r="W251" t="str">
        <f>IF(DATA_GOES_HERE!L146="Monday",1," ")</f>
        <v xml:space="preserve"> </v>
      </c>
      <c r="X251" t="str">
        <f>IF(DATA_GOES_HERE!L146="Tuesday",1," ")</f>
        <v xml:space="preserve"> </v>
      </c>
      <c r="Y251" t="str">
        <f>IF(DATA_GOES_HERE!L146="Wednesday",1," ")</f>
        <v xml:space="preserve"> </v>
      </c>
      <c r="Z251" t="str">
        <f>IF(DATA_GOES_HERE!L146="Thursday",1," ")</f>
        <v xml:space="preserve"> </v>
      </c>
      <c r="AA251" t="str">
        <f>IF(DATA_GOES_HERE!L146="Friday",1," ")</f>
        <v xml:space="preserve"> </v>
      </c>
      <c r="AB251" t="str">
        <f>IF(DATA_GOES_HERE!L146="Saturday",1," ")</f>
        <v xml:space="preserve"> </v>
      </c>
      <c r="AC251" t="str">
        <f>IF(DATA_GOES_HERE!L146="Sunday",1," ")</f>
        <v xml:space="preserve"> </v>
      </c>
    </row>
    <row r="252" spans="1:29" x14ac:dyDescent="0.25">
      <c r="A252" s="6" t="s">
        <v>228</v>
      </c>
      <c r="B252">
        <f>DATA_GOES_HERE!A328</f>
        <v>0</v>
      </c>
      <c r="E252" s="8" t="str">
        <f>IF(DATA_GOES_HERE!F147,F252,"")</f>
        <v/>
      </c>
      <c r="F252">
        <f>DATA_GOES_HERE!AI328</f>
        <v>0</v>
      </c>
      <c r="G252" s="1">
        <f>DATA_GOES_HERE!J328</f>
        <v>0</v>
      </c>
      <c r="H252" s="1">
        <f>DATA_GOES_HERE!R328</f>
        <v>0</v>
      </c>
      <c r="I252" s="1">
        <f t="shared" ca="1" si="4"/>
        <v>42745</v>
      </c>
      <c r="J252">
        <v>0</v>
      </c>
      <c r="K252">
        <v>31158</v>
      </c>
      <c r="L252" t="s">
        <v>124</v>
      </c>
      <c r="M252" t="e">
        <f>VLOOKUP(DATA_GOES_HERE!Y328,VENUEID!$A$2:$B$28,2,TRUE)</f>
        <v>#N/A</v>
      </c>
      <c r="N252" t="e">
        <f>VLOOKUP(DATA_GOES_HERE!AH328,eventTypeID!$A:$C,3,TRUE)</f>
        <v>#N/A</v>
      </c>
      <c r="Q252" t="e">
        <v>#N/A</v>
      </c>
      <c r="R252" s="7">
        <f>DATA_GOES_HERE!M147</f>
        <v>0</v>
      </c>
      <c r="W252" t="str">
        <f>IF(DATA_GOES_HERE!L147="Monday",1," ")</f>
        <v xml:space="preserve"> </v>
      </c>
      <c r="X252" t="str">
        <f>IF(DATA_GOES_HERE!L147="Tuesday",1," ")</f>
        <v xml:space="preserve"> </v>
      </c>
      <c r="Y252" t="str">
        <f>IF(DATA_GOES_HERE!L147="Wednesday",1," ")</f>
        <v xml:space="preserve"> </v>
      </c>
      <c r="Z252" t="str">
        <f>IF(DATA_GOES_HERE!L147="Thursday",1," ")</f>
        <v xml:space="preserve"> </v>
      </c>
      <c r="AA252" t="str">
        <f>IF(DATA_GOES_HERE!L147="Friday",1," ")</f>
        <v xml:space="preserve"> </v>
      </c>
      <c r="AB252" t="str">
        <f>IF(DATA_GOES_HERE!L147="Saturday",1," ")</f>
        <v xml:space="preserve"> </v>
      </c>
      <c r="AC252" t="str">
        <f>IF(DATA_GOES_HERE!L147="Sunday",1," ")</f>
        <v xml:space="preserve"> </v>
      </c>
    </row>
    <row r="253" spans="1:29" x14ac:dyDescent="0.25">
      <c r="A253" s="6" t="s">
        <v>228</v>
      </c>
      <c r="B253">
        <f>DATA_GOES_HERE!A329</f>
        <v>0</v>
      </c>
      <c r="E253" s="8" t="str">
        <f>IF(DATA_GOES_HERE!F148,F253,"")</f>
        <v/>
      </c>
      <c r="F253">
        <f>DATA_GOES_HERE!AI329</f>
        <v>0</v>
      </c>
      <c r="G253" s="1">
        <f>DATA_GOES_HERE!J329</f>
        <v>0</v>
      </c>
      <c r="H253" s="1">
        <f>DATA_GOES_HERE!R329</f>
        <v>0</v>
      </c>
      <c r="I253" s="1">
        <f t="shared" ca="1" si="4"/>
        <v>42745</v>
      </c>
      <c r="J253">
        <v>0</v>
      </c>
      <c r="K253">
        <v>31158</v>
      </c>
      <c r="L253" t="s">
        <v>124</v>
      </c>
      <c r="M253" t="e">
        <f>VLOOKUP(DATA_GOES_HERE!Y329,VENUEID!$A$2:$B$28,2,TRUE)</f>
        <v>#N/A</v>
      </c>
      <c r="N253" t="e">
        <f>VLOOKUP(DATA_GOES_HERE!AH329,eventTypeID!$A:$C,3,TRUE)</f>
        <v>#N/A</v>
      </c>
      <c r="Q253" t="e">
        <v>#N/A</v>
      </c>
      <c r="R253" s="7">
        <f>DATA_GOES_HERE!M148</f>
        <v>0</v>
      </c>
      <c r="W253" t="str">
        <f>IF(DATA_GOES_HERE!L148="Monday",1," ")</f>
        <v xml:space="preserve"> </v>
      </c>
      <c r="X253" t="str">
        <f>IF(DATA_GOES_HERE!L148="Tuesday",1," ")</f>
        <v xml:space="preserve"> </v>
      </c>
      <c r="Y253" t="str">
        <f>IF(DATA_GOES_HERE!L148="Wednesday",1," ")</f>
        <v xml:space="preserve"> </v>
      </c>
      <c r="Z253" t="str">
        <f>IF(DATA_GOES_HERE!L148="Thursday",1," ")</f>
        <v xml:space="preserve"> </v>
      </c>
      <c r="AA253" t="str">
        <f>IF(DATA_GOES_HERE!L148="Friday",1," ")</f>
        <v xml:space="preserve"> </v>
      </c>
      <c r="AB253" t="str">
        <f>IF(DATA_GOES_HERE!L148="Saturday",1," ")</f>
        <v xml:space="preserve"> </v>
      </c>
      <c r="AC253" t="str">
        <f>IF(DATA_GOES_HERE!L148="Sunday",1," ")</f>
        <v xml:space="preserve"> </v>
      </c>
    </row>
    <row r="254" spans="1:29" x14ac:dyDescent="0.25">
      <c r="A254" s="6" t="s">
        <v>228</v>
      </c>
      <c r="B254">
        <f>DATA_GOES_HERE!A330</f>
        <v>0</v>
      </c>
      <c r="E254" s="8" t="str">
        <f>IF(DATA_GOES_HERE!F149,F254,"")</f>
        <v/>
      </c>
      <c r="F254">
        <f>DATA_GOES_HERE!AI330</f>
        <v>0</v>
      </c>
      <c r="G254" s="1">
        <f>DATA_GOES_HERE!J330</f>
        <v>0</v>
      </c>
      <c r="H254" s="1">
        <f>DATA_GOES_HERE!R330</f>
        <v>0</v>
      </c>
      <c r="I254" s="1">
        <f t="shared" ca="1" si="4"/>
        <v>42745</v>
      </c>
      <c r="J254">
        <v>0</v>
      </c>
      <c r="K254">
        <v>31158</v>
      </c>
      <c r="L254" t="s">
        <v>124</v>
      </c>
      <c r="M254" t="e">
        <f>VLOOKUP(DATA_GOES_HERE!Y330,VENUEID!$A$2:$B$28,2,TRUE)</f>
        <v>#N/A</v>
      </c>
      <c r="N254" t="e">
        <f>VLOOKUP(DATA_GOES_HERE!AH330,eventTypeID!$A:$C,3,TRUE)</f>
        <v>#N/A</v>
      </c>
      <c r="Q254" t="e">
        <v>#N/A</v>
      </c>
      <c r="R254" s="7">
        <f>DATA_GOES_HERE!M149</f>
        <v>0</v>
      </c>
      <c r="W254" t="str">
        <f>IF(DATA_GOES_HERE!L149="Monday",1," ")</f>
        <v xml:space="preserve"> </v>
      </c>
      <c r="X254" t="str">
        <f>IF(DATA_GOES_HERE!L149="Tuesday",1," ")</f>
        <v xml:space="preserve"> </v>
      </c>
      <c r="Y254" t="str">
        <f>IF(DATA_GOES_HERE!L149="Wednesday",1," ")</f>
        <v xml:space="preserve"> </v>
      </c>
      <c r="Z254" t="str">
        <f>IF(DATA_GOES_HERE!L149="Thursday",1," ")</f>
        <v xml:space="preserve"> </v>
      </c>
      <c r="AA254" t="str">
        <f>IF(DATA_GOES_HERE!L149="Friday",1," ")</f>
        <v xml:space="preserve"> </v>
      </c>
      <c r="AB254" t="str">
        <f>IF(DATA_GOES_HERE!L149="Saturday",1," ")</f>
        <v xml:space="preserve"> </v>
      </c>
      <c r="AC254" t="str">
        <f>IF(DATA_GOES_HERE!L149="Sunday",1," ")</f>
        <v xml:space="preserve"> </v>
      </c>
    </row>
    <row r="255" spans="1:29" x14ac:dyDescent="0.25">
      <c r="A255" s="6" t="s">
        <v>228</v>
      </c>
      <c r="B255">
        <f>DATA_GOES_HERE!A331</f>
        <v>0</v>
      </c>
      <c r="E255" s="8" t="str">
        <f>IF(DATA_GOES_HERE!F150,F255,"")</f>
        <v/>
      </c>
      <c r="F255">
        <f>DATA_GOES_HERE!AI331</f>
        <v>0</v>
      </c>
      <c r="G255" s="1">
        <f>DATA_GOES_HERE!J331</f>
        <v>0</v>
      </c>
      <c r="H255" s="1">
        <f>DATA_GOES_HERE!R331</f>
        <v>0</v>
      </c>
      <c r="I255" s="1">
        <f t="shared" ca="1" si="4"/>
        <v>42745</v>
      </c>
      <c r="J255">
        <v>0</v>
      </c>
      <c r="K255">
        <v>31158</v>
      </c>
      <c r="L255" t="s">
        <v>124</v>
      </c>
      <c r="M255" t="e">
        <f>VLOOKUP(DATA_GOES_HERE!Y331,VENUEID!$A$2:$B$28,2,TRUE)</f>
        <v>#N/A</v>
      </c>
      <c r="N255" t="e">
        <f>VLOOKUP(DATA_GOES_HERE!AH331,eventTypeID!$A:$C,3,TRUE)</f>
        <v>#N/A</v>
      </c>
      <c r="Q255" t="e">
        <v>#N/A</v>
      </c>
      <c r="R255" s="7">
        <f>DATA_GOES_HERE!M150</f>
        <v>0</v>
      </c>
      <c r="W255" t="str">
        <f>IF(DATA_GOES_HERE!L150="Monday",1," ")</f>
        <v xml:space="preserve"> </v>
      </c>
      <c r="X255" t="str">
        <f>IF(DATA_GOES_HERE!L150="Tuesday",1," ")</f>
        <v xml:space="preserve"> </v>
      </c>
      <c r="Y255" t="str">
        <f>IF(DATA_GOES_HERE!L150="Wednesday",1," ")</f>
        <v xml:space="preserve"> </v>
      </c>
      <c r="Z255" t="str">
        <f>IF(DATA_GOES_HERE!L150="Thursday",1," ")</f>
        <v xml:space="preserve"> </v>
      </c>
      <c r="AA255" t="str">
        <f>IF(DATA_GOES_HERE!L150="Friday",1," ")</f>
        <v xml:space="preserve"> </v>
      </c>
      <c r="AB255" t="str">
        <f>IF(DATA_GOES_HERE!L150="Saturday",1," ")</f>
        <v xml:space="preserve"> </v>
      </c>
      <c r="AC255" t="str">
        <f>IF(DATA_GOES_HERE!L150="Sunday",1," ")</f>
        <v xml:space="preserve"> </v>
      </c>
    </row>
    <row r="256" spans="1:29" x14ac:dyDescent="0.25">
      <c r="A256" s="6" t="s">
        <v>228</v>
      </c>
      <c r="B256">
        <f>DATA_GOES_HERE!A332</f>
        <v>0</v>
      </c>
      <c r="E256" s="8" t="str">
        <f>IF(DATA_GOES_HERE!F151,F256,"")</f>
        <v/>
      </c>
      <c r="F256">
        <f>DATA_GOES_HERE!AI332</f>
        <v>0</v>
      </c>
      <c r="G256" s="1">
        <f>DATA_GOES_HERE!J332</f>
        <v>0</v>
      </c>
      <c r="H256" s="1">
        <f>DATA_GOES_HERE!R332</f>
        <v>0</v>
      </c>
      <c r="I256" s="1">
        <f t="shared" ca="1" si="4"/>
        <v>42745</v>
      </c>
      <c r="J256">
        <v>0</v>
      </c>
      <c r="K256">
        <v>31158</v>
      </c>
      <c r="L256" t="s">
        <v>124</v>
      </c>
      <c r="M256" t="e">
        <f>VLOOKUP(DATA_GOES_HERE!Y332,VENUEID!$A$2:$B$28,2,TRUE)</f>
        <v>#N/A</v>
      </c>
      <c r="N256" t="e">
        <f>VLOOKUP(DATA_GOES_HERE!AH332,eventTypeID!$A:$C,3,TRUE)</f>
        <v>#N/A</v>
      </c>
      <c r="Q256" t="e">
        <v>#N/A</v>
      </c>
      <c r="R256" s="7">
        <f>DATA_GOES_HERE!M151</f>
        <v>0</v>
      </c>
      <c r="W256" t="str">
        <f>IF(DATA_GOES_HERE!L151="Monday",1," ")</f>
        <v xml:space="preserve"> </v>
      </c>
      <c r="X256" t="str">
        <f>IF(DATA_GOES_HERE!L151="Tuesday",1," ")</f>
        <v xml:space="preserve"> </v>
      </c>
      <c r="Y256" t="str">
        <f>IF(DATA_GOES_HERE!L151="Wednesday",1," ")</f>
        <v xml:space="preserve"> </v>
      </c>
      <c r="Z256" t="str">
        <f>IF(DATA_GOES_HERE!L151="Thursday",1," ")</f>
        <v xml:space="preserve"> </v>
      </c>
      <c r="AA256" t="str">
        <f>IF(DATA_GOES_HERE!L151="Friday",1," ")</f>
        <v xml:space="preserve"> </v>
      </c>
      <c r="AB256" t="str">
        <f>IF(DATA_GOES_HERE!L151="Saturday",1," ")</f>
        <v xml:space="preserve"> </v>
      </c>
      <c r="AC256" t="str">
        <f>IF(DATA_GOES_HERE!L151="Sunday",1," ")</f>
        <v xml:space="preserve"> </v>
      </c>
    </row>
    <row r="257" spans="1:29" x14ac:dyDescent="0.25">
      <c r="A257" s="6" t="s">
        <v>228</v>
      </c>
      <c r="B257">
        <f>DATA_GOES_HERE!A333</f>
        <v>0</v>
      </c>
      <c r="E257" s="8" t="str">
        <f>IF(DATA_GOES_HERE!F152,F257,"")</f>
        <v/>
      </c>
      <c r="F257">
        <f>DATA_GOES_HERE!AI333</f>
        <v>0</v>
      </c>
      <c r="G257" s="1">
        <f>DATA_GOES_HERE!J333</f>
        <v>0</v>
      </c>
      <c r="H257" s="1">
        <f>DATA_GOES_HERE!R333</f>
        <v>0</v>
      </c>
      <c r="I257" s="1">
        <f t="shared" ca="1" si="4"/>
        <v>42745</v>
      </c>
      <c r="J257">
        <v>0</v>
      </c>
      <c r="K257">
        <v>31158</v>
      </c>
      <c r="L257" t="s">
        <v>124</v>
      </c>
      <c r="M257" t="e">
        <f>VLOOKUP(DATA_GOES_HERE!Y333,VENUEID!$A$2:$B$28,2,TRUE)</f>
        <v>#N/A</v>
      </c>
      <c r="N257" t="e">
        <f>VLOOKUP(DATA_GOES_HERE!AH333,eventTypeID!$A:$C,3,TRUE)</f>
        <v>#N/A</v>
      </c>
      <c r="Q257" t="e">
        <v>#N/A</v>
      </c>
      <c r="R257" s="7">
        <f>DATA_GOES_HERE!M152</f>
        <v>0</v>
      </c>
      <c r="W257" t="str">
        <f>IF(DATA_GOES_HERE!L152="Monday",1," ")</f>
        <v xml:space="preserve"> </v>
      </c>
      <c r="X257" t="str">
        <f>IF(DATA_GOES_HERE!L152="Tuesday",1," ")</f>
        <v xml:space="preserve"> </v>
      </c>
      <c r="Y257" t="str">
        <f>IF(DATA_GOES_HERE!L152="Wednesday",1," ")</f>
        <v xml:space="preserve"> </v>
      </c>
      <c r="Z257" t="str">
        <f>IF(DATA_GOES_HERE!L152="Thursday",1," ")</f>
        <v xml:space="preserve"> </v>
      </c>
      <c r="AA257" t="str">
        <f>IF(DATA_GOES_HERE!L152="Friday",1," ")</f>
        <v xml:space="preserve"> </v>
      </c>
      <c r="AB257" t="str">
        <f>IF(DATA_GOES_HERE!L152="Saturday",1," ")</f>
        <v xml:space="preserve"> </v>
      </c>
      <c r="AC257" t="str">
        <f>IF(DATA_GOES_HERE!L152="Sunday",1," ")</f>
        <v xml:space="preserve"> </v>
      </c>
    </row>
    <row r="258" spans="1:29" x14ac:dyDescent="0.25">
      <c r="A258" s="6" t="s">
        <v>228</v>
      </c>
      <c r="B258">
        <f>DATA_GOES_HERE!A334</f>
        <v>0</v>
      </c>
      <c r="E258" s="8" t="str">
        <f>IF(DATA_GOES_HERE!F153,F258,"")</f>
        <v/>
      </c>
      <c r="F258">
        <f>DATA_GOES_HERE!AI334</f>
        <v>0</v>
      </c>
      <c r="G258" s="1">
        <f>DATA_GOES_HERE!J334</f>
        <v>0</v>
      </c>
      <c r="H258" s="1">
        <f>DATA_GOES_HERE!R334</f>
        <v>0</v>
      </c>
      <c r="I258" s="1">
        <f t="shared" ca="1" si="4"/>
        <v>42745</v>
      </c>
      <c r="J258">
        <v>0</v>
      </c>
      <c r="K258">
        <v>31158</v>
      </c>
      <c r="L258" t="s">
        <v>124</v>
      </c>
      <c r="M258" t="e">
        <f>VLOOKUP(DATA_GOES_HERE!Y334,VENUEID!$A$2:$B$28,2,TRUE)</f>
        <v>#N/A</v>
      </c>
      <c r="N258" t="e">
        <f>VLOOKUP(DATA_GOES_HERE!AH334,eventTypeID!$A:$C,3,TRUE)</f>
        <v>#N/A</v>
      </c>
      <c r="Q258" t="e">
        <v>#N/A</v>
      </c>
      <c r="R258" s="7">
        <f>DATA_GOES_HERE!M153</f>
        <v>0</v>
      </c>
      <c r="W258" t="str">
        <f>IF(DATA_GOES_HERE!L153="Monday",1," ")</f>
        <v xml:space="preserve"> </v>
      </c>
      <c r="X258" t="str">
        <f>IF(DATA_GOES_HERE!L153="Tuesday",1," ")</f>
        <v xml:space="preserve"> </v>
      </c>
      <c r="Y258" t="str">
        <f>IF(DATA_GOES_HERE!L153="Wednesday",1," ")</f>
        <v xml:space="preserve"> </v>
      </c>
      <c r="Z258" t="str">
        <f>IF(DATA_GOES_HERE!L153="Thursday",1," ")</f>
        <v xml:space="preserve"> </v>
      </c>
      <c r="AA258" t="str">
        <f>IF(DATA_GOES_HERE!L153="Friday",1," ")</f>
        <v xml:space="preserve"> </v>
      </c>
      <c r="AB258" t="str">
        <f>IF(DATA_GOES_HERE!L153="Saturday",1," ")</f>
        <v xml:space="preserve"> </v>
      </c>
      <c r="AC258" t="str">
        <f>IF(DATA_GOES_HERE!L153="Sunday",1," ")</f>
        <v xml:space="preserve"> </v>
      </c>
    </row>
    <row r="259" spans="1:29" x14ac:dyDescent="0.25">
      <c r="A259" s="6" t="s">
        <v>228</v>
      </c>
      <c r="B259">
        <f>DATA_GOES_HERE!A335</f>
        <v>0</v>
      </c>
      <c r="E259" s="8" t="str">
        <f>IF(DATA_GOES_HERE!F154,F259,"")</f>
        <v/>
      </c>
      <c r="F259">
        <f>DATA_GOES_HERE!AI335</f>
        <v>0</v>
      </c>
      <c r="G259" s="1">
        <f>DATA_GOES_HERE!J335</f>
        <v>0</v>
      </c>
      <c r="H259" s="1">
        <f>DATA_GOES_HERE!R335</f>
        <v>0</v>
      </c>
      <c r="I259" s="1">
        <f t="shared" ca="1" si="4"/>
        <v>42745</v>
      </c>
      <c r="J259">
        <v>0</v>
      </c>
      <c r="K259">
        <v>31158</v>
      </c>
      <c r="L259" t="s">
        <v>124</v>
      </c>
      <c r="M259" t="e">
        <f>VLOOKUP(DATA_GOES_HERE!Y335,VENUEID!$A$2:$B$28,2,TRUE)</f>
        <v>#N/A</v>
      </c>
      <c r="N259" t="e">
        <f>VLOOKUP(DATA_GOES_HERE!AH335,eventTypeID!$A:$C,3,TRUE)</f>
        <v>#N/A</v>
      </c>
      <c r="Q259" t="e">
        <v>#N/A</v>
      </c>
      <c r="R259" s="7">
        <f>DATA_GOES_HERE!M154</f>
        <v>0</v>
      </c>
      <c r="W259" t="str">
        <f>IF(DATA_GOES_HERE!L154="Monday",1," ")</f>
        <v xml:space="preserve"> </v>
      </c>
      <c r="X259" t="str">
        <f>IF(DATA_GOES_HERE!L154="Tuesday",1," ")</f>
        <v xml:space="preserve"> </v>
      </c>
      <c r="Y259" t="str">
        <f>IF(DATA_GOES_HERE!L154="Wednesday",1," ")</f>
        <v xml:space="preserve"> </v>
      </c>
      <c r="Z259" t="str">
        <f>IF(DATA_GOES_HERE!L154="Thursday",1," ")</f>
        <v xml:space="preserve"> </v>
      </c>
      <c r="AA259" t="str">
        <f>IF(DATA_GOES_HERE!L154="Friday",1," ")</f>
        <v xml:space="preserve"> </v>
      </c>
      <c r="AB259" t="str">
        <f>IF(DATA_GOES_HERE!L154="Saturday",1," ")</f>
        <v xml:space="preserve"> </v>
      </c>
      <c r="AC259" t="str">
        <f>IF(DATA_GOES_HERE!L154="Sunday",1," ")</f>
        <v xml:space="preserve"> </v>
      </c>
    </row>
    <row r="260" spans="1:29" x14ac:dyDescent="0.25">
      <c r="A260" s="6" t="s">
        <v>228</v>
      </c>
      <c r="B260">
        <f>DATA_GOES_HERE!A336</f>
        <v>0</v>
      </c>
      <c r="E260" s="8" t="str">
        <f>IF(DATA_GOES_HERE!F155,F260,"")</f>
        <v/>
      </c>
      <c r="F260">
        <f>DATA_GOES_HERE!AI336</f>
        <v>0</v>
      </c>
      <c r="G260" s="1">
        <f>DATA_GOES_HERE!J336</f>
        <v>0</v>
      </c>
      <c r="H260" s="1">
        <f>DATA_GOES_HERE!R336</f>
        <v>0</v>
      </c>
      <c r="I260" s="1">
        <f t="shared" ca="1" si="4"/>
        <v>42745</v>
      </c>
      <c r="J260">
        <v>0</v>
      </c>
      <c r="K260">
        <v>31158</v>
      </c>
      <c r="L260" t="s">
        <v>124</v>
      </c>
      <c r="M260" t="e">
        <f>VLOOKUP(DATA_GOES_HERE!Y336,VENUEID!$A$2:$B$28,2,TRUE)</f>
        <v>#N/A</v>
      </c>
      <c r="N260" t="e">
        <f>VLOOKUP(DATA_GOES_HERE!AH336,eventTypeID!$A:$C,3,TRUE)</f>
        <v>#N/A</v>
      </c>
      <c r="Q260" t="e">
        <v>#N/A</v>
      </c>
      <c r="R260" s="7">
        <f>DATA_GOES_HERE!M155</f>
        <v>0</v>
      </c>
      <c r="W260" t="str">
        <f>IF(DATA_GOES_HERE!L155="Monday",1," ")</f>
        <v xml:space="preserve"> </v>
      </c>
      <c r="X260" t="str">
        <f>IF(DATA_GOES_HERE!L155="Tuesday",1," ")</f>
        <v xml:space="preserve"> </v>
      </c>
      <c r="Y260" t="str">
        <f>IF(DATA_GOES_HERE!L155="Wednesday",1," ")</f>
        <v xml:space="preserve"> </v>
      </c>
      <c r="Z260" t="str">
        <f>IF(DATA_GOES_HERE!L155="Thursday",1," ")</f>
        <v xml:space="preserve"> </v>
      </c>
      <c r="AA260" t="str">
        <f>IF(DATA_GOES_HERE!L155="Friday",1," ")</f>
        <v xml:space="preserve"> </v>
      </c>
      <c r="AB260" t="str">
        <f>IF(DATA_GOES_HERE!L155="Saturday",1," ")</f>
        <v xml:space="preserve"> </v>
      </c>
      <c r="AC260" t="str">
        <f>IF(DATA_GOES_HERE!L155="Sunday",1," ")</f>
        <v xml:space="preserve"> </v>
      </c>
    </row>
    <row r="261" spans="1:29" x14ac:dyDescent="0.25">
      <c r="A261" s="6" t="s">
        <v>228</v>
      </c>
      <c r="B261">
        <f>DATA_GOES_HERE!A337</f>
        <v>0</v>
      </c>
      <c r="E261" s="8" t="e">
        <f>IF(DATA_GOES_HERE!#REF!,F261,"")</f>
        <v>#REF!</v>
      </c>
      <c r="F261">
        <f>DATA_GOES_HERE!AI337</f>
        <v>0</v>
      </c>
      <c r="G261" s="1">
        <f>DATA_GOES_HERE!J337</f>
        <v>0</v>
      </c>
      <c r="H261" s="1">
        <f>DATA_GOES_HERE!R337</f>
        <v>0</v>
      </c>
      <c r="I261" s="1">
        <f t="shared" ca="1" si="4"/>
        <v>42745</v>
      </c>
      <c r="J261">
        <v>0</v>
      </c>
      <c r="K261">
        <v>31158</v>
      </c>
      <c r="L261" t="s">
        <v>124</v>
      </c>
      <c r="M261" t="e">
        <f>VLOOKUP(DATA_GOES_HERE!Y337,VENUEID!$A$2:$B$28,2,TRUE)</f>
        <v>#N/A</v>
      </c>
      <c r="N261" t="e">
        <f>VLOOKUP(DATA_GOES_HERE!AH337,eventTypeID!$A:$C,3,TRUE)</f>
        <v>#N/A</v>
      </c>
      <c r="Q261" t="e">
        <v>#N/A</v>
      </c>
      <c r="R261" s="7" t="e">
        <f>DATA_GOES_HERE!#REF!</f>
        <v>#REF!</v>
      </c>
      <c r="W261" t="e">
        <f>IF(DATA_GOES_HERE!#REF!="Monday",1," ")</f>
        <v>#REF!</v>
      </c>
      <c r="X261" t="e">
        <f>IF(DATA_GOES_HERE!#REF!="Tuesday",1," ")</f>
        <v>#REF!</v>
      </c>
      <c r="Y261" t="e">
        <f>IF(DATA_GOES_HERE!#REF!="Wednesday",1," ")</f>
        <v>#REF!</v>
      </c>
      <c r="Z261" t="e">
        <f>IF(DATA_GOES_HERE!#REF!="Thursday",1," ")</f>
        <v>#REF!</v>
      </c>
      <c r="AA261" t="e">
        <f>IF(DATA_GOES_HERE!#REF!="Friday",1," ")</f>
        <v>#REF!</v>
      </c>
      <c r="AB261" t="e">
        <f>IF(DATA_GOES_HERE!#REF!="Saturday",1," ")</f>
        <v>#REF!</v>
      </c>
      <c r="AC261" t="e">
        <f>IF(DATA_GOES_HERE!#REF!="Sunday",1," ")</f>
        <v>#REF!</v>
      </c>
    </row>
    <row r="262" spans="1:29" x14ac:dyDescent="0.25">
      <c r="A262" s="6" t="s">
        <v>228</v>
      </c>
      <c r="B262">
        <f>DATA_GOES_HERE!A338</f>
        <v>0</v>
      </c>
      <c r="E262" s="8" t="str">
        <f>IF(DATA_GOES_HERE!F156,F262,"")</f>
        <v/>
      </c>
      <c r="F262">
        <f>DATA_GOES_HERE!AI338</f>
        <v>0</v>
      </c>
      <c r="G262" s="1">
        <f>DATA_GOES_HERE!J338</f>
        <v>0</v>
      </c>
      <c r="H262" s="1">
        <f>DATA_GOES_HERE!R338</f>
        <v>0</v>
      </c>
      <c r="I262" s="1">
        <f t="shared" ca="1" si="4"/>
        <v>42745</v>
      </c>
      <c r="J262">
        <v>0</v>
      </c>
      <c r="K262">
        <v>31158</v>
      </c>
      <c r="L262" t="s">
        <v>124</v>
      </c>
      <c r="M262" t="e">
        <f>VLOOKUP(DATA_GOES_HERE!Y338,VENUEID!$A$2:$B$28,2,TRUE)</f>
        <v>#N/A</v>
      </c>
      <c r="N262" t="e">
        <f>VLOOKUP(DATA_GOES_HERE!AH338,eventTypeID!$A:$C,3,TRUE)</f>
        <v>#N/A</v>
      </c>
      <c r="Q262" t="e">
        <v>#N/A</v>
      </c>
      <c r="R262" s="7">
        <f>DATA_GOES_HERE!M156</f>
        <v>0</v>
      </c>
      <c r="W262" t="str">
        <f>IF(DATA_GOES_HERE!L156="Monday",1," ")</f>
        <v xml:space="preserve"> </v>
      </c>
      <c r="X262" t="str">
        <f>IF(DATA_GOES_HERE!L156="Tuesday",1," ")</f>
        <v xml:space="preserve"> </v>
      </c>
      <c r="Y262" t="str">
        <f>IF(DATA_GOES_HERE!L156="Wednesday",1," ")</f>
        <v xml:space="preserve"> </v>
      </c>
      <c r="Z262" t="str">
        <f>IF(DATA_GOES_HERE!L156="Thursday",1," ")</f>
        <v xml:space="preserve"> </v>
      </c>
      <c r="AA262" t="str">
        <f>IF(DATA_GOES_HERE!L156="Friday",1," ")</f>
        <v xml:space="preserve"> </v>
      </c>
      <c r="AB262" t="str">
        <f>IF(DATA_GOES_HERE!L156="Saturday",1," ")</f>
        <v xml:space="preserve"> </v>
      </c>
      <c r="AC262" t="str">
        <f>IF(DATA_GOES_HERE!L156="Sunday",1," ")</f>
        <v xml:space="preserve"> </v>
      </c>
    </row>
    <row r="263" spans="1:29" x14ac:dyDescent="0.25">
      <c r="A263" s="6" t="s">
        <v>228</v>
      </c>
      <c r="B263">
        <f>DATA_GOES_HERE!A339</f>
        <v>0</v>
      </c>
      <c r="E263" s="8" t="str">
        <f>IF(DATA_GOES_HERE!F157,F263,"")</f>
        <v/>
      </c>
      <c r="F263">
        <f>DATA_GOES_HERE!AI339</f>
        <v>0</v>
      </c>
      <c r="G263" s="1">
        <f>DATA_GOES_HERE!J339</f>
        <v>0</v>
      </c>
      <c r="H263" s="1">
        <f>DATA_GOES_HERE!R339</f>
        <v>0</v>
      </c>
      <c r="I263" s="1">
        <f t="shared" ref="I263:I269" ca="1" si="5">TODAY()</f>
        <v>42745</v>
      </c>
      <c r="J263">
        <v>0</v>
      </c>
      <c r="K263" t="e">
        <v>#N/A</v>
      </c>
      <c r="L263" t="s">
        <v>124</v>
      </c>
      <c r="M263" t="e">
        <f>VLOOKUP(DATA_GOES_HERE!Y339,VENUEID!$A$2:$B$28,2,TRUE)</f>
        <v>#N/A</v>
      </c>
      <c r="N263" t="e">
        <f>VLOOKUP(DATA_GOES_HERE!AH339,eventTypeID!$A:$C,3,TRUE)</f>
        <v>#N/A</v>
      </c>
      <c r="Q263" t="e">
        <v>#N/A</v>
      </c>
      <c r="R263" s="7">
        <f>DATA_GOES_HERE!M157</f>
        <v>0</v>
      </c>
      <c r="W263" t="str">
        <f>IF(DATA_GOES_HERE!L157="Monday",1," ")</f>
        <v xml:space="preserve"> </v>
      </c>
      <c r="X263" t="str">
        <f>IF(DATA_GOES_HERE!L157="Tuesday",1," ")</f>
        <v xml:space="preserve"> </v>
      </c>
      <c r="Y263" t="str">
        <f>IF(DATA_GOES_HERE!L157="Wednesday",1," ")</f>
        <v xml:space="preserve"> </v>
      </c>
      <c r="Z263" t="str">
        <f>IF(DATA_GOES_HERE!L157="Thursday",1," ")</f>
        <v xml:space="preserve"> </v>
      </c>
      <c r="AA263" t="str">
        <f>IF(DATA_GOES_HERE!L157="Friday",1," ")</f>
        <v xml:space="preserve"> </v>
      </c>
      <c r="AB263" t="str">
        <f>IF(DATA_GOES_HERE!L157="Saturday",1," ")</f>
        <v xml:space="preserve"> </v>
      </c>
      <c r="AC263" t="str">
        <f>IF(DATA_GOES_HERE!L157="Sunday",1," ")</f>
        <v xml:space="preserve"> </v>
      </c>
    </row>
    <row r="264" spans="1:29" x14ac:dyDescent="0.25">
      <c r="A264" s="6" t="s">
        <v>228</v>
      </c>
      <c r="B264">
        <f>DATA_GOES_HERE!A340</f>
        <v>0</v>
      </c>
      <c r="E264" s="8" t="str">
        <f>IF(DATA_GOES_HERE!F158,F264,"")</f>
        <v/>
      </c>
      <c r="F264">
        <f>DATA_GOES_HERE!AI340</f>
        <v>0</v>
      </c>
      <c r="G264" s="1">
        <f>DATA_GOES_HERE!J340</f>
        <v>0</v>
      </c>
      <c r="H264" s="1">
        <f>DATA_GOES_HERE!R340</f>
        <v>0</v>
      </c>
      <c r="I264" s="1">
        <f t="shared" ca="1" si="5"/>
        <v>42745</v>
      </c>
      <c r="J264">
        <v>0</v>
      </c>
      <c r="K264" t="e">
        <v>#N/A</v>
      </c>
      <c r="L264" t="s">
        <v>124</v>
      </c>
      <c r="M264" t="e">
        <f>VLOOKUP(DATA_GOES_HERE!Y340,VENUEID!$A$2:$B$28,2,TRUE)</f>
        <v>#N/A</v>
      </c>
      <c r="N264" t="e">
        <f>VLOOKUP(DATA_GOES_HERE!AH340,eventTypeID!$A:$C,3,TRUE)</f>
        <v>#N/A</v>
      </c>
      <c r="Q264" t="e">
        <v>#N/A</v>
      </c>
      <c r="R264" s="7">
        <f>DATA_GOES_HERE!M158</f>
        <v>0</v>
      </c>
      <c r="W264" t="str">
        <f>IF(DATA_GOES_HERE!L158="Monday",1," ")</f>
        <v xml:space="preserve"> </v>
      </c>
      <c r="X264" t="str">
        <f>IF(DATA_GOES_HERE!L158="Tuesday",1," ")</f>
        <v xml:space="preserve"> </v>
      </c>
      <c r="Y264" t="str">
        <f>IF(DATA_GOES_HERE!L158="Wednesday",1," ")</f>
        <v xml:space="preserve"> </v>
      </c>
      <c r="Z264" t="str">
        <f>IF(DATA_GOES_HERE!L158="Thursday",1," ")</f>
        <v xml:space="preserve"> </v>
      </c>
      <c r="AA264" t="str">
        <f>IF(DATA_GOES_HERE!L158="Friday",1," ")</f>
        <v xml:space="preserve"> </v>
      </c>
      <c r="AB264" t="str">
        <f>IF(DATA_GOES_HERE!L158="Saturday",1," ")</f>
        <v xml:space="preserve"> </v>
      </c>
      <c r="AC264" t="str">
        <f>IF(DATA_GOES_HERE!L158="Sunday",1," ")</f>
        <v xml:space="preserve"> </v>
      </c>
    </row>
    <row r="265" spans="1:29" x14ac:dyDescent="0.25">
      <c r="A265" s="6" t="s">
        <v>228</v>
      </c>
      <c r="B265">
        <f>DATA_GOES_HERE!A341</f>
        <v>0</v>
      </c>
      <c r="E265" s="8" t="str">
        <f>IF(DATA_GOES_HERE!F159,F265,"")</f>
        <v/>
      </c>
      <c r="F265">
        <f>DATA_GOES_HERE!AI341</f>
        <v>0</v>
      </c>
      <c r="G265" s="1">
        <f>DATA_GOES_HERE!J341</f>
        <v>0</v>
      </c>
      <c r="H265" s="1">
        <f>DATA_GOES_HERE!R341</f>
        <v>0</v>
      </c>
      <c r="I265" s="1">
        <f t="shared" ca="1" si="5"/>
        <v>42745</v>
      </c>
      <c r="J265">
        <v>0</v>
      </c>
      <c r="K265" t="e">
        <v>#N/A</v>
      </c>
      <c r="L265" t="s">
        <v>124</v>
      </c>
      <c r="M265" t="e">
        <f>VLOOKUP(DATA_GOES_HERE!Y341,VENUEID!$A$2:$B$28,2,TRUE)</f>
        <v>#N/A</v>
      </c>
      <c r="N265" t="e">
        <f>VLOOKUP(DATA_GOES_HERE!AH341,eventTypeID!$A:$C,3,TRUE)</f>
        <v>#N/A</v>
      </c>
      <c r="Q265" t="e">
        <v>#N/A</v>
      </c>
      <c r="R265" s="7">
        <f>DATA_GOES_HERE!M159</f>
        <v>0</v>
      </c>
      <c r="W265" t="str">
        <f>IF(DATA_GOES_HERE!L159="Monday",1," ")</f>
        <v xml:space="preserve"> </v>
      </c>
      <c r="X265" t="str">
        <f>IF(DATA_GOES_HERE!L159="Tuesday",1," ")</f>
        <v xml:space="preserve"> </v>
      </c>
      <c r="Y265" t="str">
        <f>IF(DATA_GOES_HERE!L159="Wednesday",1," ")</f>
        <v xml:space="preserve"> </v>
      </c>
      <c r="Z265" t="str">
        <f>IF(DATA_GOES_HERE!L159="Thursday",1," ")</f>
        <v xml:space="preserve"> </v>
      </c>
      <c r="AA265" t="str">
        <f>IF(DATA_GOES_HERE!L159="Friday",1," ")</f>
        <v xml:space="preserve"> </v>
      </c>
      <c r="AB265" t="str">
        <f>IF(DATA_GOES_HERE!L159="Saturday",1," ")</f>
        <v xml:space="preserve"> </v>
      </c>
      <c r="AC265" t="str">
        <f>IF(DATA_GOES_HERE!L159="Sunday",1," ")</f>
        <v xml:space="preserve"> </v>
      </c>
    </row>
    <row r="266" spans="1:29" x14ac:dyDescent="0.25">
      <c r="A266" s="6" t="s">
        <v>228</v>
      </c>
      <c r="B266">
        <f>DATA_GOES_HERE!A342</f>
        <v>0</v>
      </c>
      <c r="E266" s="8" t="str">
        <f>IF(DATA_GOES_HERE!F160,F266,"")</f>
        <v/>
      </c>
      <c r="F266">
        <f>DATA_GOES_HERE!AI342</f>
        <v>0</v>
      </c>
      <c r="G266" s="1">
        <f>DATA_GOES_HERE!J342</f>
        <v>0</v>
      </c>
      <c r="H266" s="1">
        <f>DATA_GOES_HERE!R342</f>
        <v>0</v>
      </c>
      <c r="I266" s="1">
        <f t="shared" ca="1" si="5"/>
        <v>42745</v>
      </c>
      <c r="J266">
        <v>0</v>
      </c>
      <c r="K266" t="e">
        <v>#N/A</v>
      </c>
      <c r="L266" t="s">
        <v>124</v>
      </c>
      <c r="M266" t="e">
        <f>VLOOKUP(DATA_GOES_HERE!Y342,VENUEID!$A$2:$B$28,2,TRUE)</f>
        <v>#N/A</v>
      </c>
      <c r="N266" t="e">
        <f>VLOOKUP(DATA_GOES_HERE!AH342,eventTypeID!$A:$C,3,TRUE)</f>
        <v>#N/A</v>
      </c>
      <c r="Q266" t="e">
        <v>#N/A</v>
      </c>
      <c r="R266" s="7">
        <f>DATA_GOES_HERE!M160</f>
        <v>0</v>
      </c>
      <c r="W266" t="str">
        <f>IF(DATA_GOES_HERE!L160="Monday",1," ")</f>
        <v xml:space="preserve"> </v>
      </c>
      <c r="X266" t="str">
        <f>IF(DATA_GOES_HERE!L160="Tuesday",1," ")</f>
        <v xml:space="preserve"> </v>
      </c>
      <c r="Y266" t="str">
        <f>IF(DATA_GOES_HERE!L160="Wednesday",1," ")</f>
        <v xml:space="preserve"> </v>
      </c>
      <c r="Z266" t="str">
        <f>IF(DATA_GOES_HERE!L160="Thursday",1," ")</f>
        <v xml:space="preserve"> </v>
      </c>
      <c r="AA266" t="str">
        <f>IF(DATA_GOES_HERE!L160="Friday",1," ")</f>
        <v xml:space="preserve"> </v>
      </c>
      <c r="AB266" t="str">
        <f>IF(DATA_GOES_HERE!L160="Saturday",1," ")</f>
        <v xml:space="preserve"> </v>
      </c>
      <c r="AC266" t="str">
        <f>IF(DATA_GOES_HERE!L160="Sunday",1," ")</f>
        <v xml:space="preserve"> </v>
      </c>
    </row>
    <row r="267" spans="1:29" x14ac:dyDescent="0.25">
      <c r="A267" s="6" t="s">
        <v>228</v>
      </c>
      <c r="B267">
        <f>DATA_GOES_HERE!A343</f>
        <v>0</v>
      </c>
      <c r="E267" s="8" t="str">
        <f>IF(DATA_GOES_HERE!F161,F267,"")</f>
        <v/>
      </c>
      <c r="F267">
        <f>DATA_GOES_HERE!AI343</f>
        <v>0</v>
      </c>
      <c r="G267" s="1">
        <f>DATA_GOES_HERE!J343</f>
        <v>0</v>
      </c>
      <c r="H267" s="1">
        <f>DATA_GOES_HERE!R343</f>
        <v>0</v>
      </c>
      <c r="I267" s="1">
        <f t="shared" ca="1" si="5"/>
        <v>42745</v>
      </c>
      <c r="J267">
        <v>0</v>
      </c>
      <c r="K267" t="e">
        <v>#N/A</v>
      </c>
      <c r="L267" t="s">
        <v>124</v>
      </c>
      <c r="M267" t="e">
        <f>VLOOKUP(DATA_GOES_HERE!Y343,VENUEID!$A$2:$B$28,2,TRUE)</f>
        <v>#N/A</v>
      </c>
      <c r="N267" t="e">
        <f>VLOOKUP(DATA_GOES_HERE!AH343,eventTypeID!$A:$C,3,TRUE)</f>
        <v>#N/A</v>
      </c>
      <c r="Q267" t="e">
        <v>#N/A</v>
      </c>
      <c r="R267" s="7">
        <f>DATA_GOES_HERE!M161</f>
        <v>0</v>
      </c>
      <c r="W267" t="str">
        <f>IF(DATA_GOES_HERE!L161="Monday",1," ")</f>
        <v xml:space="preserve"> </v>
      </c>
      <c r="X267" t="str">
        <f>IF(DATA_GOES_HERE!L161="Tuesday",1," ")</f>
        <v xml:space="preserve"> </v>
      </c>
      <c r="Y267" t="str">
        <f>IF(DATA_GOES_HERE!L161="Wednesday",1," ")</f>
        <v xml:space="preserve"> </v>
      </c>
      <c r="Z267" t="str">
        <f>IF(DATA_GOES_HERE!L161="Thursday",1," ")</f>
        <v xml:space="preserve"> </v>
      </c>
      <c r="AA267" t="str">
        <f>IF(DATA_GOES_HERE!L161="Friday",1," ")</f>
        <v xml:space="preserve"> </v>
      </c>
      <c r="AB267" t="str">
        <f>IF(DATA_GOES_HERE!L161="Saturday",1," ")</f>
        <v xml:space="preserve"> </v>
      </c>
      <c r="AC267" t="str">
        <f>IF(DATA_GOES_HERE!L161="Sunday",1," ")</f>
        <v xml:space="preserve"> </v>
      </c>
    </row>
    <row r="268" spans="1:29" x14ac:dyDescent="0.25">
      <c r="A268" s="6" t="s">
        <v>228</v>
      </c>
      <c r="B268">
        <f>DATA_GOES_HERE!A344</f>
        <v>0</v>
      </c>
      <c r="E268" s="8" t="str">
        <f>IF(DATA_GOES_HERE!F162,F268,"")</f>
        <v/>
      </c>
      <c r="F268">
        <f>DATA_GOES_HERE!AI344</f>
        <v>0</v>
      </c>
      <c r="G268" s="1">
        <f>DATA_GOES_HERE!J344</f>
        <v>0</v>
      </c>
      <c r="H268" s="1">
        <f>DATA_GOES_HERE!R344</f>
        <v>0</v>
      </c>
      <c r="I268" s="1">
        <f t="shared" ca="1" si="5"/>
        <v>42745</v>
      </c>
      <c r="J268">
        <v>0</v>
      </c>
      <c r="K268" t="e">
        <v>#N/A</v>
      </c>
      <c r="L268" t="s">
        <v>124</v>
      </c>
      <c r="M268" t="e">
        <f>VLOOKUP(DATA_GOES_HERE!Y344,VENUEID!$A$2:$B$28,2,TRUE)</f>
        <v>#N/A</v>
      </c>
      <c r="N268" t="e">
        <f>VLOOKUP(DATA_GOES_HERE!AH344,eventTypeID!$A:$C,3,TRUE)</f>
        <v>#N/A</v>
      </c>
      <c r="Q268" t="e">
        <v>#N/A</v>
      </c>
      <c r="R268" s="7">
        <f>DATA_GOES_HERE!M162</f>
        <v>0</v>
      </c>
      <c r="W268" t="str">
        <f>IF(DATA_GOES_HERE!L162="Monday",1," ")</f>
        <v xml:space="preserve"> </v>
      </c>
      <c r="X268" t="str">
        <f>IF(DATA_GOES_HERE!L162="Tuesday",1," ")</f>
        <v xml:space="preserve"> </v>
      </c>
      <c r="Y268" t="str">
        <f>IF(DATA_GOES_HERE!L162="Wednesday",1," ")</f>
        <v xml:space="preserve"> </v>
      </c>
      <c r="Z268" t="str">
        <f>IF(DATA_GOES_HERE!L162="Thursday",1," ")</f>
        <v xml:space="preserve"> </v>
      </c>
      <c r="AA268" t="str">
        <f>IF(DATA_GOES_HERE!L162="Friday",1," ")</f>
        <v xml:space="preserve"> </v>
      </c>
      <c r="AB268" t="str">
        <f>IF(DATA_GOES_HERE!L162="Saturday",1," ")</f>
        <v xml:space="preserve"> </v>
      </c>
      <c r="AC268" t="str">
        <f>IF(DATA_GOES_HERE!L162="Sunday",1," ")</f>
        <v xml:space="preserve"> </v>
      </c>
    </row>
    <row r="269" spans="1:29" x14ac:dyDescent="0.25">
      <c r="A269" s="6" t="s">
        <v>228</v>
      </c>
      <c r="B269">
        <f>DATA_GOES_HERE!A345</f>
        <v>0</v>
      </c>
      <c r="E269" s="8" t="str">
        <f>IF(DATA_GOES_HERE!F163,F269,"")</f>
        <v/>
      </c>
      <c r="F269">
        <f>DATA_GOES_HERE!AI345</f>
        <v>0</v>
      </c>
      <c r="G269" s="1">
        <f>DATA_GOES_HERE!J345</f>
        <v>0</v>
      </c>
      <c r="H269" s="1">
        <f>DATA_GOES_HERE!R345</f>
        <v>0</v>
      </c>
      <c r="I269" s="1">
        <f t="shared" ca="1" si="5"/>
        <v>42745</v>
      </c>
      <c r="J269">
        <v>0</v>
      </c>
      <c r="K269" t="e">
        <v>#N/A</v>
      </c>
      <c r="L269" t="s">
        <v>124</v>
      </c>
      <c r="M269" t="e">
        <f>VLOOKUP(DATA_GOES_HERE!Y345,VENUEID!$A$2:$B$28,2,TRUE)</f>
        <v>#N/A</v>
      </c>
      <c r="N269" t="e">
        <f>VLOOKUP(DATA_GOES_HERE!AH345,eventTypeID!$A:$C,3,TRUE)</f>
        <v>#N/A</v>
      </c>
      <c r="Q269" t="e">
        <v>#N/A</v>
      </c>
      <c r="R269" s="7">
        <f>DATA_GOES_HERE!M163</f>
        <v>0</v>
      </c>
      <c r="W269" t="str">
        <f>IF(DATA_GOES_HERE!L163="Monday",1," ")</f>
        <v xml:space="preserve"> </v>
      </c>
      <c r="X269" t="str">
        <f>IF(DATA_GOES_HERE!L163="Tuesday",1," ")</f>
        <v xml:space="preserve"> </v>
      </c>
      <c r="Y269" t="str">
        <f>IF(DATA_GOES_HERE!L163="Wednesday",1," ")</f>
        <v xml:space="preserve"> </v>
      </c>
      <c r="Z269" t="str">
        <f>IF(DATA_GOES_HERE!L163="Thursday",1," ")</f>
        <v xml:space="preserve"> </v>
      </c>
      <c r="AA269" t="str">
        <f>IF(DATA_GOES_HERE!L163="Friday",1," ")</f>
        <v xml:space="preserve"> </v>
      </c>
      <c r="AB269" t="str">
        <f>IF(DATA_GOES_HERE!L163="Saturday",1," ")</f>
        <v xml:space="preserve"> </v>
      </c>
      <c r="AC269" t="str">
        <f>IF(DATA_GOES_HERE!L163="Sunday",1," ")</f>
        <v xml:space="preserve"> </v>
      </c>
    </row>
    <row r="270" spans="1:29" x14ac:dyDescent="0.25">
      <c r="A270" s="6" t="s">
        <v>228</v>
      </c>
      <c r="B270">
        <f>DATA_GOES_HERE!A346</f>
        <v>0</v>
      </c>
      <c r="E270" s="8" t="str">
        <f>IF(DATA_GOES_HERE!F164,F270,"")</f>
        <v/>
      </c>
      <c r="F270">
        <f>DATA_GOES_HERE!AI346</f>
        <v>0</v>
      </c>
      <c r="G270" s="1">
        <f>DATA_GOES_HERE!J346</f>
        <v>0</v>
      </c>
      <c r="H270" s="1">
        <f>DATA_GOES_HERE!R346</f>
        <v>0</v>
      </c>
      <c r="I270" s="1">
        <f t="shared" ref="I270:I301" ca="1" si="6">TODAY()</f>
        <v>42745</v>
      </c>
      <c r="J270">
        <v>0</v>
      </c>
      <c r="K270" t="e">
        <v>#N/A</v>
      </c>
      <c r="L270" t="s">
        <v>124</v>
      </c>
      <c r="M270" t="e">
        <f>VLOOKUP(DATA_GOES_HERE!Y346,VENUEID!$A$2:$B$28,2,TRUE)</f>
        <v>#N/A</v>
      </c>
      <c r="N270" t="e">
        <f>VLOOKUP(DATA_GOES_HERE!AH346,eventTypeID!$A:$C,3,TRUE)</f>
        <v>#N/A</v>
      </c>
      <c r="Q270" t="e">
        <v>#N/A</v>
      </c>
      <c r="R270" s="7">
        <f>DATA_GOES_HERE!M164</f>
        <v>0</v>
      </c>
      <c r="W270" t="str">
        <f>IF(DATA_GOES_HERE!L164="Monday",1," ")</f>
        <v xml:space="preserve"> </v>
      </c>
      <c r="X270" t="str">
        <f>IF(DATA_GOES_HERE!L164="Tuesday",1," ")</f>
        <v xml:space="preserve"> </v>
      </c>
      <c r="Y270" t="str">
        <f>IF(DATA_GOES_HERE!L164="Wednesday",1," ")</f>
        <v xml:space="preserve"> </v>
      </c>
      <c r="Z270" t="str">
        <f>IF(DATA_GOES_HERE!L164="Thursday",1," ")</f>
        <v xml:space="preserve"> </v>
      </c>
      <c r="AA270" t="str">
        <f>IF(DATA_GOES_HERE!L164="Friday",1," ")</f>
        <v xml:space="preserve"> </v>
      </c>
      <c r="AB270" t="str">
        <f>IF(DATA_GOES_HERE!L164="Saturday",1," ")</f>
        <v xml:space="preserve"> </v>
      </c>
      <c r="AC270" t="str">
        <f>IF(DATA_GOES_HERE!L164="Sunday",1," ")</f>
        <v xml:space="preserve"> </v>
      </c>
    </row>
    <row r="271" spans="1:29" x14ac:dyDescent="0.25">
      <c r="A271" s="6" t="s">
        <v>228</v>
      </c>
      <c r="B271">
        <f>DATA_GOES_HERE!A347</f>
        <v>0</v>
      </c>
      <c r="E271" s="8" t="str">
        <f>IF(DATA_GOES_HERE!F165,F271,"")</f>
        <v/>
      </c>
      <c r="F271">
        <f>DATA_GOES_HERE!AI347</f>
        <v>0</v>
      </c>
      <c r="G271" s="1">
        <f>DATA_GOES_HERE!J347</f>
        <v>0</v>
      </c>
      <c r="H271" s="1">
        <f>DATA_GOES_HERE!R347</f>
        <v>0</v>
      </c>
      <c r="I271" s="1">
        <f t="shared" ca="1" si="6"/>
        <v>42745</v>
      </c>
      <c r="J271">
        <v>0</v>
      </c>
      <c r="K271" t="e">
        <v>#N/A</v>
      </c>
      <c r="L271" t="s">
        <v>124</v>
      </c>
      <c r="M271" t="e">
        <f>VLOOKUP(DATA_GOES_HERE!Y347,VENUEID!$A$2:$B$28,2,TRUE)</f>
        <v>#N/A</v>
      </c>
      <c r="N271" t="e">
        <f>VLOOKUP(DATA_GOES_HERE!AH347,eventTypeID!$A:$C,3,TRUE)</f>
        <v>#N/A</v>
      </c>
      <c r="Q271" t="e">
        <v>#N/A</v>
      </c>
      <c r="R271" s="7">
        <f>DATA_GOES_HERE!M165</f>
        <v>0.66666666666666663</v>
      </c>
      <c r="W271">
        <f>IF(DATA_GOES_HERE!L165="Monday",1," ")</f>
        <v>1</v>
      </c>
      <c r="X271" t="str">
        <f>IF(DATA_GOES_HERE!L165="Tuesday",1," ")</f>
        <v xml:space="preserve"> </v>
      </c>
      <c r="Y271" t="str">
        <f>IF(DATA_GOES_HERE!L165="Wednesday",1," ")</f>
        <v xml:space="preserve"> </v>
      </c>
      <c r="Z271" t="str">
        <f>IF(DATA_GOES_HERE!L165="Thursday",1," ")</f>
        <v xml:space="preserve"> </v>
      </c>
      <c r="AA271" t="str">
        <f>IF(DATA_GOES_HERE!L165="Friday",1," ")</f>
        <v xml:space="preserve"> </v>
      </c>
      <c r="AB271" t="str">
        <f>IF(DATA_GOES_HERE!L165="Saturday",1," ")</f>
        <v xml:space="preserve"> </v>
      </c>
      <c r="AC271" t="str">
        <f>IF(DATA_GOES_HERE!L165="Sunday",1," ")</f>
        <v xml:space="preserve"> </v>
      </c>
    </row>
    <row r="272" spans="1:29" x14ac:dyDescent="0.25">
      <c r="A272" s="6" t="s">
        <v>228</v>
      </c>
      <c r="B272">
        <f>DATA_GOES_HERE!A348</f>
        <v>0</v>
      </c>
      <c r="E272" s="8" t="str">
        <f>IF(DATA_GOES_HERE!F166,F272,"")</f>
        <v/>
      </c>
      <c r="F272">
        <f>DATA_GOES_HERE!AI348</f>
        <v>0</v>
      </c>
      <c r="G272" s="1">
        <f>DATA_GOES_HERE!J348</f>
        <v>0</v>
      </c>
      <c r="H272" s="1">
        <f>DATA_GOES_HERE!R348</f>
        <v>0</v>
      </c>
      <c r="I272" s="1">
        <f t="shared" ca="1" si="6"/>
        <v>42745</v>
      </c>
      <c r="J272">
        <v>0</v>
      </c>
      <c r="K272" t="e">
        <v>#N/A</v>
      </c>
      <c r="L272" t="s">
        <v>124</v>
      </c>
      <c r="M272" t="e">
        <f>VLOOKUP(DATA_GOES_HERE!Y348,VENUEID!$A$2:$B$28,2,TRUE)</f>
        <v>#N/A</v>
      </c>
      <c r="N272" t="e">
        <f>VLOOKUP(DATA_GOES_HERE!AH348,eventTypeID!$A:$C,3,TRUE)</f>
        <v>#N/A</v>
      </c>
      <c r="Q272" t="e">
        <v>#N/A</v>
      </c>
      <c r="R272" s="7">
        <f>DATA_GOES_HERE!M166</f>
        <v>0</v>
      </c>
      <c r="W272" t="str">
        <f>IF(DATA_GOES_HERE!L166="Monday",1," ")</f>
        <v xml:space="preserve"> </v>
      </c>
      <c r="X272" t="str">
        <f>IF(DATA_GOES_HERE!L166="Tuesday",1," ")</f>
        <v xml:space="preserve"> </v>
      </c>
      <c r="Y272" t="str">
        <f>IF(DATA_GOES_HERE!L166="Wednesday",1," ")</f>
        <v xml:space="preserve"> </v>
      </c>
      <c r="Z272" t="str">
        <f>IF(DATA_GOES_HERE!L166="Thursday",1," ")</f>
        <v xml:space="preserve"> </v>
      </c>
      <c r="AA272" t="str">
        <f>IF(DATA_GOES_HERE!L166="Friday",1," ")</f>
        <v xml:space="preserve"> </v>
      </c>
      <c r="AB272" t="str">
        <f>IF(DATA_GOES_HERE!L166="Saturday",1," ")</f>
        <v xml:space="preserve"> </v>
      </c>
      <c r="AC272" t="str">
        <f>IF(DATA_GOES_HERE!L166="Sunday",1," ")</f>
        <v xml:space="preserve"> </v>
      </c>
    </row>
    <row r="273" spans="1:29" x14ac:dyDescent="0.25">
      <c r="A273" s="6" t="s">
        <v>228</v>
      </c>
      <c r="B273">
        <f>DATA_GOES_HERE!A349</f>
        <v>0</v>
      </c>
      <c r="E273" s="8" t="str">
        <f>IF(DATA_GOES_HERE!F167,F273,"")</f>
        <v/>
      </c>
      <c r="F273">
        <f>DATA_GOES_HERE!AI349</f>
        <v>0</v>
      </c>
      <c r="G273" s="1">
        <f>DATA_GOES_HERE!J349</f>
        <v>0</v>
      </c>
      <c r="H273" s="1">
        <f>DATA_GOES_HERE!R349</f>
        <v>0</v>
      </c>
      <c r="I273" s="1">
        <f t="shared" ca="1" si="6"/>
        <v>42745</v>
      </c>
      <c r="J273">
        <v>0</v>
      </c>
      <c r="K273" t="e">
        <v>#N/A</v>
      </c>
      <c r="L273" t="s">
        <v>124</v>
      </c>
      <c r="M273" t="e">
        <f>VLOOKUP(DATA_GOES_HERE!Y349,VENUEID!$A$2:$B$28,2,TRUE)</f>
        <v>#N/A</v>
      </c>
      <c r="N273" t="e">
        <f>VLOOKUP(DATA_GOES_HERE!AH349,eventTypeID!$A:$C,3,TRUE)</f>
        <v>#N/A</v>
      </c>
      <c r="Q273" t="e">
        <v>#N/A</v>
      </c>
      <c r="R273" s="7">
        <f>DATA_GOES_HERE!M167</f>
        <v>0</v>
      </c>
      <c r="W273" t="str">
        <f>IF(DATA_GOES_HERE!L167="Monday",1," ")</f>
        <v xml:space="preserve"> </v>
      </c>
      <c r="X273" t="str">
        <f>IF(DATA_GOES_HERE!L167="Tuesday",1," ")</f>
        <v xml:space="preserve"> </v>
      </c>
      <c r="Y273" t="str">
        <f>IF(DATA_GOES_HERE!L167="Wednesday",1," ")</f>
        <v xml:space="preserve"> </v>
      </c>
      <c r="Z273" t="str">
        <f>IF(DATA_GOES_HERE!L167="Thursday",1," ")</f>
        <v xml:space="preserve"> </v>
      </c>
      <c r="AA273" t="str">
        <f>IF(DATA_GOES_HERE!L167="Friday",1," ")</f>
        <v xml:space="preserve"> </v>
      </c>
      <c r="AB273" t="str">
        <f>IF(DATA_GOES_HERE!L167="Saturday",1," ")</f>
        <v xml:space="preserve"> </v>
      </c>
      <c r="AC273" t="str">
        <f>IF(DATA_GOES_HERE!L167="Sunday",1," ")</f>
        <v xml:space="preserve"> </v>
      </c>
    </row>
    <row r="274" spans="1:29" x14ac:dyDescent="0.25">
      <c r="A274" s="6" t="s">
        <v>228</v>
      </c>
      <c r="B274">
        <f>DATA_GOES_HERE!A350</f>
        <v>0</v>
      </c>
      <c r="E274" s="8" t="str">
        <f>IF(DATA_GOES_HERE!F168,F274,"")</f>
        <v/>
      </c>
      <c r="F274">
        <f>DATA_GOES_HERE!AI350</f>
        <v>0</v>
      </c>
      <c r="G274" s="1">
        <f>DATA_GOES_HERE!J350</f>
        <v>0</v>
      </c>
      <c r="H274" s="1">
        <f>DATA_GOES_HERE!R350</f>
        <v>0</v>
      </c>
      <c r="I274" s="1">
        <f t="shared" ca="1" si="6"/>
        <v>42745</v>
      </c>
      <c r="J274">
        <v>0</v>
      </c>
      <c r="K274" t="e">
        <v>#N/A</v>
      </c>
      <c r="L274" t="s">
        <v>124</v>
      </c>
      <c r="M274" t="e">
        <f>VLOOKUP(DATA_GOES_HERE!Y350,VENUEID!$A$2:$B$28,2,TRUE)</f>
        <v>#N/A</v>
      </c>
      <c r="N274" t="e">
        <f>VLOOKUP(DATA_GOES_HERE!AH350,eventTypeID!$A:$C,3,TRUE)</f>
        <v>#N/A</v>
      </c>
      <c r="Q274" t="e">
        <v>#N/A</v>
      </c>
      <c r="R274" s="7">
        <f>DATA_GOES_HERE!M168</f>
        <v>0</v>
      </c>
      <c r="W274" t="str">
        <f>IF(DATA_GOES_HERE!L168="Monday",1," ")</f>
        <v xml:space="preserve"> </v>
      </c>
      <c r="X274" t="str">
        <f>IF(DATA_GOES_HERE!L168="Tuesday",1," ")</f>
        <v xml:space="preserve"> </v>
      </c>
      <c r="Y274" t="str">
        <f>IF(DATA_GOES_HERE!L168="Wednesday",1," ")</f>
        <v xml:space="preserve"> </v>
      </c>
      <c r="Z274" t="str">
        <f>IF(DATA_GOES_HERE!L168="Thursday",1," ")</f>
        <v xml:space="preserve"> </v>
      </c>
      <c r="AA274" t="str">
        <f>IF(DATA_GOES_HERE!L168="Friday",1," ")</f>
        <v xml:space="preserve"> </v>
      </c>
      <c r="AB274" t="str">
        <f>IF(DATA_GOES_HERE!L168="Saturday",1," ")</f>
        <v xml:space="preserve"> </v>
      </c>
      <c r="AC274" t="str">
        <f>IF(DATA_GOES_HERE!L168="Sunday",1," ")</f>
        <v xml:space="preserve"> </v>
      </c>
    </row>
    <row r="275" spans="1:29" x14ac:dyDescent="0.25">
      <c r="A275" s="6" t="s">
        <v>228</v>
      </c>
      <c r="B275">
        <f>DATA_GOES_HERE!A351</f>
        <v>0</v>
      </c>
      <c r="E275" s="8" t="str">
        <f>IF(DATA_GOES_HERE!F169,F275,"")</f>
        <v/>
      </c>
      <c r="F275">
        <f>DATA_GOES_HERE!AI351</f>
        <v>0</v>
      </c>
      <c r="G275" s="1">
        <f>DATA_GOES_HERE!J351</f>
        <v>0</v>
      </c>
      <c r="H275" s="1">
        <f>DATA_GOES_HERE!R351</f>
        <v>0</v>
      </c>
      <c r="I275" s="1">
        <f t="shared" ca="1" si="6"/>
        <v>42745</v>
      </c>
      <c r="J275">
        <v>0</v>
      </c>
      <c r="K275" t="e">
        <v>#N/A</v>
      </c>
      <c r="L275" t="s">
        <v>124</v>
      </c>
      <c r="M275" t="e">
        <f>VLOOKUP(DATA_GOES_HERE!Y351,VENUEID!$A$2:$B$28,2,TRUE)</f>
        <v>#N/A</v>
      </c>
      <c r="N275" t="e">
        <f>VLOOKUP(DATA_GOES_HERE!AH351,eventTypeID!$A:$C,3,TRUE)</f>
        <v>#N/A</v>
      </c>
      <c r="Q275" t="e">
        <v>#N/A</v>
      </c>
      <c r="R275" s="7">
        <f>DATA_GOES_HERE!M169</f>
        <v>0.4375</v>
      </c>
      <c r="W275" t="str">
        <f>IF(DATA_GOES_HERE!L169="Monday",1," ")</f>
        <v xml:space="preserve"> </v>
      </c>
      <c r="X275" t="str">
        <f>IF(DATA_GOES_HERE!L169="Tuesday",1," ")</f>
        <v xml:space="preserve"> </v>
      </c>
      <c r="Y275" t="str">
        <f>IF(DATA_GOES_HERE!L169="Wednesday",1," ")</f>
        <v xml:space="preserve"> </v>
      </c>
      <c r="Z275">
        <f>IF(DATA_GOES_HERE!L169="Thursday",1," ")</f>
        <v>1</v>
      </c>
      <c r="AA275" t="str">
        <f>IF(DATA_GOES_HERE!L169="Friday",1," ")</f>
        <v xml:space="preserve"> </v>
      </c>
      <c r="AB275" t="str">
        <f>IF(DATA_GOES_HERE!L169="Saturday",1," ")</f>
        <v xml:space="preserve"> </v>
      </c>
      <c r="AC275" t="str">
        <f>IF(DATA_GOES_HERE!L169="Sunday",1," ")</f>
        <v xml:space="preserve"> </v>
      </c>
    </row>
    <row r="276" spans="1:29" x14ac:dyDescent="0.25">
      <c r="A276" s="6" t="s">
        <v>228</v>
      </c>
      <c r="B276">
        <f>DATA_GOES_HERE!A352</f>
        <v>0</v>
      </c>
      <c r="E276" s="8" t="str">
        <f>IF(DATA_GOES_HERE!F170,F276,"")</f>
        <v/>
      </c>
      <c r="F276">
        <f>DATA_GOES_HERE!AI352</f>
        <v>0</v>
      </c>
      <c r="G276" s="1">
        <f>DATA_GOES_HERE!J352</f>
        <v>0</v>
      </c>
      <c r="H276" s="1">
        <f>DATA_GOES_HERE!R352</f>
        <v>0</v>
      </c>
      <c r="I276" s="1">
        <f t="shared" ca="1" si="6"/>
        <v>42745</v>
      </c>
      <c r="J276">
        <v>0</v>
      </c>
      <c r="K276" t="e">
        <v>#N/A</v>
      </c>
      <c r="L276" t="s">
        <v>124</v>
      </c>
      <c r="M276" t="e">
        <f>VLOOKUP(DATA_GOES_HERE!Y352,VENUEID!$A$2:$B$28,2,TRUE)</f>
        <v>#N/A</v>
      </c>
      <c r="N276" t="e">
        <f>VLOOKUP(DATA_GOES_HERE!AH352,eventTypeID!$A:$C,3,TRUE)</f>
        <v>#N/A</v>
      </c>
      <c r="Q276" t="e">
        <v>#N/A</v>
      </c>
      <c r="R276" s="7">
        <f>DATA_GOES_HERE!M170</f>
        <v>0</v>
      </c>
      <c r="W276" t="str">
        <f>IF(DATA_GOES_HERE!L170="Monday",1," ")</f>
        <v xml:space="preserve"> </v>
      </c>
      <c r="X276" t="str">
        <f>IF(DATA_GOES_HERE!L170="Tuesday",1," ")</f>
        <v xml:space="preserve"> </v>
      </c>
      <c r="Y276" t="str">
        <f>IF(DATA_GOES_HERE!L170="Wednesday",1," ")</f>
        <v xml:space="preserve"> </v>
      </c>
      <c r="Z276" t="str">
        <f>IF(DATA_GOES_HERE!L170="Thursday",1," ")</f>
        <v xml:space="preserve"> </v>
      </c>
      <c r="AA276" t="str">
        <f>IF(DATA_GOES_HERE!L170="Friday",1," ")</f>
        <v xml:space="preserve"> </v>
      </c>
      <c r="AB276" t="str">
        <f>IF(DATA_GOES_HERE!L170="Saturday",1," ")</f>
        <v xml:space="preserve"> </v>
      </c>
      <c r="AC276" t="str">
        <f>IF(DATA_GOES_HERE!L170="Sunday",1," ")</f>
        <v xml:space="preserve"> </v>
      </c>
    </row>
    <row r="277" spans="1:29" x14ac:dyDescent="0.25">
      <c r="A277" s="6" t="s">
        <v>228</v>
      </c>
      <c r="B277">
        <f>DATA_GOES_HERE!A353</f>
        <v>0</v>
      </c>
      <c r="E277" s="8" t="str">
        <f>IF(DATA_GOES_HERE!F171,F277,"")</f>
        <v/>
      </c>
      <c r="F277">
        <f>DATA_GOES_HERE!AI353</f>
        <v>0</v>
      </c>
      <c r="G277" s="1">
        <f>DATA_GOES_HERE!J353</f>
        <v>0</v>
      </c>
      <c r="H277" s="1">
        <f>DATA_GOES_HERE!R353</f>
        <v>0</v>
      </c>
      <c r="I277" s="1">
        <f t="shared" ca="1" si="6"/>
        <v>42745</v>
      </c>
      <c r="J277">
        <v>0</v>
      </c>
      <c r="K277" t="e">
        <v>#N/A</v>
      </c>
      <c r="L277" t="s">
        <v>124</v>
      </c>
      <c r="M277" t="e">
        <f>VLOOKUP(DATA_GOES_HERE!Y353,VENUEID!$A$2:$B$28,2,TRUE)</f>
        <v>#N/A</v>
      </c>
      <c r="N277" t="e">
        <f>VLOOKUP(DATA_GOES_HERE!AH353,eventTypeID!$A:$C,3,TRUE)</f>
        <v>#N/A</v>
      </c>
      <c r="Q277" t="e">
        <v>#N/A</v>
      </c>
      <c r="R277" s="7">
        <f>DATA_GOES_HERE!M171</f>
        <v>0</v>
      </c>
      <c r="W277" t="str">
        <f>IF(DATA_GOES_HERE!L171="Monday",1," ")</f>
        <v xml:space="preserve"> </v>
      </c>
      <c r="X277" t="str">
        <f>IF(DATA_GOES_HERE!L171="Tuesday",1," ")</f>
        <v xml:space="preserve"> </v>
      </c>
      <c r="Y277" t="str">
        <f>IF(DATA_GOES_HERE!L171="Wednesday",1," ")</f>
        <v xml:space="preserve"> </v>
      </c>
      <c r="Z277" t="str">
        <f>IF(DATA_GOES_HERE!L171="Thursday",1," ")</f>
        <v xml:space="preserve"> </v>
      </c>
      <c r="AA277" t="str">
        <f>IF(DATA_GOES_HERE!L171="Friday",1," ")</f>
        <v xml:space="preserve"> </v>
      </c>
      <c r="AB277" t="str">
        <f>IF(DATA_GOES_HERE!L171="Saturday",1," ")</f>
        <v xml:space="preserve"> </v>
      </c>
      <c r="AC277" t="str">
        <f>IF(DATA_GOES_HERE!L171="Sunday",1," ")</f>
        <v xml:space="preserve"> </v>
      </c>
    </row>
    <row r="278" spans="1:29" x14ac:dyDescent="0.25">
      <c r="A278" s="6" t="s">
        <v>228</v>
      </c>
      <c r="B278">
        <f>DATA_GOES_HERE!A354</f>
        <v>0</v>
      </c>
      <c r="E278" s="8" t="str">
        <f>IF(DATA_GOES_HERE!F172,F278,"")</f>
        <v/>
      </c>
      <c r="F278">
        <f>DATA_GOES_HERE!AI354</f>
        <v>0</v>
      </c>
      <c r="G278" s="1">
        <f>DATA_GOES_HERE!J354</f>
        <v>0</v>
      </c>
      <c r="H278" s="1">
        <f>DATA_GOES_HERE!R354</f>
        <v>0</v>
      </c>
      <c r="I278" s="1">
        <f t="shared" ca="1" si="6"/>
        <v>42745</v>
      </c>
      <c r="J278">
        <v>0</v>
      </c>
      <c r="K278" t="e">
        <v>#N/A</v>
      </c>
      <c r="L278" t="s">
        <v>124</v>
      </c>
      <c r="M278" t="e">
        <f>VLOOKUP(DATA_GOES_HERE!Y354,VENUEID!$A$2:$B$28,2,TRUE)</f>
        <v>#N/A</v>
      </c>
      <c r="N278" t="e">
        <f>VLOOKUP(DATA_GOES_HERE!AH354,eventTypeID!$A:$C,3,TRUE)</f>
        <v>#N/A</v>
      </c>
      <c r="Q278" t="e">
        <v>#N/A</v>
      </c>
      <c r="R278" s="7">
        <f>DATA_GOES_HERE!M172</f>
        <v>0</v>
      </c>
      <c r="W278" t="str">
        <f>IF(DATA_GOES_HERE!L172="Monday",1," ")</f>
        <v xml:space="preserve"> </v>
      </c>
      <c r="X278" t="str">
        <f>IF(DATA_GOES_HERE!L172="Tuesday",1," ")</f>
        <v xml:space="preserve"> </v>
      </c>
      <c r="Y278" t="str">
        <f>IF(DATA_GOES_HERE!L172="Wednesday",1," ")</f>
        <v xml:space="preserve"> </v>
      </c>
      <c r="Z278" t="str">
        <f>IF(DATA_GOES_HERE!L172="Thursday",1," ")</f>
        <v xml:space="preserve"> </v>
      </c>
      <c r="AA278" t="str">
        <f>IF(DATA_GOES_HERE!L172="Friday",1," ")</f>
        <v xml:space="preserve"> </v>
      </c>
      <c r="AB278" t="str">
        <f>IF(DATA_GOES_HERE!L172="Saturday",1," ")</f>
        <v xml:space="preserve"> </v>
      </c>
      <c r="AC278" t="str">
        <f>IF(DATA_GOES_HERE!L172="Sunday",1," ")</f>
        <v xml:space="preserve"> </v>
      </c>
    </row>
    <row r="279" spans="1:29" x14ac:dyDescent="0.25">
      <c r="A279" s="6" t="s">
        <v>228</v>
      </c>
      <c r="B279">
        <f>DATA_GOES_HERE!A355</f>
        <v>0</v>
      </c>
      <c r="E279" s="8" t="str">
        <f>IF(DATA_GOES_HERE!F173,F279,"")</f>
        <v/>
      </c>
      <c r="F279">
        <f>DATA_GOES_HERE!AI355</f>
        <v>0</v>
      </c>
      <c r="G279" s="1">
        <f>DATA_GOES_HERE!J355</f>
        <v>0</v>
      </c>
      <c r="H279" s="1">
        <f>DATA_GOES_HERE!R355</f>
        <v>0</v>
      </c>
      <c r="I279" s="1">
        <f t="shared" ca="1" si="6"/>
        <v>42745</v>
      </c>
      <c r="J279">
        <v>0</v>
      </c>
      <c r="K279" t="e">
        <v>#N/A</v>
      </c>
      <c r="L279" t="s">
        <v>124</v>
      </c>
      <c r="M279" t="e">
        <f>VLOOKUP(DATA_GOES_HERE!Y355,VENUEID!$A$2:$B$28,2,TRUE)</f>
        <v>#N/A</v>
      </c>
      <c r="N279" t="e">
        <f>VLOOKUP(DATA_GOES_HERE!AH355,eventTypeID!$A:$C,3,TRUE)</f>
        <v>#N/A</v>
      </c>
      <c r="Q279" t="e">
        <v>#N/A</v>
      </c>
      <c r="R279" s="7">
        <f>DATA_GOES_HERE!M173</f>
        <v>0</v>
      </c>
      <c r="W279" t="str">
        <f>IF(DATA_GOES_HERE!L173="Monday",1," ")</f>
        <v xml:space="preserve"> </v>
      </c>
      <c r="X279" t="str">
        <f>IF(DATA_GOES_HERE!L173="Tuesday",1," ")</f>
        <v xml:space="preserve"> </v>
      </c>
      <c r="Y279" t="str">
        <f>IF(DATA_GOES_HERE!L173="Wednesday",1," ")</f>
        <v xml:space="preserve"> </v>
      </c>
      <c r="Z279" t="str">
        <f>IF(DATA_GOES_HERE!L173="Thursday",1," ")</f>
        <v xml:space="preserve"> </v>
      </c>
      <c r="AA279" t="str">
        <f>IF(DATA_GOES_HERE!L173="Friday",1," ")</f>
        <v xml:space="preserve"> </v>
      </c>
      <c r="AB279" t="str">
        <f>IF(DATA_GOES_HERE!L173="Saturday",1," ")</f>
        <v xml:space="preserve"> </v>
      </c>
      <c r="AC279" t="str">
        <f>IF(DATA_GOES_HERE!L173="Sunday",1," ")</f>
        <v xml:space="preserve"> </v>
      </c>
    </row>
    <row r="280" spans="1:29" x14ac:dyDescent="0.25">
      <c r="A280" s="6" t="s">
        <v>228</v>
      </c>
      <c r="B280">
        <f>DATA_GOES_HERE!A356</f>
        <v>0</v>
      </c>
      <c r="E280" s="8" t="str">
        <f>IF(DATA_GOES_HERE!F174,F280,"")</f>
        <v/>
      </c>
      <c r="F280">
        <f>DATA_GOES_HERE!AI356</f>
        <v>0</v>
      </c>
      <c r="G280" s="1">
        <f>DATA_GOES_HERE!J356</f>
        <v>0</v>
      </c>
      <c r="H280" s="1">
        <f>DATA_GOES_HERE!R356</f>
        <v>0</v>
      </c>
      <c r="I280" s="1">
        <f t="shared" ca="1" si="6"/>
        <v>42745</v>
      </c>
      <c r="J280">
        <v>0</v>
      </c>
      <c r="K280" t="e">
        <v>#N/A</v>
      </c>
      <c r="L280" t="s">
        <v>124</v>
      </c>
      <c r="M280" t="e">
        <f>VLOOKUP(DATA_GOES_HERE!Y356,VENUEID!$A$2:$B$28,2,TRUE)</f>
        <v>#N/A</v>
      </c>
      <c r="N280" t="e">
        <f>VLOOKUP(DATA_GOES_HERE!AH356,eventTypeID!$A:$C,3,TRUE)</f>
        <v>#N/A</v>
      </c>
      <c r="Q280" t="e">
        <v>#N/A</v>
      </c>
      <c r="R280" s="7">
        <f>DATA_GOES_HERE!M174</f>
        <v>0</v>
      </c>
      <c r="W280" t="str">
        <f>IF(DATA_GOES_HERE!L174="Monday",1," ")</f>
        <v xml:space="preserve"> </v>
      </c>
      <c r="X280" t="str">
        <f>IF(DATA_GOES_HERE!L174="Tuesday",1," ")</f>
        <v xml:space="preserve"> </v>
      </c>
      <c r="Y280" t="str">
        <f>IF(DATA_GOES_HERE!L174="Wednesday",1," ")</f>
        <v xml:space="preserve"> </v>
      </c>
      <c r="Z280" t="str">
        <f>IF(DATA_GOES_HERE!L174="Thursday",1," ")</f>
        <v xml:space="preserve"> </v>
      </c>
      <c r="AA280" t="str">
        <f>IF(DATA_GOES_HERE!L174="Friday",1," ")</f>
        <v xml:space="preserve"> </v>
      </c>
      <c r="AB280" t="str">
        <f>IF(DATA_GOES_HERE!L174="Saturday",1," ")</f>
        <v xml:space="preserve"> </v>
      </c>
      <c r="AC280" t="str">
        <f>IF(DATA_GOES_HERE!L174="Sunday",1," ")</f>
        <v xml:space="preserve"> </v>
      </c>
    </row>
    <row r="281" spans="1:29" x14ac:dyDescent="0.25">
      <c r="A281" s="6" t="s">
        <v>228</v>
      </c>
      <c r="B281">
        <f>DATA_GOES_HERE!A357</f>
        <v>0</v>
      </c>
      <c r="E281" s="8" t="str">
        <f>IF(DATA_GOES_HERE!F175,F281,"")</f>
        <v/>
      </c>
      <c r="F281">
        <f>DATA_GOES_HERE!AI357</f>
        <v>0</v>
      </c>
      <c r="G281" s="1">
        <f>DATA_GOES_HERE!J357</f>
        <v>0</v>
      </c>
      <c r="H281" s="1">
        <f>DATA_GOES_HERE!R357</f>
        <v>0</v>
      </c>
      <c r="I281" s="1">
        <f t="shared" ca="1" si="6"/>
        <v>42745</v>
      </c>
      <c r="J281">
        <v>0</v>
      </c>
      <c r="K281" t="e">
        <v>#N/A</v>
      </c>
      <c r="L281" t="s">
        <v>124</v>
      </c>
      <c r="M281" t="e">
        <f>VLOOKUP(DATA_GOES_HERE!Y357,VENUEID!$A$2:$B$28,2,TRUE)</f>
        <v>#N/A</v>
      </c>
      <c r="N281" t="e">
        <f>VLOOKUP(DATA_GOES_HERE!AH357,eventTypeID!$A:$C,3,TRUE)</f>
        <v>#N/A</v>
      </c>
      <c r="Q281" t="e">
        <v>#N/A</v>
      </c>
      <c r="R281" s="7">
        <f>DATA_GOES_HERE!M175</f>
        <v>0</v>
      </c>
      <c r="W281" t="str">
        <f>IF(DATA_GOES_HERE!L175="Monday",1," ")</f>
        <v xml:space="preserve"> </v>
      </c>
      <c r="X281" t="str">
        <f>IF(DATA_GOES_HERE!L175="Tuesday",1," ")</f>
        <v xml:space="preserve"> </v>
      </c>
      <c r="Y281" t="str">
        <f>IF(DATA_GOES_HERE!L175="Wednesday",1," ")</f>
        <v xml:space="preserve"> </v>
      </c>
      <c r="Z281" t="str">
        <f>IF(DATA_GOES_HERE!L175="Thursday",1," ")</f>
        <v xml:space="preserve"> </v>
      </c>
      <c r="AA281" t="str">
        <f>IF(DATA_GOES_HERE!L175="Friday",1," ")</f>
        <v xml:space="preserve"> </v>
      </c>
      <c r="AB281" t="str">
        <f>IF(DATA_GOES_HERE!L175="Saturday",1," ")</f>
        <v xml:space="preserve"> </v>
      </c>
      <c r="AC281" t="str">
        <f>IF(DATA_GOES_HERE!L175="Sunday",1," ")</f>
        <v xml:space="preserve"> </v>
      </c>
    </row>
    <row r="282" spans="1:29" x14ac:dyDescent="0.25">
      <c r="A282" s="6" t="s">
        <v>228</v>
      </c>
      <c r="B282">
        <f>DATA_GOES_HERE!A358</f>
        <v>0</v>
      </c>
      <c r="E282" s="8" t="str">
        <f>IF(DATA_GOES_HERE!F176,F282,"")</f>
        <v/>
      </c>
      <c r="F282">
        <f>DATA_GOES_HERE!AI358</f>
        <v>0</v>
      </c>
      <c r="G282" s="1">
        <f>DATA_GOES_HERE!J358</f>
        <v>0</v>
      </c>
      <c r="H282" s="1">
        <f>DATA_GOES_HERE!R358</f>
        <v>0</v>
      </c>
      <c r="I282" s="1">
        <f t="shared" ca="1" si="6"/>
        <v>42745</v>
      </c>
      <c r="J282">
        <v>0</v>
      </c>
      <c r="K282" t="e">
        <v>#N/A</v>
      </c>
      <c r="L282" t="s">
        <v>124</v>
      </c>
      <c r="M282" t="e">
        <f>VLOOKUP(DATA_GOES_HERE!Y358,VENUEID!$A$2:$B$28,2,TRUE)</f>
        <v>#N/A</v>
      </c>
      <c r="N282" t="e">
        <f>VLOOKUP(DATA_GOES_HERE!AH358,eventTypeID!$A:$C,3,TRUE)</f>
        <v>#N/A</v>
      </c>
      <c r="Q282" t="e">
        <v>#N/A</v>
      </c>
      <c r="R282" s="7">
        <f>DATA_GOES_HERE!M176</f>
        <v>0</v>
      </c>
      <c r="W282" t="str">
        <f>IF(DATA_GOES_HERE!L176="Monday",1," ")</f>
        <v xml:space="preserve"> </v>
      </c>
      <c r="X282" t="str">
        <f>IF(DATA_GOES_HERE!L176="Tuesday",1," ")</f>
        <v xml:space="preserve"> </v>
      </c>
      <c r="Y282" t="str">
        <f>IF(DATA_GOES_HERE!L176="Wednesday",1," ")</f>
        <v xml:space="preserve"> </v>
      </c>
      <c r="Z282" t="str">
        <f>IF(DATA_GOES_HERE!L176="Thursday",1," ")</f>
        <v xml:space="preserve"> </v>
      </c>
      <c r="AA282" t="str">
        <f>IF(DATA_GOES_HERE!L176="Friday",1," ")</f>
        <v xml:space="preserve"> </v>
      </c>
      <c r="AB282" t="str">
        <f>IF(DATA_GOES_HERE!L176="Saturday",1," ")</f>
        <v xml:space="preserve"> </v>
      </c>
      <c r="AC282" t="str">
        <f>IF(DATA_GOES_HERE!L176="Sunday",1," ")</f>
        <v xml:space="preserve"> </v>
      </c>
    </row>
    <row r="283" spans="1:29" x14ac:dyDescent="0.25">
      <c r="A283" s="6" t="s">
        <v>228</v>
      </c>
      <c r="B283">
        <f>DATA_GOES_HERE!A359</f>
        <v>0</v>
      </c>
      <c r="E283" s="8" t="str">
        <f>IF(DATA_GOES_HERE!F177,F283,"")</f>
        <v/>
      </c>
      <c r="F283">
        <f>DATA_GOES_HERE!AI359</f>
        <v>0</v>
      </c>
      <c r="G283" s="1">
        <f>DATA_GOES_HERE!J359</f>
        <v>0</v>
      </c>
      <c r="H283" s="1">
        <f>DATA_GOES_HERE!R359</f>
        <v>0</v>
      </c>
      <c r="I283" s="1">
        <f t="shared" ca="1" si="6"/>
        <v>42745</v>
      </c>
      <c r="J283">
        <v>0</v>
      </c>
      <c r="K283" t="e">
        <v>#N/A</v>
      </c>
      <c r="L283" t="s">
        <v>124</v>
      </c>
      <c r="M283" t="e">
        <f>VLOOKUP(DATA_GOES_HERE!Y359,VENUEID!$A$2:$B$28,2,TRUE)</f>
        <v>#N/A</v>
      </c>
      <c r="N283" t="e">
        <f>VLOOKUP(DATA_GOES_HERE!AH359,eventTypeID!$A:$C,3,TRUE)</f>
        <v>#N/A</v>
      </c>
      <c r="Q283" t="e">
        <v>#N/A</v>
      </c>
      <c r="R283" s="7">
        <f>DATA_GOES_HERE!M177</f>
        <v>0</v>
      </c>
      <c r="W283" t="str">
        <f>IF(DATA_GOES_HERE!L177="Monday",1," ")</f>
        <v xml:space="preserve"> </v>
      </c>
      <c r="X283" t="str">
        <f>IF(DATA_GOES_HERE!L177="Tuesday",1," ")</f>
        <v xml:space="preserve"> </v>
      </c>
      <c r="Y283" t="str">
        <f>IF(DATA_GOES_HERE!L177="Wednesday",1," ")</f>
        <v xml:space="preserve"> </v>
      </c>
      <c r="Z283" t="str">
        <f>IF(DATA_GOES_HERE!L177="Thursday",1," ")</f>
        <v xml:space="preserve"> </v>
      </c>
      <c r="AA283" t="str">
        <f>IF(DATA_GOES_HERE!L177="Friday",1," ")</f>
        <v xml:space="preserve"> </v>
      </c>
      <c r="AB283" t="str">
        <f>IF(DATA_GOES_HERE!L177="Saturday",1," ")</f>
        <v xml:space="preserve"> </v>
      </c>
      <c r="AC283" t="str">
        <f>IF(DATA_GOES_HERE!L177="Sunday",1," ")</f>
        <v xml:space="preserve"> </v>
      </c>
    </row>
    <row r="284" spans="1:29" x14ac:dyDescent="0.25">
      <c r="A284" s="6" t="s">
        <v>228</v>
      </c>
      <c r="B284">
        <f>DATA_GOES_HERE!A360</f>
        <v>0</v>
      </c>
      <c r="E284" s="8" t="str">
        <f>IF(DATA_GOES_HERE!F178,F284,"")</f>
        <v/>
      </c>
      <c r="F284">
        <f>DATA_GOES_HERE!AI360</f>
        <v>0</v>
      </c>
      <c r="G284" s="1">
        <f>DATA_GOES_HERE!J360</f>
        <v>0</v>
      </c>
      <c r="H284" s="1">
        <f>DATA_GOES_HERE!R360</f>
        <v>0</v>
      </c>
      <c r="I284" s="1">
        <f t="shared" ca="1" si="6"/>
        <v>42745</v>
      </c>
      <c r="J284">
        <v>0</v>
      </c>
      <c r="K284" t="e">
        <v>#N/A</v>
      </c>
      <c r="L284" t="s">
        <v>124</v>
      </c>
      <c r="M284" t="e">
        <f>VLOOKUP(DATA_GOES_HERE!Y360,VENUEID!$A$2:$B$28,2,TRUE)</f>
        <v>#N/A</v>
      </c>
      <c r="N284" t="e">
        <f>VLOOKUP(DATA_GOES_HERE!AH360,eventTypeID!$A:$C,3,TRUE)</f>
        <v>#N/A</v>
      </c>
      <c r="Q284" t="e">
        <v>#N/A</v>
      </c>
      <c r="R284" s="7">
        <f>DATA_GOES_HERE!M178</f>
        <v>0.4375</v>
      </c>
      <c r="W284" t="str">
        <f>IF(DATA_GOES_HERE!L178="Monday",1," ")</f>
        <v xml:space="preserve"> </v>
      </c>
      <c r="X284" t="str">
        <f>IF(DATA_GOES_HERE!L178="Tuesday",1," ")</f>
        <v xml:space="preserve"> </v>
      </c>
      <c r="Y284" t="str">
        <f>IF(DATA_GOES_HERE!L178="Wednesday",1," ")</f>
        <v xml:space="preserve"> </v>
      </c>
      <c r="Z284">
        <f>IF(DATA_GOES_HERE!L178="Thursday",1," ")</f>
        <v>1</v>
      </c>
      <c r="AA284" t="str">
        <f>IF(DATA_GOES_HERE!L178="Friday",1," ")</f>
        <v xml:space="preserve"> </v>
      </c>
      <c r="AB284" t="str">
        <f>IF(DATA_GOES_HERE!L178="Saturday",1," ")</f>
        <v xml:space="preserve"> </v>
      </c>
      <c r="AC284" t="str">
        <f>IF(DATA_GOES_HERE!L178="Sunday",1," ")</f>
        <v xml:space="preserve"> </v>
      </c>
    </row>
    <row r="285" spans="1:29" x14ac:dyDescent="0.25">
      <c r="A285" s="6" t="s">
        <v>228</v>
      </c>
      <c r="B285">
        <f>DATA_GOES_HERE!A361</f>
        <v>0</v>
      </c>
      <c r="E285" s="8" t="e">
        <f>IF(DATA_GOES_HERE!#REF!,F285,"")</f>
        <v>#REF!</v>
      </c>
      <c r="F285">
        <f>DATA_GOES_HERE!AI361</f>
        <v>0</v>
      </c>
      <c r="G285" s="1">
        <f>DATA_GOES_HERE!J361</f>
        <v>0</v>
      </c>
      <c r="H285" s="1">
        <f>DATA_GOES_HERE!R361</f>
        <v>0</v>
      </c>
      <c r="I285" s="1">
        <f t="shared" ca="1" si="6"/>
        <v>42745</v>
      </c>
      <c r="J285">
        <v>0</v>
      </c>
      <c r="K285" t="e">
        <v>#N/A</v>
      </c>
      <c r="L285" t="s">
        <v>124</v>
      </c>
      <c r="M285" t="e">
        <f>VLOOKUP(DATA_GOES_HERE!Y361,VENUEID!$A$2:$B$28,2,TRUE)</f>
        <v>#N/A</v>
      </c>
      <c r="N285" t="e">
        <f>VLOOKUP(DATA_GOES_HERE!AH361,eventTypeID!$A:$C,3,TRUE)</f>
        <v>#N/A</v>
      </c>
      <c r="Q285" t="e">
        <v>#N/A</v>
      </c>
      <c r="R285" s="7" t="e">
        <f>DATA_GOES_HERE!#REF!</f>
        <v>#REF!</v>
      </c>
      <c r="W285" t="e">
        <f>IF(DATA_GOES_HERE!#REF!="Monday",1," ")</f>
        <v>#REF!</v>
      </c>
      <c r="X285" t="e">
        <f>IF(DATA_GOES_HERE!#REF!="Tuesday",1," ")</f>
        <v>#REF!</v>
      </c>
      <c r="Y285" t="e">
        <f>IF(DATA_GOES_HERE!#REF!="Wednesday",1," ")</f>
        <v>#REF!</v>
      </c>
      <c r="Z285" t="e">
        <f>IF(DATA_GOES_HERE!#REF!="Thursday",1," ")</f>
        <v>#REF!</v>
      </c>
      <c r="AA285" t="e">
        <f>IF(DATA_GOES_HERE!#REF!="Friday",1," ")</f>
        <v>#REF!</v>
      </c>
      <c r="AB285" t="e">
        <f>IF(DATA_GOES_HERE!#REF!="Saturday",1," ")</f>
        <v>#REF!</v>
      </c>
      <c r="AC285" t="e">
        <f>IF(DATA_GOES_HERE!#REF!="Sunday",1," ")</f>
        <v>#REF!</v>
      </c>
    </row>
    <row r="286" spans="1:29" x14ac:dyDescent="0.25">
      <c r="A286" s="6" t="s">
        <v>228</v>
      </c>
      <c r="B286">
        <f>DATA_GOES_HERE!A362</f>
        <v>0</v>
      </c>
      <c r="E286" s="8" t="str">
        <f>IF(DATA_GOES_HERE!F179,F286,"")</f>
        <v/>
      </c>
      <c r="F286">
        <f>DATA_GOES_HERE!AI362</f>
        <v>0</v>
      </c>
      <c r="G286" s="1">
        <f>DATA_GOES_HERE!J362</f>
        <v>0</v>
      </c>
      <c r="H286" s="1">
        <f>DATA_GOES_HERE!R362</f>
        <v>0</v>
      </c>
      <c r="I286" s="1">
        <f t="shared" ca="1" si="6"/>
        <v>42745</v>
      </c>
      <c r="J286">
        <v>0</v>
      </c>
      <c r="K286" t="e">
        <v>#N/A</v>
      </c>
      <c r="L286" t="s">
        <v>124</v>
      </c>
      <c r="M286" t="e">
        <f>VLOOKUP(DATA_GOES_HERE!Y362,VENUEID!$A$2:$B$28,2,TRUE)</f>
        <v>#N/A</v>
      </c>
      <c r="N286" t="e">
        <f>VLOOKUP(DATA_GOES_HERE!AH362,eventTypeID!$A:$C,3,TRUE)</f>
        <v>#N/A</v>
      </c>
      <c r="Q286" t="e">
        <v>#N/A</v>
      </c>
      <c r="R286" s="7">
        <f>DATA_GOES_HERE!M179</f>
        <v>0</v>
      </c>
      <c r="W286" t="str">
        <f>IF(DATA_GOES_HERE!L179="Monday",1," ")</f>
        <v xml:space="preserve"> </v>
      </c>
      <c r="X286" t="str">
        <f>IF(DATA_GOES_HERE!L179="Tuesday",1," ")</f>
        <v xml:space="preserve"> </v>
      </c>
      <c r="Y286" t="str">
        <f>IF(DATA_GOES_HERE!L179="Wednesday",1," ")</f>
        <v xml:space="preserve"> </v>
      </c>
      <c r="Z286" t="str">
        <f>IF(DATA_GOES_HERE!L179="Thursday",1," ")</f>
        <v xml:space="preserve"> </v>
      </c>
      <c r="AA286" t="str">
        <f>IF(DATA_GOES_HERE!L179="Friday",1," ")</f>
        <v xml:space="preserve"> </v>
      </c>
      <c r="AB286" t="str">
        <f>IF(DATA_GOES_HERE!L179="Saturday",1," ")</f>
        <v xml:space="preserve"> </v>
      </c>
      <c r="AC286" t="str">
        <f>IF(DATA_GOES_HERE!L179="Sunday",1," ")</f>
        <v xml:space="preserve"> </v>
      </c>
    </row>
    <row r="287" spans="1:29" x14ac:dyDescent="0.25">
      <c r="A287" s="6" t="s">
        <v>228</v>
      </c>
      <c r="B287">
        <f>DATA_GOES_HERE!A363</f>
        <v>0</v>
      </c>
      <c r="E287" s="8" t="str">
        <f>IF(DATA_GOES_HERE!F180,F287,"")</f>
        <v/>
      </c>
      <c r="F287">
        <f>DATA_GOES_HERE!AI363</f>
        <v>0</v>
      </c>
      <c r="G287" s="1">
        <f>DATA_GOES_HERE!J363</f>
        <v>0</v>
      </c>
      <c r="H287" s="1">
        <f>DATA_GOES_HERE!R363</f>
        <v>0</v>
      </c>
      <c r="I287" s="1">
        <f t="shared" ca="1" si="6"/>
        <v>42745</v>
      </c>
      <c r="J287">
        <v>0</v>
      </c>
      <c r="K287" t="e">
        <v>#N/A</v>
      </c>
      <c r="L287" t="s">
        <v>124</v>
      </c>
      <c r="M287" t="e">
        <f>VLOOKUP(DATA_GOES_HERE!Y363,VENUEID!$A$2:$B$28,2,TRUE)</f>
        <v>#N/A</v>
      </c>
      <c r="N287" t="e">
        <f>VLOOKUP(DATA_GOES_HERE!AH363,eventTypeID!$A:$C,3,TRUE)</f>
        <v>#N/A</v>
      </c>
      <c r="Q287" t="e">
        <v>#N/A</v>
      </c>
      <c r="R287" s="7">
        <f>DATA_GOES_HERE!M180</f>
        <v>0</v>
      </c>
      <c r="W287" t="str">
        <f>IF(DATA_GOES_HERE!L180="Monday",1," ")</f>
        <v xml:space="preserve"> </v>
      </c>
      <c r="X287" t="str">
        <f>IF(DATA_GOES_HERE!L180="Tuesday",1," ")</f>
        <v xml:space="preserve"> </v>
      </c>
      <c r="Y287" t="str">
        <f>IF(DATA_GOES_HERE!L180="Wednesday",1," ")</f>
        <v xml:space="preserve"> </v>
      </c>
      <c r="Z287" t="str">
        <f>IF(DATA_GOES_HERE!L180="Thursday",1," ")</f>
        <v xml:space="preserve"> </v>
      </c>
      <c r="AA287" t="str">
        <f>IF(DATA_GOES_HERE!L180="Friday",1," ")</f>
        <v xml:space="preserve"> </v>
      </c>
      <c r="AB287" t="str">
        <f>IF(DATA_GOES_HERE!L180="Saturday",1," ")</f>
        <v xml:space="preserve"> </v>
      </c>
      <c r="AC287" t="str">
        <f>IF(DATA_GOES_HERE!L180="Sunday",1," ")</f>
        <v xml:space="preserve"> </v>
      </c>
    </row>
    <row r="288" spans="1:29" x14ac:dyDescent="0.25">
      <c r="A288" s="6" t="s">
        <v>228</v>
      </c>
      <c r="B288">
        <f>DATA_GOES_HERE!A364</f>
        <v>0</v>
      </c>
      <c r="E288" s="8" t="str">
        <f>IF(DATA_GOES_HERE!F181,F288,"")</f>
        <v/>
      </c>
      <c r="F288">
        <f>DATA_GOES_HERE!AI364</f>
        <v>0</v>
      </c>
      <c r="G288" s="1">
        <f>DATA_GOES_HERE!J364</f>
        <v>0</v>
      </c>
      <c r="H288" s="1">
        <f>DATA_GOES_HERE!R364</f>
        <v>0</v>
      </c>
      <c r="I288" s="1">
        <f t="shared" ca="1" si="6"/>
        <v>42745</v>
      </c>
      <c r="J288">
        <v>0</v>
      </c>
      <c r="K288" t="e">
        <v>#N/A</v>
      </c>
      <c r="L288" t="s">
        <v>124</v>
      </c>
      <c r="M288" t="e">
        <f>VLOOKUP(DATA_GOES_HERE!Y364,VENUEID!$A$2:$B$28,2,TRUE)</f>
        <v>#N/A</v>
      </c>
      <c r="N288" t="e">
        <f>VLOOKUP(DATA_GOES_HERE!AH364,eventTypeID!$A:$C,3,TRUE)</f>
        <v>#N/A</v>
      </c>
      <c r="Q288" t="e">
        <v>#N/A</v>
      </c>
      <c r="R288" s="7">
        <f>DATA_GOES_HERE!M181</f>
        <v>0</v>
      </c>
      <c r="W288" t="str">
        <f>IF(DATA_GOES_HERE!L181="Monday",1," ")</f>
        <v xml:space="preserve"> </v>
      </c>
      <c r="X288" t="str">
        <f>IF(DATA_GOES_HERE!L181="Tuesday",1," ")</f>
        <v xml:space="preserve"> </v>
      </c>
      <c r="Y288" t="str">
        <f>IF(DATA_GOES_HERE!L181="Wednesday",1," ")</f>
        <v xml:space="preserve"> </v>
      </c>
      <c r="Z288" t="str">
        <f>IF(DATA_GOES_HERE!L181="Thursday",1," ")</f>
        <v xml:space="preserve"> </v>
      </c>
      <c r="AA288" t="str">
        <f>IF(DATA_GOES_HERE!L181="Friday",1," ")</f>
        <v xml:space="preserve"> </v>
      </c>
      <c r="AB288" t="str">
        <f>IF(DATA_GOES_HERE!L181="Saturday",1," ")</f>
        <v xml:space="preserve"> </v>
      </c>
      <c r="AC288" t="str">
        <f>IF(DATA_GOES_HERE!L181="Sunday",1," ")</f>
        <v xml:space="preserve"> </v>
      </c>
    </row>
    <row r="289" spans="1:29" x14ac:dyDescent="0.25">
      <c r="A289" s="6" t="s">
        <v>228</v>
      </c>
      <c r="B289">
        <f>DATA_GOES_HERE!A365</f>
        <v>0</v>
      </c>
      <c r="E289" s="8" t="str">
        <f>IF(DATA_GOES_HERE!F182,F289,"")</f>
        <v/>
      </c>
      <c r="F289">
        <f>DATA_GOES_HERE!AI365</f>
        <v>0</v>
      </c>
      <c r="G289" s="1">
        <f>DATA_GOES_HERE!J365</f>
        <v>0</v>
      </c>
      <c r="H289" s="1">
        <f>DATA_GOES_HERE!R365</f>
        <v>0</v>
      </c>
      <c r="I289" s="1">
        <f t="shared" ca="1" si="6"/>
        <v>42745</v>
      </c>
      <c r="J289">
        <v>0</v>
      </c>
      <c r="K289" t="e">
        <v>#N/A</v>
      </c>
      <c r="L289" t="s">
        <v>124</v>
      </c>
      <c r="M289" t="e">
        <f>VLOOKUP(DATA_GOES_HERE!Y365,VENUEID!$A$2:$B$28,2,TRUE)</f>
        <v>#N/A</v>
      </c>
      <c r="N289" t="e">
        <f>VLOOKUP(DATA_GOES_HERE!AH365,eventTypeID!$A:$C,3,TRUE)</f>
        <v>#N/A</v>
      </c>
      <c r="Q289" t="e">
        <v>#N/A</v>
      </c>
      <c r="R289" s="7">
        <f>DATA_GOES_HERE!M182</f>
        <v>0.6875</v>
      </c>
      <c r="W289" t="str">
        <f>IF(DATA_GOES_HERE!L182="Monday",1," ")</f>
        <v xml:space="preserve"> </v>
      </c>
      <c r="X289" t="str">
        <f>IF(DATA_GOES_HERE!L182="Tuesday",1," ")</f>
        <v xml:space="preserve"> </v>
      </c>
      <c r="Y289" t="str">
        <f>IF(DATA_GOES_HERE!L182="Wednesday",1," ")</f>
        <v xml:space="preserve"> </v>
      </c>
      <c r="Z289" t="str">
        <f>IF(DATA_GOES_HERE!L182="Thursday",1," ")</f>
        <v xml:space="preserve"> </v>
      </c>
      <c r="AA289">
        <f>IF(DATA_GOES_HERE!L182="Friday",1," ")</f>
        <v>1</v>
      </c>
      <c r="AB289" t="str">
        <f>IF(DATA_GOES_HERE!L182="Saturday",1," ")</f>
        <v xml:space="preserve"> </v>
      </c>
      <c r="AC289" t="str">
        <f>IF(DATA_GOES_HERE!L182="Sunday",1," ")</f>
        <v xml:space="preserve"> </v>
      </c>
    </row>
    <row r="290" spans="1:29" x14ac:dyDescent="0.25">
      <c r="A290" s="6" t="s">
        <v>228</v>
      </c>
      <c r="B290">
        <f>DATA_GOES_HERE!A366</f>
        <v>0</v>
      </c>
      <c r="E290" s="8" t="str">
        <f>IF(DATA_GOES_HERE!F183,F290,"")</f>
        <v/>
      </c>
      <c r="F290">
        <f>DATA_GOES_HERE!AI366</f>
        <v>0</v>
      </c>
      <c r="G290" s="1">
        <f>DATA_GOES_HERE!J366</f>
        <v>0</v>
      </c>
      <c r="H290" s="1">
        <f>DATA_GOES_HERE!R366</f>
        <v>0</v>
      </c>
      <c r="I290" s="1">
        <f t="shared" ca="1" si="6"/>
        <v>42745</v>
      </c>
      <c r="J290">
        <v>0</v>
      </c>
      <c r="K290" t="e">
        <v>#N/A</v>
      </c>
      <c r="L290" t="s">
        <v>124</v>
      </c>
      <c r="M290" t="e">
        <f>VLOOKUP(DATA_GOES_HERE!Y366,VENUEID!$A$2:$B$28,2,TRUE)</f>
        <v>#N/A</v>
      </c>
      <c r="N290" t="e">
        <f>VLOOKUP(DATA_GOES_HERE!AH366,eventTypeID!$A:$C,3,TRUE)</f>
        <v>#N/A</v>
      </c>
      <c r="Q290" t="e">
        <v>#N/A</v>
      </c>
      <c r="R290" s="7">
        <f>DATA_GOES_HERE!M183</f>
        <v>0</v>
      </c>
      <c r="W290" t="str">
        <f>IF(DATA_GOES_HERE!L183="Monday",1," ")</f>
        <v xml:space="preserve"> </v>
      </c>
      <c r="X290" t="str">
        <f>IF(DATA_GOES_HERE!L183="Tuesday",1," ")</f>
        <v xml:space="preserve"> </v>
      </c>
      <c r="Y290" t="str">
        <f>IF(DATA_GOES_HERE!L183="Wednesday",1," ")</f>
        <v xml:space="preserve"> </v>
      </c>
      <c r="Z290" t="str">
        <f>IF(DATA_GOES_HERE!L183="Thursday",1," ")</f>
        <v xml:space="preserve"> </v>
      </c>
      <c r="AA290" t="str">
        <f>IF(DATA_GOES_HERE!L183="Friday",1," ")</f>
        <v xml:space="preserve"> </v>
      </c>
      <c r="AB290" t="str">
        <f>IF(DATA_GOES_HERE!L183="Saturday",1," ")</f>
        <v xml:space="preserve"> </v>
      </c>
      <c r="AC290" t="str">
        <f>IF(DATA_GOES_HERE!L183="Sunday",1," ")</f>
        <v xml:space="preserve"> </v>
      </c>
    </row>
    <row r="291" spans="1:29" x14ac:dyDescent="0.25">
      <c r="A291" s="6" t="s">
        <v>228</v>
      </c>
      <c r="B291">
        <f>DATA_GOES_HERE!A367</f>
        <v>0</v>
      </c>
      <c r="E291" s="8" t="str">
        <f>IF(DATA_GOES_HERE!F184,F291,"")</f>
        <v/>
      </c>
      <c r="F291">
        <f>DATA_GOES_HERE!AI367</f>
        <v>0</v>
      </c>
      <c r="G291" s="1">
        <f>DATA_GOES_HERE!J367</f>
        <v>0</v>
      </c>
      <c r="H291" s="1">
        <f>DATA_GOES_HERE!R367</f>
        <v>0</v>
      </c>
      <c r="I291" s="1">
        <f t="shared" ca="1" si="6"/>
        <v>42745</v>
      </c>
      <c r="J291">
        <v>0</v>
      </c>
      <c r="K291" t="e">
        <v>#N/A</v>
      </c>
      <c r="L291" t="s">
        <v>124</v>
      </c>
      <c r="M291" t="e">
        <f>VLOOKUP(DATA_GOES_HERE!Y367,VENUEID!$A$2:$B$28,2,TRUE)</f>
        <v>#N/A</v>
      </c>
      <c r="N291" t="e">
        <f>VLOOKUP(DATA_GOES_HERE!AH367,eventTypeID!$A:$C,3,TRUE)</f>
        <v>#N/A</v>
      </c>
      <c r="Q291" t="e">
        <v>#N/A</v>
      </c>
      <c r="R291" s="7">
        <f>DATA_GOES_HERE!M184</f>
        <v>0.4375</v>
      </c>
      <c r="W291" t="str">
        <f>IF(DATA_GOES_HERE!L184="Monday",1," ")</f>
        <v xml:space="preserve"> </v>
      </c>
      <c r="X291">
        <f>IF(DATA_GOES_HERE!L184="Tuesday",1," ")</f>
        <v>1</v>
      </c>
      <c r="Y291" t="str">
        <f>IF(DATA_GOES_HERE!L184="Wednesday",1," ")</f>
        <v xml:space="preserve"> </v>
      </c>
      <c r="Z291" t="str">
        <f>IF(DATA_GOES_HERE!L184="Thursday",1," ")</f>
        <v xml:space="preserve"> </v>
      </c>
      <c r="AA291" t="str">
        <f>IF(DATA_GOES_HERE!L184="Friday",1," ")</f>
        <v xml:space="preserve"> </v>
      </c>
      <c r="AB291" t="str">
        <f>IF(DATA_GOES_HERE!L184="Saturday",1," ")</f>
        <v xml:space="preserve"> </v>
      </c>
      <c r="AC291" t="str">
        <f>IF(DATA_GOES_HERE!L184="Sunday",1," ")</f>
        <v xml:space="preserve"> </v>
      </c>
    </row>
    <row r="292" spans="1:29" x14ac:dyDescent="0.25">
      <c r="A292" s="6" t="s">
        <v>228</v>
      </c>
      <c r="B292">
        <f>DATA_GOES_HERE!A368</f>
        <v>0</v>
      </c>
      <c r="E292" s="8" t="str">
        <f>IF(DATA_GOES_HERE!F185,F292,"")</f>
        <v/>
      </c>
      <c r="F292">
        <f>DATA_GOES_HERE!AI368</f>
        <v>0</v>
      </c>
      <c r="G292" s="1">
        <f>DATA_GOES_HERE!J368</f>
        <v>0</v>
      </c>
      <c r="H292" s="1">
        <f>DATA_GOES_HERE!R368</f>
        <v>0</v>
      </c>
      <c r="I292" s="1">
        <f t="shared" ca="1" si="6"/>
        <v>42745</v>
      </c>
      <c r="J292">
        <v>0</v>
      </c>
      <c r="K292" t="e">
        <v>#N/A</v>
      </c>
      <c r="L292" t="s">
        <v>124</v>
      </c>
      <c r="M292" t="e">
        <f>VLOOKUP(DATA_GOES_HERE!Y368,VENUEID!$A$2:$B$28,2,TRUE)</f>
        <v>#N/A</v>
      </c>
      <c r="N292" t="e">
        <f>VLOOKUP(DATA_GOES_HERE!AH368,eventTypeID!$A:$C,3,TRUE)</f>
        <v>#N/A</v>
      </c>
      <c r="Q292" t="e">
        <v>#N/A</v>
      </c>
      <c r="R292" s="7">
        <f>DATA_GOES_HERE!M185</f>
        <v>0</v>
      </c>
      <c r="W292" t="str">
        <f>IF(DATA_GOES_HERE!L185="Monday",1," ")</f>
        <v xml:space="preserve"> </v>
      </c>
      <c r="X292" t="str">
        <f>IF(DATA_GOES_HERE!L185="Tuesday",1," ")</f>
        <v xml:space="preserve"> </v>
      </c>
      <c r="Y292" t="str">
        <f>IF(DATA_GOES_HERE!L185="Wednesday",1," ")</f>
        <v xml:space="preserve"> </v>
      </c>
      <c r="Z292" t="str">
        <f>IF(DATA_GOES_HERE!L185="Thursday",1," ")</f>
        <v xml:space="preserve"> </v>
      </c>
      <c r="AA292" t="str">
        <f>IF(DATA_GOES_HERE!L185="Friday",1," ")</f>
        <v xml:space="preserve"> </v>
      </c>
      <c r="AB292" t="str">
        <f>IF(DATA_GOES_HERE!L185="Saturday",1," ")</f>
        <v xml:space="preserve"> </v>
      </c>
      <c r="AC292" t="str">
        <f>IF(DATA_GOES_HERE!L185="Sunday",1," ")</f>
        <v xml:space="preserve"> </v>
      </c>
    </row>
    <row r="293" spans="1:29" x14ac:dyDescent="0.25">
      <c r="A293" s="6" t="s">
        <v>228</v>
      </c>
      <c r="B293">
        <f>DATA_GOES_HERE!A369</f>
        <v>0</v>
      </c>
      <c r="E293" s="8" t="str">
        <f>IF(DATA_GOES_HERE!F186,F293,"")</f>
        <v/>
      </c>
      <c r="F293">
        <f>DATA_GOES_HERE!AI369</f>
        <v>0</v>
      </c>
      <c r="G293" s="1">
        <f>DATA_GOES_HERE!J369</f>
        <v>0</v>
      </c>
      <c r="H293" s="1">
        <f>DATA_GOES_HERE!R369</f>
        <v>0</v>
      </c>
      <c r="I293" s="1">
        <f t="shared" ca="1" si="6"/>
        <v>42745</v>
      </c>
      <c r="J293">
        <v>0</v>
      </c>
      <c r="K293" t="e">
        <v>#N/A</v>
      </c>
      <c r="L293" t="s">
        <v>124</v>
      </c>
      <c r="M293" t="e">
        <f>VLOOKUP(DATA_GOES_HERE!Y369,VENUEID!$A$2:$B$28,2,TRUE)</f>
        <v>#N/A</v>
      </c>
      <c r="N293" t="e">
        <f>VLOOKUP(DATA_GOES_HERE!AH369,eventTypeID!$A:$C,3,TRUE)</f>
        <v>#N/A</v>
      </c>
      <c r="Q293" t="e">
        <v>#N/A</v>
      </c>
      <c r="R293" s="7">
        <f>DATA_GOES_HERE!M186</f>
        <v>0</v>
      </c>
      <c r="W293" t="str">
        <f>IF(DATA_GOES_HERE!L186="Monday",1," ")</f>
        <v xml:space="preserve"> </v>
      </c>
      <c r="X293" t="str">
        <f>IF(DATA_GOES_HERE!L186="Tuesday",1," ")</f>
        <v xml:space="preserve"> </v>
      </c>
      <c r="Y293" t="str">
        <f>IF(DATA_GOES_HERE!L186="Wednesday",1," ")</f>
        <v xml:space="preserve"> </v>
      </c>
      <c r="Z293" t="str">
        <f>IF(DATA_GOES_HERE!L186="Thursday",1," ")</f>
        <v xml:space="preserve"> </v>
      </c>
      <c r="AA293" t="str">
        <f>IF(DATA_GOES_HERE!L186="Friday",1," ")</f>
        <v xml:space="preserve"> </v>
      </c>
      <c r="AB293" t="str">
        <f>IF(DATA_GOES_HERE!L186="Saturday",1," ")</f>
        <v xml:space="preserve"> </v>
      </c>
      <c r="AC293" t="str">
        <f>IF(DATA_GOES_HERE!L186="Sunday",1," ")</f>
        <v xml:space="preserve"> </v>
      </c>
    </row>
    <row r="294" spans="1:29" x14ac:dyDescent="0.25">
      <c r="A294" s="6" t="s">
        <v>228</v>
      </c>
      <c r="B294">
        <f>DATA_GOES_HERE!A370</f>
        <v>0</v>
      </c>
      <c r="E294" s="8" t="str">
        <f>IF(DATA_GOES_HERE!F187,F294,"")</f>
        <v/>
      </c>
      <c r="F294">
        <f>DATA_GOES_HERE!AI370</f>
        <v>0</v>
      </c>
      <c r="G294" s="1">
        <f>DATA_GOES_HERE!J370</f>
        <v>0</v>
      </c>
      <c r="H294" s="1">
        <f>DATA_GOES_HERE!R370</f>
        <v>0</v>
      </c>
      <c r="I294" s="1">
        <f t="shared" ca="1" si="6"/>
        <v>42745</v>
      </c>
      <c r="J294">
        <v>0</v>
      </c>
      <c r="K294" t="e">
        <v>#N/A</v>
      </c>
      <c r="L294" t="s">
        <v>124</v>
      </c>
      <c r="M294" t="e">
        <f>VLOOKUP(DATA_GOES_HERE!Y370,VENUEID!$A$2:$B$28,2,TRUE)</f>
        <v>#N/A</v>
      </c>
      <c r="N294" t="e">
        <f>VLOOKUP(DATA_GOES_HERE!AH370,eventTypeID!$A:$C,3,TRUE)</f>
        <v>#N/A</v>
      </c>
      <c r="Q294" t="e">
        <v>#N/A</v>
      </c>
      <c r="R294" s="7">
        <f>DATA_GOES_HERE!M187</f>
        <v>0</v>
      </c>
      <c r="W294" t="str">
        <f>IF(DATA_GOES_HERE!L187="Monday",1," ")</f>
        <v xml:space="preserve"> </v>
      </c>
      <c r="X294" t="str">
        <f>IF(DATA_GOES_HERE!L187="Tuesday",1," ")</f>
        <v xml:space="preserve"> </v>
      </c>
      <c r="Y294" t="str">
        <f>IF(DATA_GOES_HERE!L187="Wednesday",1," ")</f>
        <v xml:space="preserve"> </v>
      </c>
      <c r="Z294" t="str">
        <f>IF(DATA_GOES_HERE!L187="Thursday",1," ")</f>
        <v xml:space="preserve"> </v>
      </c>
      <c r="AA294" t="str">
        <f>IF(DATA_GOES_HERE!L187="Friday",1," ")</f>
        <v xml:space="preserve"> </v>
      </c>
      <c r="AB294" t="str">
        <f>IF(DATA_GOES_HERE!L187="Saturday",1," ")</f>
        <v xml:space="preserve"> </v>
      </c>
      <c r="AC294" t="str">
        <f>IF(DATA_GOES_HERE!L187="Sunday",1," ")</f>
        <v xml:space="preserve"> </v>
      </c>
    </row>
    <row r="295" spans="1:29" x14ac:dyDescent="0.25">
      <c r="A295" s="6" t="s">
        <v>228</v>
      </c>
      <c r="B295">
        <f>DATA_GOES_HERE!A371</f>
        <v>0</v>
      </c>
      <c r="E295" s="8" t="str">
        <f>IF(DATA_GOES_HERE!F188,F295,"")</f>
        <v/>
      </c>
      <c r="F295">
        <f>DATA_GOES_HERE!AI371</f>
        <v>0</v>
      </c>
      <c r="G295" s="1">
        <f>DATA_GOES_HERE!J371</f>
        <v>0</v>
      </c>
      <c r="H295" s="1">
        <f>DATA_GOES_HERE!R371</f>
        <v>0</v>
      </c>
      <c r="I295" s="1">
        <f t="shared" ca="1" si="6"/>
        <v>42745</v>
      </c>
      <c r="J295">
        <v>0</v>
      </c>
      <c r="K295" t="e">
        <v>#N/A</v>
      </c>
      <c r="L295" t="s">
        <v>124</v>
      </c>
      <c r="M295" t="e">
        <f>VLOOKUP(DATA_GOES_HERE!Y371,VENUEID!$A$2:$B$28,2,TRUE)</f>
        <v>#N/A</v>
      </c>
      <c r="N295" t="e">
        <f>VLOOKUP(DATA_GOES_HERE!AH371,eventTypeID!$A:$C,3,TRUE)</f>
        <v>#N/A</v>
      </c>
      <c r="Q295" t="e">
        <v>#N/A</v>
      </c>
      <c r="R295" s="7">
        <f>DATA_GOES_HERE!M188</f>
        <v>0</v>
      </c>
      <c r="W295" t="str">
        <f>IF(DATA_GOES_HERE!L188="Monday",1," ")</f>
        <v xml:space="preserve"> </v>
      </c>
      <c r="X295" t="str">
        <f>IF(DATA_GOES_HERE!L188="Tuesday",1," ")</f>
        <v xml:space="preserve"> </v>
      </c>
      <c r="Y295" t="str">
        <f>IF(DATA_GOES_HERE!L188="Wednesday",1," ")</f>
        <v xml:space="preserve"> </v>
      </c>
      <c r="Z295" t="str">
        <f>IF(DATA_GOES_HERE!L188="Thursday",1," ")</f>
        <v xml:space="preserve"> </v>
      </c>
      <c r="AA295" t="str">
        <f>IF(DATA_GOES_HERE!L188="Friday",1," ")</f>
        <v xml:space="preserve"> </v>
      </c>
      <c r="AB295" t="str">
        <f>IF(DATA_GOES_HERE!L188="Saturday",1," ")</f>
        <v xml:space="preserve"> </v>
      </c>
      <c r="AC295" t="str">
        <f>IF(DATA_GOES_HERE!L188="Sunday",1," ")</f>
        <v xml:space="preserve"> </v>
      </c>
    </row>
    <row r="296" spans="1:29" x14ac:dyDescent="0.25">
      <c r="A296" s="6" t="s">
        <v>228</v>
      </c>
      <c r="B296">
        <f>DATA_GOES_HERE!A372</f>
        <v>0</v>
      </c>
      <c r="E296" s="8" t="str">
        <f>IF(DATA_GOES_HERE!F189,F296,"")</f>
        <v/>
      </c>
      <c r="F296">
        <f>DATA_GOES_HERE!AI372</f>
        <v>0</v>
      </c>
      <c r="G296" s="1">
        <f>DATA_GOES_HERE!J372</f>
        <v>0</v>
      </c>
      <c r="H296" s="1">
        <f>DATA_GOES_HERE!R372</f>
        <v>0</v>
      </c>
      <c r="I296" s="1">
        <f t="shared" ca="1" si="6"/>
        <v>42745</v>
      </c>
      <c r="J296">
        <v>0</v>
      </c>
      <c r="K296" t="e">
        <v>#N/A</v>
      </c>
      <c r="L296" t="s">
        <v>124</v>
      </c>
      <c r="M296" t="e">
        <f>VLOOKUP(DATA_GOES_HERE!Y372,VENUEID!$A$2:$B$28,2,TRUE)</f>
        <v>#N/A</v>
      </c>
      <c r="N296" t="e">
        <f>VLOOKUP(DATA_GOES_HERE!AH372,eventTypeID!$A:$C,3,TRUE)</f>
        <v>#N/A</v>
      </c>
      <c r="Q296" t="e">
        <v>#N/A</v>
      </c>
      <c r="R296" s="7">
        <f>DATA_GOES_HERE!M189</f>
        <v>0</v>
      </c>
      <c r="W296" t="str">
        <f>IF(DATA_GOES_HERE!L189="Monday",1," ")</f>
        <v xml:space="preserve"> </v>
      </c>
      <c r="X296" t="str">
        <f>IF(DATA_GOES_HERE!L189="Tuesday",1," ")</f>
        <v xml:space="preserve"> </v>
      </c>
      <c r="Y296" t="str">
        <f>IF(DATA_GOES_HERE!L189="Wednesday",1," ")</f>
        <v xml:space="preserve"> </v>
      </c>
      <c r="Z296" t="str">
        <f>IF(DATA_GOES_HERE!L189="Thursday",1," ")</f>
        <v xml:space="preserve"> </v>
      </c>
      <c r="AA296" t="str">
        <f>IF(DATA_GOES_HERE!L189="Friday",1," ")</f>
        <v xml:space="preserve"> </v>
      </c>
      <c r="AB296" t="str">
        <f>IF(DATA_GOES_HERE!L189="Saturday",1," ")</f>
        <v xml:space="preserve"> </v>
      </c>
      <c r="AC296" t="str">
        <f>IF(DATA_GOES_HERE!L189="Sunday",1," ")</f>
        <v xml:space="preserve"> </v>
      </c>
    </row>
    <row r="297" spans="1:29" x14ac:dyDescent="0.25">
      <c r="A297" s="6" t="s">
        <v>228</v>
      </c>
      <c r="B297">
        <f>DATA_GOES_HERE!A373</f>
        <v>0</v>
      </c>
      <c r="E297" s="8" t="str">
        <f>IF(DATA_GOES_HERE!F190,F297,"")</f>
        <v/>
      </c>
      <c r="F297">
        <f>DATA_GOES_HERE!AI373</f>
        <v>0</v>
      </c>
      <c r="G297" s="1">
        <f>DATA_GOES_HERE!J373</f>
        <v>0</v>
      </c>
      <c r="H297" s="1">
        <f>DATA_GOES_HERE!R373</f>
        <v>0</v>
      </c>
      <c r="I297" s="1">
        <f t="shared" ca="1" si="6"/>
        <v>42745</v>
      </c>
      <c r="J297">
        <v>0</v>
      </c>
      <c r="K297" t="e">
        <v>#N/A</v>
      </c>
      <c r="L297" t="s">
        <v>124</v>
      </c>
      <c r="M297" t="e">
        <f>VLOOKUP(DATA_GOES_HERE!Y373,VENUEID!$A$2:$B$28,2,TRUE)</f>
        <v>#N/A</v>
      </c>
      <c r="N297" t="e">
        <f>VLOOKUP(DATA_GOES_HERE!AH373,eventTypeID!$A:$C,3,TRUE)</f>
        <v>#N/A</v>
      </c>
      <c r="Q297" t="e">
        <v>#N/A</v>
      </c>
      <c r="R297" s="7">
        <f>DATA_GOES_HERE!M190</f>
        <v>0</v>
      </c>
      <c r="W297" t="str">
        <f>IF(DATA_GOES_HERE!L190="Monday",1," ")</f>
        <v xml:space="preserve"> </v>
      </c>
      <c r="X297" t="str">
        <f>IF(DATA_GOES_HERE!L190="Tuesday",1," ")</f>
        <v xml:space="preserve"> </v>
      </c>
      <c r="Y297" t="str">
        <f>IF(DATA_GOES_HERE!L190="Wednesday",1," ")</f>
        <v xml:space="preserve"> </v>
      </c>
      <c r="Z297" t="str">
        <f>IF(DATA_GOES_HERE!L190="Thursday",1," ")</f>
        <v xml:space="preserve"> </v>
      </c>
      <c r="AA297" t="str">
        <f>IF(DATA_GOES_HERE!L190="Friday",1," ")</f>
        <v xml:space="preserve"> </v>
      </c>
      <c r="AB297" t="str">
        <f>IF(DATA_GOES_HERE!L190="Saturday",1," ")</f>
        <v xml:space="preserve"> </v>
      </c>
      <c r="AC297" t="str">
        <f>IF(DATA_GOES_HERE!L190="Sunday",1," ")</f>
        <v xml:space="preserve"> </v>
      </c>
    </row>
    <row r="298" spans="1:29" x14ac:dyDescent="0.25">
      <c r="A298" s="6" t="s">
        <v>228</v>
      </c>
      <c r="B298">
        <f>DATA_GOES_HERE!A374</f>
        <v>0</v>
      </c>
      <c r="E298" s="8" t="str">
        <f>IF(DATA_GOES_HERE!F191,F298,"")</f>
        <v/>
      </c>
      <c r="F298">
        <f>DATA_GOES_HERE!AI374</f>
        <v>0</v>
      </c>
      <c r="G298" s="1">
        <f>DATA_GOES_HERE!J374</f>
        <v>0</v>
      </c>
      <c r="H298" s="1">
        <f>DATA_GOES_HERE!R374</f>
        <v>0</v>
      </c>
      <c r="I298" s="1">
        <f t="shared" ca="1" si="6"/>
        <v>42745</v>
      </c>
      <c r="J298">
        <v>0</v>
      </c>
      <c r="K298" t="e">
        <v>#N/A</v>
      </c>
      <c r="L298" t="s">
        <v>124</v>
      </c>
      <c r="M298" t="e">
        <f>VLOOKUP(DATA_GOES_HERE!Y374,VENUEID!$A$2:$B$28,2,TRUE)</f>
        <v>#N/A</v>
      </c>
      <c r="N298" t="e">
        <f>VLOOKUP(DATA_GOES_HERE!AH374,eventTypeID!$A:$C,3,TRUE)</f>
        <v>#N/A</v>
      </c>
      <c r="Q298" t="e">
        <v>#N/A</v>
      </c>
      <c r="R298" s="7">
        <f>DATA_GOES_HERE!M191</f>
        <v>0</v>
      </c>
      <c r="W298" t="str">
        <f>IF(DATA_GOES_HERE!L191="Monday",1," ")</f>
        <v xml:space="preserve"> </v>
      </c>
      <c r="X298" t="str">
        <f>IF(DATA_GOES_HERE!L191="Tuesday",1," ")</f>
        <v xml:space="preserve"> </v>
      </c>
      <c r="Y298" t="str">
        <f>IF(DATA_GOES_HERE!L191="Wednesday",1," ")</f>
        <v xml:space="preserve"> </v>
      </c>
      <c r="Z298" t="str">
        <f>IF(DATA_GOES_HERE!L191="Thursday",1," ")</f>
        <v xml:space="preserve"> </v>
      </c>
      <c r="AA298" t="str">
        <f>IF(DATA_GOES_HERE!L191="Friday",1," ")</f>
        <v xml:space="preserve"> </v>
      </c>
      <c r="AB298" t="str">
        <f>IF(DATA_GOES_HERE!L191="Saturday",1," ")</f>
        <v xml:space="preserve"> </v>
      </c>
      <c r="AC298" t="str">
        <f>IF(DATA_GOES_HERE!L191="Sunday",1," ")</f>
        <v xml:space="preserve"> </v>
      </c>
    </row>
    <row r="299" spans="1:29" x14ac:dyDescent="0.25">
      <c r="A299" s="6" t="s">
        <v>228</v>
      </c>
      <c r="B299">
        <f>DATA_GOES_HERE!A375</f>
        <v>0</v>
      </c>
      <c r="E299" s="8" t="str">
        <f>IF(DATA_GOES_HERE!F192,F299,"")</f>
        <v/>
      </c>
      <c r="F299">
        <f>DATA_GOES_HERE!AI375</f>
        <v>0</v>
      </c>
      <c r="G299" s="1">
        <f>DATA_GOES_HERE!J375</f>
        <v>0</v>
      </c>
      <c r="H299" s="1">
        <f>DATA_GOES_HERE!R375</f>
        <v>0</v>
      </c>
      <c r="I299" s="1">
        <f t="shared" ca="1" si="6"/>
        <v>42745</v>
      </c>
      <c r="J299">
        <v>0</v>
      </c>
      <c r="K299" t="e">
        <v>#N/A</v>
      </c>
      <c r="L299" t="s">
        <v>124</v>
      </c>
      <c r="M299" t="e">
        <f>VLOOKUP(DATA_GOES_HERE!Y375,VENUEID!$A$2:$B$28,2,TRUE)</f>
        <v>#N/A</v>
      </c>
      <c r="N299" t="e">
        <f>VLOOKUP(DATA_GOES_HERE!AH375,eventTypeID!$A:$C,3,TRUE)</f>
        <v>#N/A</v>
      </c>
      <c r="Q299" t="e">
        <v>#N/A</v>
      </c>
      <c r="R299" s="7">
        <f>DATA_GOES_HERE!M192</f>
        <v>0.66666666666666663</v>
      </c>
      <c r="W299" t="str">
        <f>IF(DATA_GOES_HERE!L192="Monday",1," ")</f>
        <v xml:space="preserve"> </v>
      </c>
      <c r="X299">
        <f>IF(DATA_GOES_HERE!L192="Tuesday",1," ")</f>
        <v>1</v>
      </c>
      <c r="Y299" t="str">
        <f>IF(DATA_GOES_HERE!L192="Wednesday",1," ")</f>
        <v xml:space="preserve"> </v>
      </c>
      <c r="Z299" t="str">
        <f>IF(DATA_GOES_HERE!L192="Thursday",1," ")</f>
        <v xml:space="preserve"> </v>
      </c>
      <c r="AA299" t="str">
        <f>IF(DATA_GOES_HERE!L192="Friday",1," ")</f>
        <v xml:space="preserve"> </v>
      </c>
      <c r="AB299" t="str">
        <f>IF(DATA_GOES_HERE!L192="Saturday",1," ")</f>
        <v xml:space="preserve"> </v>
      </c>
      <c r="AC299" t="str">
        <f>IF(DATA_GOES_HERE!L192="Sunday",1," ")</f>
        <v xml:space="preserve"> </v>
      </c>
    </row>
    <row r="300" spans="1:29" x14ac:dyDescent="0.25">
      <c r="A300" s="6" t="s">
        <v>228</v>
      </c>
      <c r="B300">
        <f>DATA_GOES_HERE!A376</f>
        <v>0</v>
      </c>
      <c r="E300" s="8" t="str">
        <f>IF(DATA_GOES_HERE!F278,F300,"")</f>
        <v/>
      </c>
      <c r="F300">
        <f>DATA_GOES_HERE!AI376</f>
        <v>0</v>
      </c>
      <c r="G300" s="1">
        <f>DATA_GOES_HERE!J376</f>
        <v>0</v>
      </c>
      <c r="H300" s="1">
        <f>DATA_GOES_HERE!R376</f>
        <v>0</v>
      </c>
      <c r="I300" s="1">
        <f t="shared" ca="1" si="6"/>
        <v>42745</v>
      </c>
      <c r="J300">
        <v>0</v>
      </c>
      <c r="K300" t="e">
        <v>#N/A</v>
      </c>
      <c r="L300" t="s">
        <v>124</v>
      </c>
      <c r="M300" t="e">
        <f>VLOOKUP(DATA_GOES_HERE!Y376,VENUEID!$A$2:$B$28,2,TRUE)</f>
        <v>#N/A</v>
      </c>
      <c r="N300" t="e">
        <f>VLOOKUP(DATA_GOES_HERE!AH376,eventTypeID!$A:$C,3,TRUE)</f>
        <v>#N/A</v>
      </c>
      <c r="Q300" t="e">
        <v>#N/A</v>
      </c>
      <c r="R300" s="7">
        <f>DATA_GOES_HERE!M278</f>
        <v>0</v>
      </c>
      <c r="W300" t="str">
        <f>IF(DATA_GOES_HERE!L278="Monday",1," ")</f>
        <v xml:space="preserve"> </v>
      </c>
      <c r="X300" t="str">
        <f>IF(DATA_GOES_HERE!L278="Tuesday",1," ")</f>
        <v xml:space="preserve"> </v>
      </c>
      <c r="Y300" t="str">
        <f>IF(DATA_GOES_HERE!L278="Wednesday",1," ")</f>
        <v xml:space="preserve"> </v>
      </c>
      <c r="Z300" t="str">
        <f>IF(DATA_GOES_HERE!L278="Thursday",1," ")</f>
        <v xml:space="preserve"> </v>
      </c>
      <c r="AA300" t="str">
        <f>IF(DATA_GOES_HERE!L278="Friday",1," ")</f>
        <v xml:space="preserve"> </v>
      </c>
      <c r="AB300" t="str">
        <f>IF(DATA_GOES_HERE!L278="Saturday",1," ")</f>
        <v xml:space="preserve"> </v>
      </c>
      <c r="AC300" t="str">
        <f>IF(DATA_GOES_HERE!L278="Sunday",1," ")</f>
        <v xml:space="preserve"> </v>
      </c>
    </row>
    <row r="301" spans="1:29" x14ac:dyDescent="0.25">
      <c r="A301" s="6" t="s">
        <v>228</v>
      </c>
      <c r="B301">
        <f>DATA_GOES_HERE!A377</f>
        <v>0</v>
      </c>
      <c r="E301" s="8" t="str">
        <f>IF(DATA_GOES_HERE!F279,F301,"")</f>
        <v/>
      </c>
      <c r="F301">
        <f>DATA_GOES_HERE!AI377</f>
        <v>0</v>
      </c>
      <c r="G301" s="1">
        <f>DATA_GOES_HERE!J377</f>
        <v>0</v>
      </c>
      <c r="H301" s="1">
        <f>DATA_GOES_HERE!R377</f>
        <v>0</v>
      </c>
      <c r="I301" s="1">
        <f t="shared" ca="1" si="6"/>
        <v>42745</v>
      </c>
      <c r="J301">
        <v>0</v>
      </c>
      <c r="K301" t="e">
        <v>#N/A</v>
      </c>
      <c r="L301" t="s">
        <v>124</v>
      </c>
      <c r="M301" t="e">
        <f>VLOOKUP(DATA_GOES_HERE!Y377,VENUEID!$A$2:$B$28,2,TRUE)</f>
        <v>#N/A</v>
      </c>
      <c r="N301" t="e">
        <f>VLOOKUP(DATA_GOES_HERE!AH377,eventTypeID!$A:$C,3,TRUE)</f>
        <v>#N/A</v>
      </c>
      <c r="Q301" t="e">
        <v>#N/A</v>
      </c>
      <c r="R301" s="7">
        <f>DATA_GOES_HERE!M279</f>
        <v>0</v>
      </c>
      <c r="W301" t="str">
        <f>IF(DATA_GOES_HERE!L279="Monday",1," ")</f>
        <v xml:space="preserve"> </v>
      </c>
      <c r="X301" t="str">
        <f>IF(DATA_GOES_HERE!L279="Tuesday",1," ")</f>
        <v xml:space="preserve"> </v>
      </c>
      <c r="Y301" t="str">
        <f>IF(DATA_GOES_HERE!L279="Wednesday",1," ")</f>
        <v xml:space="preserve"> </v>
      </c>
      <c r="Z301" t="str">
        <f>IF(DATA_GOES_HERE!L279="Thursday",1," ")</f>
        <v xml:space="preserve"> </v>
      </c>
      <c r="AA301" t="str">
        <f>IF(DATA_GOES_HERE!L279="Friday",1," ")</f>
        <v xml:space="preserve"> </v>
      </c>
      <c r="AB301" t="str">
        <f>IF(DATA_GOES_HERE!L279="Saturday",1," ")</f>
        <v xml:space="preserve"> </v>
      </c>
      <c r="AC301" t="str">
        <f>IF(DATA_GOES_HERE!L279="Sunday",1," ")</f>
        <v xml:space="preserve"> </v>
      </c>
    </row>
    <row r="302" spans="1:29" x14ac:dyDescent="0.25">
      <c r="A302" s="6" t="s">
        <v>228</v>
      </c>
      <c r="B302">
        <f>DATA_GOES_HERE!A378</f>
        <v>0</v>
      </c>
      <c r="E302" s="8" t="str">
        <f>IF(DATA_GOES_HERE!F280,F302,"")</f>
        <v/>
      </c>
      <c r="F302">
        <f>DATA_GOES_HERE!AI378</f>
        <v>0</v>
      </c>
      <c r="G302" s="1">
        <f>DATA_GOES_HERE!J378</f>
        <v>0</v>
      </c>
      <c r="H302" s="1">
        <f>DATA_GOES_HERE!R378</f>
        <v>0</v>
      </c>
      <c r="I302" s="1">
        <f t="shared" ref="I302:I333" ca="1" si="7">TODAY()</f>
        <v>42745</v>
      </c>
      <c r="J302">
        <v>0</v>
      </c>
      <c r="K302" t="e">
        <v>#N/A</v>
      </c>
      <c r="L302" t="s">
        <v>124</v>
      </c>
      <c r="M302" t="e">
        <f>VLOOKUP(DATA_GOES_HERE!Y378,VENUEID!$A$2:$B$28,2,TRUE)</f>
        <v>#N/A</v>
      </c>
      <c r="N302" t="e">
        <f>VLOOKUP(DATA_GOES_HERE!AH378,eventTypeID!$A:$C,3,TRUE)</f>
        <v>#N/A</v>
      </c>
      <c r="Q302" t="e">
        <v>#N/A</v>
      </c>
      <c r="R302" s="7">
        <f>DATA_GOES_HERE!M280</f>
        <v>0</v>
      </c>
      <c r="W302" t="str">
        <f>IF(DATA_GOES_HERE!L280="Monday",1," ")</f>
        <v xml:space="preserve"> </v>
      </c>
      <c r="X302" t="str">
        <f>IF(DATA_GOES_HERE!L280="Tuesday",1," ")</f>
        <v xml:space="preserve"> </v>
      </c>
      <c r="Y302" t="str">
        <f>IF(DATA_GOES_HERE!L280="Wednesday",1," ")</f>
        <v xml:space="preserve"> </v>
      </c>
      <c r="Z302" t="str">
        <f>IF(DATA_GOES_HERE!L280="Thursday",1," ")</f>
        <v xml:space="preserve"> </v>
      </c>
      <c r="AA302" t="str">
        <f>IF(DATA_GOES_HERE!L280="Friday",1," ")</f>
        <v xml:space="preserve"> </v>
      </c>
      <c r="AB302" t="str">
        <f>IF(DATA_GOES_HERE!L280="Saturday",1," ")</f>
        <v xml:space="preserve"> </v>
      </c>
      <c r="AC302" t="str">
        <f>IF(DATA_GOES_HERE!L280="Sunday",1," ")</f>
        <v xml:space="preserve"> </v>
      </c>
    </row>
    <row r="303" spans="1:29" x14ac:dyDescent="0.25">
      <c r="A303" s="6" t="s">
        <v>228</v>
      </c>
      <c r="B303">
        <f>DATA_GOES_HERE!A379</f>
        <v>0</v>
      </c>
      <c r="E303" s="8" t="str">
        <f>IF(DATA_GOES_HERE!F281,F303,"")</f>
        <v/>
      </c>
      <c r="F303">
        <f>DATA_GOES_HERE!AI379</f>
        <v>0</v>
      </c>
      <c r="G303" s="1">
        <f>DATA_GOES_HERE!J379</f>
        <v>0</v>
      </c>
      <c r="H303" s="1">
        <f>DATA_GOES_HERE!R379</f>
        <v>0</v>
      </c>
      <c r="I303" s="1">
        <f t="shared" ca="1" si="7"/>
        <v>42745</v>
      </c>
      <c r="J303">
        <v>0</v>
      </c>
      <c r="K303" t="e">
        <v>#N/A</v>
      </c>
      <c r="L303" t="s">
        <v>124</v>
      </c>
      <c r="M303" t="e">
        <f>VLOOKUP(DATA_GOES_HERE!Y379,VENUEID!$A$2:$B$28,2,TRUE)</f>
        <v>#N/A</v>
      </c>
      <c r="N303" t="e">
        <f>VLOOKUP(DATA_GOES_HERE!AH379,eventTypeID!$A:$C,3,TRUE)</f>
        <v>#N/A</v>
      </c>
      <c r="Q303" t="e">
        <v>#N/A</v>
      </c>
      <c r="R303" s="7">
        <f>DATA_GOES_HERE!M281</f>
        <v>0</v>
      </c>
      <c r="W303" t="str">
        <f>IF(DATA_GOES_HERE!L281="Monday",1," ")</f>
        <v xml:space="preserve"> </v>
      </c>
      <c r="X303" t="str">
        <f>IF(DATA_GOES_HERE!L281="Tuesday",1," ")</f>
        <v xml:space="preserve"> </v>
      </c>
      <c r="Y303" t="str">
        <f>IF(DATA_GOES_HERE!L281="Wednesday",1," ")</f>
        <v xml:space="preserve"> </v>
      </c>
      <c r="Z303" t="str">
        <f>IF(DATA_GOES_HERE!L281="Thursday",1," ")</f>
        <v xml:space="preserve"> </v>
      </c>
      <c r="AA303" t="str">
        <f>IF(DATA_GOES_HERE!L281="Friday",1," ")</f>
        <v xml:space="preserve"> </v>
      </c>
      <c r="AB303" t="str">
        <f>IF(DATA_GOES_HERE!L281="Saturday",1," ")</f>
        <v xml:space="preserve"> </v>
      </c>
      <c r="AC303" t="str">
        <f>IF(DATA_GOES_HERE!L281="Sunday",1," ")</f>
        <v xml:space="preserve"> </v>
      </c>
    </row>
    <row r="304" spans="1:29" x14ac:dyDescent="0.25">
      <c r="A304" s="6" t="s">
        <v>228</v>
      </c>
      <c r="B304">
        <f>DATA_GOES_HERE!A380</f>
        <v>0</v>
      </c>
      <c r="E304" s="8" t="str">
        <f>IF(DATA_GOES_HERE!F282,F304,"")</f>
        <v/>
      </c>
      <c r="F304">
        <f>DATA_GOES_HERE!AI380</f>
        <v>0</v>
      </c>
      <c r="G304" s="1">
        <f>DATA_GOES_HERE!J380</f>
        <v>0</v>
      </c>
      <c r="H304" s="1">
        <f>DATA_GOES_HERE!R380</f>
        <v>0</v>
      </c>
      <c r="I304" s="1">
        <f t="shared" ca="1" si="7"/>
        <v>42745</v>
      </c>
      <c r="J304">
        <v>0</v>
      </c>
      <c r="K304" t="e">
        <v>#N/A</v>
      </c>
      <c r="L304" t="s">
        <v>124</v>
      </c>
      <c r="M304" t="e">
        <f>VLOOKUP(DATA_GOES_HERE!Y380,VENUEID!$A$2:$B$28,2,TRUE)</f>
        <v>#N/A</v>
      </c>
      <c r="N304" t="e">
        <f>VLOOKUP(DATA_GOES_HERE!AH380,eventTypeID!$A:$C,3,TRUE)</f>
        <v>#N/A</v>
      </c>
      <c r="Q304" t="e">
        <v>#N/A</v>
      </c>
      <c r="R304" s="7">
        <f>DATA_GOES_HERE!M282</f>
        <v>0</v>
      </c>
      <c r="W304" t="str">
        <f>IF(DATA_GOES_HERE!L282="Monday",1," ")</f>
        <v xml:space="preserve"> </v>
      </c>
      <c r="X304" t="str">
        <f>IF(DATA_GOES_HERE!L282="Tuesday",1," ")</f>
        <v xml:space="preserve"> </v>
      </c>
      <c r="Y304" t="str">
        <f>IF(DATA_GOES_HERE!L282="Wednesday",1," ")</f>
        <v xml:space="preserve"> </v>
      </c>
      <c r="Z304" t="str">
        <f>IF(DATA_GOES_HERE!L282="Thursday",1," ")</f>
        <v xml:space="preserve"> </v>
      </c>
      <c r="AA304" t="str">
        <f>IF(DATA_GOES_HERE!L282="Friday",1," ")</f>
        <v xml:space="preserve"> </v>
      </c>
      <c r="AB304" t="str">
        <f>IF(DATA_GOES_HERE!L282="Saturday",1," ")</f>
        <v xml:space="preserve"> </v>
      </c>
      <c r="AC304" t="str">
        <f>IF(DATA_GOES_HERE!L282="Sunday",1," ")</f>
        <v xml:space="preserve"> </v>
      </c>
    </row>
    <row r="305" spans="1:29" x14ac:dyDescent="0.25">
      <c r="A305" s="6" t="s">
        <v>228</v>
      </c>
      <c r="B305">
        <f>DATA_GOES_HERE!A381</f>
        <v>0</v>
      </c>
      <c r="E305" s="8" t="str">
        <f>IF(DATA_GOES_HERE!F283,F305,"")</f>
        <v/>
      </c>
      <c r="F305">
        <f>DATA_GOES_HERE!AI381</f>
        <v>0</v>
      </c>
      <c r="G305" s="1">
        <f>DATA_GOES_HERE!J381</f>
        <v>0</v>
      </c>
      <c r="H305" s="1">
        <f>DATA_GOES_HERE!R381</f>
        <v>0</v>
      </c>
      <c r="I305" s="1">
        <f t="shared" ca="1" si="7"/>
        <v>42745</v>
      </c>
      <c r="J305">
        <v>0</v>
      </c>
      <c r="K305" t="e">
        <v>#N/A</v>
      </c>
      <c r="L305" t="s">
        <v>124</v>
      </c>
      <c r="M305" t="e">
        <f>VLOOKUP(DATA_GOES_HERE!Y381,VENUEID!$A$2:$B$28,2,TRUE)</f>
        <v>#N/A</v>
      </c>
      <c r="N305" t="e">
        <f>VLOOKUP(DATA_GOES_HERE!AH381,eventTypeID!$A:$C,3,TRUE)</f>
        <v>#N/A</v>
      </c>
      <c r="Q305" t="e">
        <v>#N/A</v>
      </c>
      <c r="R305" s="7">
        <f>DATA_GOES_HERE!M283</f>
        <v>0</v>
      </c>
      <c r="W305" t="str">
        <f>IF(DATA_GOES_HERE!L283="Monday",1," ")</f>
        <v xml:space="preserve"> </v>
      </c>
      <c r="X305" t="str">
        <f>IF(DATA_GOES_HERE!L283="Tuesday",1," ")</f>
        <v xml:space="preserve"> </v>
      </c>
      <c r="Y305" t="str">
        <f>IF(DATA_GOES_HERE!L283="Wednesday",1," ")</f>
        <v xml:space="preserve"> </v>
      </c>
      <c r="Z305" t="str">
        <f>IF(DATA_GOES_HERE!L283="Thursday",1," ")</f>
        <v xml:space="preserve"> </v>
      </c>
      <c r="AA305" t="str">
        <f>IF(DATA_GOES_HERE!L283="Friday",1," ")</f>
        <v xml:space="preserve"> </v>
      </c>
      <c r="AB305" t="str">
        <f>IF(DATA_GOES_HERE!L283="Saturday",1," ")</f>
        <v xml:space="preserve"> </v>
      </c>
      <c r="AC305" t="str">
        <f>IF(DATA_GOES_HERE!L283="Sunday",1," ")</f>
        <v xml:space="preserve"> </v>
      </c>
    </row>
    <row r="306" spans="1:29" x14ac:dyDescent="0.25">
      <c r="A306" s="6" t="s">
        <v>228</v>
      </c>
      <c r="B306">
        <f>DATA_GOES_HERE!A382</f>
        <v>0</v>
      </c>
      <c r="E306" s="8" t="str">
        <f>IF(DATA_GOES_HERE!F284,F306,"")</f>
        <v/>
      </c>
      <c r="F306">
        <f>DATA_GOES_HERE!AI382</f>
        <v>0</v>
      </c>
      <c r="G306" s="1">
        <f>DATA_GOES_HERE!J382</f>
        <v>0</v>
      </c>
      <c r="H306" s="1">
        <f>DATA_GOES_HERE!R382</f>
        <v>0</v>
      </c>
      <c r="I306" s="1">
        <f t="shared" ca="1" si="7"/>
        <v>42745</v>
      </c>
      <c r="J306">
        <v>0</v>
      </c>
      <c r="K306" t="e">
        <v>#N/A</v>
      </c>
      <c r="L306" t="s">
        <v>124</v>
      </c>
      <c r="M306" t="e">
        <f>VLOOKUP(DATA_GOES_HERE!Y382,VENUEID!$A$2:$B$28,2,TRUE)</f>
        <v>#N/A</v>
      </c>
      <c r="N306" t="e">
        <f>VLOOKUP(DATA_GOES_HERE!AH382,eventTypeID!$A:$C,3,TRUE)</f>
        <v>#N/A</v>
      </c>
      <c r="Q306" t="e">
        <v>#N/A</v>
      </c>
      <c r="R306" s="7">
        <f>DATA_GOES_HERE!M284</f>
        <v>0</v>
      </c>
      <c r="W306" t="str">
        <f>IF(DATA_GOES_HERE!L284="Monday",1," ")</f>
        <v xml:space="preserve"> </v>
      </c>
      <c r="X306" t="str">
        <f>IF(DATA_GOES_HERE!L284="Tuesday",1," ")</f>
        <v xml:space="preserve"> </v>
      </c>
      <c r="Y306" t="str">
        <f>IF(DATA_GOES_HERE!L284="Wednesday",1," ")</f>
        <v xml:space="preserve"> </v>
      </c>
      <c r="Z306" t="str">
        <f>IF(DATA_GOES_HERE!L284="Thursday",1," ")</f>
        <v xml:space="preserve"> </v>
      </c>
      <c r="AA306" t="str">
        <f>IF(DATA_GOES_HERE!L284="Friday",1," ")</f>
        <v xml:space="preserve"> </v>
      </c>
      <c r="AB306" t="str">
        <f>IF(DATA_GOES_HERE!L284="Saturday",1," ")</f>
        <v xml:space="preserve"> </v>
      </c>
      <c r="AC306" t="str">
        <f>IF(DATA_GOES_HERE!L284="Sunday",1," ")</f>
        <v xml:space="preserve"> </v>
      </c>
    </row>
    <row r="307" spans="1:29" x14ac:dyDescent="0.25">
      <c r="A307" s="6" t="s">
        <v>228</v>
      </c>
      <c r="B307">
        <f>DATA_GOES_HERE!A383</f>
        <v>0</v>
      </c>
      <c r="E307" s="8" t="str">
        <f>IF(DATA_GOES_HERE!F285,F307,"")</f>
        <v/>
      </c>
      <c r="F307">
        <f>DATA_GOES_HERE!AI383</f>
        <v>0</v>
      </c>
      <c r="G307" s="1">
        <f>DATA_GOES_HERE!J383</f>
        <v>0</v>
      </c>
      <c r="H307" s="1">
        <f>DATA_GOES_HERE!R383</f>
        <v>0</v>
      </c>
      <c r="I307" s="1">
        <f t="shared" ca="1" si="7"/>
        <v>42745</v>
      </c>
      <c r="J307">
        <v>0</v>
      </c>
      <c r="K307" t="e">
        <v>#N/A</v>
      </c>
      <c r="L307" t="s">
        <v>124</v>
      </c>
      <c r="M307" t="e">
        <f>VLOOKUP(DATA_GOES_HERE!Y383,VENUEID!$A$2:$B$28,2,TRUE)</f>
        <v>#N/A</v>
      </c>
      <c r="N307" t="e">
        <f>VLOOKUP(DATA_GOES_HERE!AH383,eventTypeID!$A:$C,3,TRUE)</f>
        <v>#N/A</v>
      </c>
      <c r="Q307" t="e">
        <v>#N/A</v>
      </c>
      <c r="R307" s="7">
        <f>DATA_GOES_HERE!M285</f>
        <v>0</v>
      </c>
      <c r="W307" t="str">
        <f>IF(DATA_GOES_HERE!L285="Monday",1," ")</f>
        <v xml:space="preserve"> </v>
      </c>
      <c r="X307" t="str">
        <f>IF(DATA_GOES_HERE!L285="Tuesday",1," ")</f>
        <v xml:space="preserve"> </v>
      </c>
      <c r="Y307" t="str">
        <f>IF(DATA_GOES_HERE!L285="Wednesday",1," ")</f>
        <v xml:space="preserve"> </v>
      </c>
      <c r="Z307" t="str">
        <f>IF(DATA_GOES_HERE!L285="Thursday",1," ")</f>
        <v xml:space="preserve"> </v>
      </c>
      <c r="AA307" t="str">
        <f>IF(DATA_GOES_HERE!L285="Friday",1," ")</f>
        <v xml:space="preserve"> </v>
      </c>
      <c r="AB307" t="str">
        <f>IF(DATA_GOES_HERE!L285="Saturday",1," ")</f>
        <v xml:space="preserve"> </v>
      </c>
      <c r="AC307" t="str">
        <f>IF(DATA_GOES_HERE!L285="Sunday",1," ")</f>
        <v xml:space="preserve"> </v>
      </c>
    </row>
    <row r="308" spans="1:29" x14ac:dyDescent="0.25">
      <c r="A308" s="6" t="s">
        <v>228</v>
      </c>
      <c r="B308">
        <f>DATA_GOES_HERE!A384</f>
        <v>0</v>
      </c>
      <c r="E308" s="8" t="str">
        <f>IF(DATA_GOES_HERE!F286,F308,"")</f>
        <v/>
      </c>
      <c r="F308">
        <f>DATA_GOES_HERE!AI384</f>
        <v>0</v>
      </c>
      <c r="G308" s="1">
        <f>DATA_GOES_HERE!J384</f>
        <v>0</v>
      </c>
      <c r="H308" s="1">
        <f>DATA_GOES_HERE!R384</f>
        <v>0</v>
      </c>
      <c r="I308" s="1">
        <f t="shared" ca="1" si="7"/>
        <v>42745</v>
      </c>
      <c r="J308">
        <v>0</v>
      </c>
      <c r="K308" t="e">
        <v>#N/A</v>
      </c>
      <c r="L308" t="s">
        <v>124</v>
      </c>
      <c r="M308" t="e">
        <f>VLOOKUP(DATA_GOES_HERE!Y384,VENUEID!$A$2:$B$28,2,TRUE)</f>
        <v>#N/A</v>
      </c>
      <c r="N308" t="e">
        <f>VLOOKUP(DATA_GOES_HERE!AH384,eventTypeID!$A:$C,3,TRUE)</f>
        <v>#N/A</v>
      </c>
      <c r="Q308" t="e">
        <v>#N/A</v>
      </c>
      <c r="R308" s="7">
        <f>DATA_GOES_HERE!M286</f>
        <v>0</v>
      </c>
      <c r="W308" t="str">
        <f>IF(DATA_GOES_HERE!L286="Monday",1," ")</f>
        <v xml:space="preserve"> </v>
      </c>
      <c r="X308" t="str">
        <f>IF(DATA_GOES_HERE!L286="Tuesday",1," ")</f>
        <v xml:space="preserve"> </v>
      </c>
      <c r="Y308" t="str">
        <f>IF(DATA_GOES_HERE!L286="Wednesday",1," ")</f>
        <v xml:space="preserve"> </v>
      </c>
      <c r="Z308" t="str">
        <f>IF(DATA_GOES_HERE!L286="Thursday",1," ")</f>
        <v xml:space="preserve"> </v>
      </c>
      <c r="AA308" t="str">
        <f>IF(DATA_GOES_HERE!L286="Friday",1," ")</f>
        <v xml:space="preserve"> </v>
      </c>
      <c r="AB308" t="str">
        <f>IF(DATA_GOES_HERE!L286="Saturday",1," ")</f>
        <v xml:space="preserve"> </v>
      </c>
      <c r="AC308" t="str">
        <f>IF(DATA_GOES_HERE!L286="Sunday",1," ")</f>
        <v xml:space="preserve"> </v>
      </c>
    </row>
    <row r="309" spans="1:29" x14ac:dyDescent="0.25">
      <c r="A309" s="6" t="s">
        <v>228</v>
      </c>
      <c r="B309">
        <f>DATA_GOES_HERE!A385</f>
        <v>0</v>
      </c>
      <c r="E309" s="8" t="str">
        <f>IF(DATA_GOES_HERE!F287,F309,"")</f>
        <v/>
      </c>
      <c r="F309">
        <f>DATA_GOES_HERE!AI385</f>
        <v>0</v>
      </c>
      <c r="G309" s="1">
        <f>DATA_GOES_HERE!J385</f>
        <v>0</v>
      </c>
      <c r="H309" s="1">
        <f>DATA_GOES_HERE!R385</f>
        <v>0</v>
      </c>
      <c r="I309" s="1">
        <f t="shared" ca="1" si="7"/>
        <v>42745</v>
      </c>
      <c r="J309">
        <v>0</v>
      </c>
      <c r="K309" t="e">
        <v>#N/A</v>
      </c>
      <c r="L309" t="s">
        <v>124</v>
      </c>
      <c r="M309" t="e">
        <f>VLOOKUP(DATA_GOES_HERE!Y385,VENUEID!$A$2:$B$28,2,TRUE)</f>
        <v>#N/A</v>
      </c>
      <c r="N309" t="e">
        <f>VLOOKUP(DATA_GOES_HERE!AH385,eventTypeID!$A:$C,3,TRUE)</f>
        <v>#N/A</v>
      </c>
      <c r="Q309" t="e">
        <v>#N/A</v>
      </c>
      <c r="R309" s="7">
        <f>DATA_GOES_HERE!M287</f>
        <v>0</v>
      </c>
      <c r="W309" t="str">
        <f>IF(DATA_GOES_HERE!L287="Monday",1," ")</f>
        <v xml:space="preserve"> </v>
      </c>
      <c r="X309" t="str">
        <f>IF(DATA_GOES_HERE!L287="Tuesday",1," ")</f>
        <v xml:space="preserve"> </v>
      </c>
      <c r="Y309" t="str">
        <f>IF(DATA_GOES_HERE!L287="Wednesday",1," ")</f>
        <v xml:space="preserve"> </v>
      </c>
      <c r="Z309" t="str">
        <f>IF(DATA_GOES_HERE!L287="Thursday",1," ")</f>
        <v xml:space="preserve"> </v>
      </c>
      <c r="AA309" t="str">
        <f>IF(DATA_GOES_HERE!L287="Friday",1," ")</f>
        <v xml:space="preserve"> </v>
      </c>
      <c r="AB309" t="str">
        <f>IF(DATA_GOES_HERE!L287="Saturday",1," ")</f>
        <v xml:space="preserve"> </v>
      </c>
      <c r="AC309" t="str">
        <f>IF(DATA_GOES_HERE!L287="Sunday",1," ")</f>
        <v xml:space="preserve"> </v>
      </c>
    </row>
    <row r="310" spans="1:29" x14ac:dyDescent="0.25">
      <c r="A310" s="6" t="s">
        <v>228</v>
      </c>
      <c r="B310">
        <f>DATA_GOES_HERE!A386</f>
        <v>0</v>
      </c>
      <c r="E310" s="8" t="str">
        <f>IF(DATA_GOES_HERE!F288,F310,"")</f>
        <v/>
      </c>
      <c r="F310">
        <f>DATA_GOES_HERE!AI386</f>
        <v>0</v>
      </c>
      <c r="G310" s="1">
        <f>DATA_GOES_HERE!J386</f>
        <v>0</v>
      </c>
      <c r="H310" s="1">
        <f>DATA_GOES_HERE!R386</f>
        <v>0</v>
      </c>
      <c r="I310" s="1">
        <f t="shared" ca="1" si="7"/>
        <v>42745</v>
      </c>
      <c r="J310">
        <v>0</v>
      </c>
      <c r="K310" t="e">
        <v>#N/A</v>
      </c>
      <c r="L310" t="s">
        <v>124</v>
      </c>
      <c r="M310" t="e">
        <f>VLOOKUP(DATA_GOES_HERE!Y386,VENUEID!$A$2:$B$28,2,TRUE)</f>
        <v>#N/A</v>
      </c>
      <c r="N310" t="e">
        <f>VLOOKUP(DATA_GOES_HERE!AH386,eventTypeID!$A:$C,3,TRUE)</f>
        <v>#N/A</v>
      </c>
      <c r="Q310" t="e">
        <v>#N/A</v>
      </c>
      <c r="R310" s="7">
        <f>DATA_GOES_HERE!M288</f>
        <v>0</v>
      </c>
      <c r="W310" t="str">
        <f>IF(DATA_GOES_HERE!L288="Monday",1," ")</f>
        <v xml:space="preserve"> </v>
      </c>
      <c r="X310" t="str">
        <f>IF(DATA_GOES_HERE!L288="Tuesday",1," ")</f>
        <v xml:space="preserve"> </v>
      </c>
      <c r="Y310" t="str">
        <f>IF(DATA_GOES_HERE!L288="Wednesday",1," ")</f>
        <v xml:space="preserve"> </v>
      </c>
      <c r="Z310" t="str">
        <f>IF(DATA_GOES_HERE!L288="Thursday",1," ")</f>
        <v xml:space="preserve"> </v>
      </c>
      <c r="AA310" t="str">
        <f>IF(DATA_GOES_HERE!L288="Friday",1," ")</f>
        <v xml:space="preserve"> </v>
      </c>
      <c r="AB310" t="str">
        <f>IF(DATA_GOES_HERE!L288="Saturday",1," ")</f>
        <v xml:space="preserve"> </v>
      </c>
      <c r="AC310" t="str">
        <f>IF(DATA_GOES_HERE!L288="Sunday",1," ")</f>
        <v xml:space="preserve"> </v>
      </c>
    </row>
    <row r="311" spans="1:29" x14ac:dyDescent="0.25">
      <c r="A311" s="6" t="s">
        <v>228</v>
      </c>
      <c r="B311">
        <f>DATA_GOES_HERE!A387</f>
        <v>0</v>
      </c>
      <c r="E311" s="8" t="str">
        <f>IF(DATA_GOES_HERE!F289,F311,"")</f>
        <v/>
      </c>
      <c r="F311">
        <f>DATA_GOES_HERE!AI387</f>
        <v>0</v>
      </c>
      <c r="G311" s="1">
        <f>DATA_GOES_HERE!J387</f>
        <v>0</v>
      </c>
      <c r="H311" s="1">
        <f>DATA_GOES_HERE!R387</f>
        <v>0</v>
      </c>
      <c r="I311" s="1">
        <f t="shared" ca="1" si="7"/>
        <v>42745</v>
      </c>
      <c r="J311">
        <v>0</v>
      </c>
      <c r="K311" t="e">
        <v>#N/A</v>
      </c>
      <c r="L311" t="s">
        <v>124</v>
      </c>
      <c r="M311" t="e">
        <f>VLOOKUP(DATA_GOES_HERE!Y387,VENUEID!$A$2:$B$28,2,TRUE)</f>
        <v>#N/A</v>
      </c>
      <c r="N311" t="e">
        <f>VLOOKUP(DATA_GOES_HERE!AH387,eventTypeID!$A:$C,3,TRUE)</f>
        <v>#N/A</v>
      </c>
      <c r="Q311" t="e">
        <v>#N/A</v>
      </c>
      <c r="R311" s="7">
        <f>DATA_GOES_HERE!M289</f>
        <v>0</v>
      </c>
      <c r="W311" t="str">
        <f>IF(DATA_GOES_HERE!L289="Monday",1," ")</f>
        <v xml:space="preserve"> </v>
      </c>
      <c r="X311" t="str">
        <f>IF(DATA_GOES_HERE!L289="Tuesday",1," ")</f>
        <v xml:space="preserve"> </v>
      </c>
      <c r="Y311" t="str">
        <f>IF(DATA_GOES_HERE!L289="Wednesday",1," ")</f>
        <v xml:space="preserve"> </v>
      </c>
      <c r="Z311" t="str">
        <f>IF(DATA_GOES_HERE!L289="Thursday",1," ")</f>
        <v xml:space="preserve"> </v>
      </c>
      <c r="AA311" t="str">
        <f>IF(DATA_GOES_HERE!L289="Friday",1," ")</f>
        <v xml:space="preserve"> </v>
      </c>
      <c r="AB311" t="str">
        <f>IF(DATA_GOES_HERE!L289="Saturday",1," ")</f>
        <v xml:space="preserve"> </v>
      </c>
      <c r="AC311" t="str">
        <f>IF(DATA_GOES_HERE!L289="Sunday",1," ")</f>
        <v xml:space="preserve"> </v>
      </c>
    </row>
    <row r="312" spans="1:29" x14ac:dyDescent="0.25">
      <c r="A312" s="6" t="s">
        <v>228</v>
      </c>
      <c r="B312">
        <f>DATA_GOES_HERE!A388</f>
        <v>0</v>
      </c>
      <c r="E312" s="8" t="str">
        <f>IF(DATA_GOES_HERE!F290,F312,"")</f>
        <v/>
      </c>
      <c r="F312">
        <f>DATA_GOES_HERE!AI388</f>
        <v>0</v>
      </c>
      <c r="G312" s="1">
        <f>DATA_GOES_HERE!J388</f>
        <v>0</v>
      </c>
      <c r="H312" s="1">
        <f>DATA_GOES_HERE!R388</f>
        <v>0</v>
      </c>
      <c r="I312" s="1">
        <f t="shared" ca="1" si="7"/>
        <v>42745</v>
      </c>
      <c r="J312">
        <v>0</v>
      </c>
      <c r="K312" t="e">
        <v>#N/A</v>
      </c>
      <c r="L312" t="s">
        <v>124</v>
      </c>
      <c r="M312" t="e">
        <f>VLOOKUP(DATA_GOES_HERE!Y388,VENUEID!$A$2:$B$28,2,TRUE)</f>
        <v>#N/A</v>
      </c>
      <c r="N312" t="e">
        <f>VLOOKUP(DATA_GOES_HERE!AH388,eventTypeID!$A:$C,3,TRUE)</f>
        <v>#N/A</v>
      </c>
      <c r="Q312" t="e">
        <v>#N/A</v>
      </c>
      <c r="R312" s="7">
        <f>DATA_GOES_HERE!M290</f>
        <v>0</v>
      </c>
      <c r="W312" t="str">
        <f>IF(DATA_GOES_HERE!L290="Monday",1," ")</f>
        <v xml:space="preserve"> </v>
      </c>
      <c r="X312" t="str">
        <f>IF(DATA_GOES_HERE!L290="Tuesday",1," ")</f>
        <v xml:space="preserve"> </v>
      </c>
      <c r="Y312" t="str">
        <f>IF(DATA_GOES_HERE!L290="Wednesday",1," ")</f>
        <v xml:space="preserve"> </v>
      </c>
      <c r="Z312" t="str">
        <f>IF(DATA_GOES_HERE!L290="Thursday",1," ")</f>
        <v xml:space="preserve"> </v>
      </c>
      <c r="AA312" t="str">
        <f>IF(DATA_GOES_HERE!L290="Friday",1," ")</f>
        <v xml:space="preserve"> </v>
      </c>
      <c r="AB312" t="str">
        <f>IF(DATA_GOES_HERE!L290="Saturday",1," ")</f>
        <v xml:space="preserve"> </v>
      </c>
      <c r="AC312" t="str">
        <f>IF(DATA_GOES_HERE!L290="Sunday",1," ")</f>
        <v xml:space="preserve"> </v>
      </c>
    </row>
    <row r="313" spans="1:29" x14ac:dyDescent="0.25">
      <c r="A313" s="6" t="s">
        <v>228</v>
      </c>
      <c r="B313">
        <f>DATA_GOES_HERE!A389</f>
        <v>0</v>
      </c>
      <c r="E313" s="8" t="str">
        <f>IF(DATA_GOES_HERE!F291,F313,"")</f>
        <v/>
      </c>
      <c r="F313">
        <f>DATA_GOES_HERE!AI389</f>
        <v>0</v>
      </c>
      <c r="G313" s="1">
        <f>DATA_GOES_HERE!J389</f>
        <v>0</v>
      </c>
      <c r="H313" s="1">
        <f>DATA_GOES_HERE!R389</f>
        <v>0</v>
      </c>
      <c r="I313" s="1">
        <f t="shared" ca="1" si="7"/>
        <v>42745</v>
      </c>
      <c r="J313">
        <v>0</v>
      </c>
      <c r="K313" t="e">
        <v>#N/A</v>
      </c>
      <c r="L313" t="s">
        <v>124</v>
      </c>
      <c r="M313" t="e">
        <f>VLOOKUP(DATA_GOES_HERE!Y389,VENUEID!$A$2:$B$28,2,TRUE)</f>
        <v>#N/A</v>
      </c>
      <c r="N313" t="e">
        <f>VLOOKUP(DATA_GOES_HERE!AH389,eventTypeID!$A:$C,3,TRUE)</f>
        <v>#N/A</v>
      </c>
      <c r="Q313" t="e">
        <v>#N/A</v>
      </c>
      <c r="R313" s="7">
        <f>DATA_GOES_HERE!M291</f>
        <v>0</v>
      </c>
      <c r="W313" t="str">
        <f>IF(DATA_GOES_HERE!L291="Monday",1," ")</f>
        <v xml:space="preserve"> </v>
      </c>
      <c r="X313" t="str">
        <f>IF(DATA_GOES_HERE!L291="Tuesday",1," ")</f>
        <v xml:space="preserve"> </v>
      </c>
      <c r="Y313" t="str">
        <f>IF(DATA_GOES_HERE!L291="Wednesday",1," ")</f>
        <v xml:space="preserve"> </v>
      </c>
      <c r="Z313" t="str">
        <f>IF(DATA_GOES_HERE!L291="Thursday",1," ")</f>
        <v xml:space="preserve"> </v>
      </c>
      <c r="AA313" t="str">
        <f>IF(DATA_GOES_HERE!L291="Friday",1," ")</f>
        <v xml:space="preserve"> </v>
      </c>
      <c r="AB313" t="str">
        <f>IF(DATA_GOES_HERE!L291="Saturday",1," ")</f>
        <v xml:space="preserve"> </v>
      </c>
      <c r="AC313" t="str">
        <f>IF(DATA_GOES_HERE!L291="Sunday",1," ")</f>
        <v xml:space="preserve"> </v>
      </c>
    </row>
    <row r="314" spans="1:29" x14ac:dyDescent="0.25">
      <c r="A314" s="6" t="s">
        <v>228</v>
      </c>
      <c r="B314">
        <f>DATA_GOES_HERE!A390</f>
        <v>0</v>
      </c>
      <c r="E314" s="8" t="str">
        <f>IF(DATA_GOES_HERE!F292,F314,"")</f>
        <v/>
      </c>
      <c r="F314">
        <f>DATA_GOES_HERE!AI390</f>
        <v>0</v>
      </c>
      <c r="G314" s="1">
        <f>DATA_GOES_HERE!J390</f>
        <v>0</v>
      </c>
      <c r="H314" s="1">
        <f>DATA_GOES_HERE!R390</f>
        <v>0</v>
      </c>
      <c r="I314" s="1">
        <f t="shared" ca="1" si="7"/>
        <v>42745</v>
      </c>
      <c r="J314">
        <v>0</v>
      </c>
      <c r="K314" t="e">
        <v>#N/A</v>
      </c>
      <c r="L314" t="s">
        <v>124</v>
      </c>
      <c r="M314" t="e">
        <f>VLOOKUP(DATA_GOES_HERE!Y390,VENUEID!$A$2:$B$28,2,TRUE)</f>
        <v>#N/A</v>
      </c>
      <c r="N314" t="e">
        <f>VLOOKUP(DATA_GOES_HERE!AH390,eventTypeID!$A:$C,3,TRUE)</f>
        <v>#N/A</v>
      </c>
      <c r="Q314" t="e">
        <v>#N/A</v>
      </c>
      <c r="R314" s="7">
        <f>DATA_GOES_HERE!M292</f>
        <v>0</v>
      </c>
      <c r="W314" t="str">
        <f>IF(DATA_GOES_HERE!L292="Monday",1," ")</f>
        <v xml:space="preserve"> </v>
      </c>
      <c r="X314" t="str">
        <f>IF(DATA_GOES_HERE!L292="Tuesday",1," ")</f>
        <v xml:space="preserve"> </v>
      </c>
      <c r="Y314" t="str">
        <f>IF(DATA_GOES_HERE!L292="Wednesday",1," ")</f>
        <v xml:space="preserve"> </v>
      </c>
      <c r="Z314" t="str">
        <f>IF(DATA_GOES_HERE!L292="Thursday",1," ")</f>
        <v xml:space="preserve"> </v>
      </c>
      <c r="AA314" t="str">
        <f>IF(DATA_GOES_HERE!L292="Friday",1," ")</f>
        <v xml:space="preserve"> </v>
      </c>
      <c r="AB314" t="str">
        <f>IF(DATA_GOES_HERE!L292="Saturday",1," ")</f>
        <v xml:space="preserve"> </v>
      </c>
      <c r="AC314" t="str">
        <f>IF(DATA_GOES_HERE!L292="Sunday",1," ")</f>
        <v xml:space="preserve"> </v>
      </c>
    </row>
    <row r="315" spans="1:29" x14ac:dyDescent="0.25">
      <c r="A315" s="6" t="s">
        <v>228</v>
      </c>
      <c r="B315">
        <f>DATA_GOES_HERE!A391</f>
        <v>0</v>
      </c>
      <c r="E315" s="8" t="str">
        <f>IF(DATA_GOES_HERE!F293,F315,"")</f>
        <v/>
      </c>
      <c r="F315">
        <f>DATA_GOES_HERE!AI391</f>
        <v>0</v>
      </c>
      <c r="G315" s="1">
        <f>DATA_GOES_HERE!J391</f>
        <v>0</v>
      </c>
      <c r="H315" s="1">
        <f>DATA_GOES_HERE!R391</f>
        <v>0</v>
      </c>
      <c r="I315" s="1">
        <f t="shared" ca="1" si="7"/>
        <v>42745</v>
      </c>
      <c r="J315">
        <v>0</v>
      </c>
      <c r="K315" t="e">
        <v>#N/A</v>
      </c>
      <c r="L315" t="s">
        <v>124</v>
      </c>
      <c r="M315" t="e">
        <f>VLOOKUP(DATA_GOES_HERE!Y391,VENUEID!$A$2:$B$28,2,TRUE)</f>
        <v>#N/A</v>
      </c>
      <c r="N315" t="e">
        <f>VLOOKUP(DATA_GOES_HERE!AH391,eventTypeID!$A:$C,3,TRUE)</f>
        <v>#N/A</v>
      </c>
      <c r="Q315" t="e">
        <v>#N/A</v>
      </c>
      <c r="R315" s="7">
        <f>DATA_GOES_HERE!M293</f>
        <v>0</v>
      </c>
      <c r="W315" t="str">
        <f>IF(DATA_GOES_HERE!L293="Monday",1," ")</f>
        <v xml:space="preserve"> </v>
      </c>
      <c r="X315" t="str">
        <f>IF(DATA_GOES_HERE!L293="Tuesday",1," ")</f>
        <v xml:space="preserve"> </v>
      </c>
      <c r="Y315" t="str">
        <f>IF(DATA_GOES_HERE!L293="Wednesday",1," ")</f>
        <v xml:space="preserve"> </v>
      </c>
      <c r="Z315" t="str">
        <f>IF(DATA_GOES_HERE!L293="Thursday",1," ")</f>
        <v xml:space="preserve"> </v>
      </c>
      <c r="AA315" t="str">
        <f>IF(DATA_GOES_HERE!L293="Friday",1," ")</f>
        <v xml:space="preserve"> </v>
      </c>
      <c r="AB315" t="str">
        <f>IF(DATA_GOES_HERE!L293="Saturday",1," ")</f>
        <v xml:space="preserve"> </v>
      </c>
      <c r="AC315" t="str">
        <f>IF(DATA_GOES_HERE!L293="Sunday",1," ")</f>
        <v xml:space="preserve"> </v>
      </c>
    </row>
    <row r="316" spans="1:29" x14ac:dyDescent="0.25">
      <c r="A316" s="6" t="s">
        <v>228</v>
      </c>
      <c r="B316">
        <f>DATA_GOES_HERE!A392</f>
        <v>0</v>
      </c>
      <c r="E316" s="8" t="str">
        <f>IF(DATA_GOES_HERE!F294,F316,"")</f>
        <v/>
      </c>
      <c r="F316">
        <f>DATA_GOES_HERE!AI392</f>
        <v>0</v>
      </c>
      <c r="G316" s="1">
        <f>DATA_GOES_HERE!J392</f>
        <v>0</v>
      </c>
      <c r="H316" s="1">
        <f>DATA_GOES_HERE!R392</f>
        <v>0</v>
      </c>
      <c r="I316" s="1">
        <f t="shared" ca="1" si="7"/>
        <v>42745</v>
      </c>
      <c r="J316">
        <v>0</v>
      </c>
      <c r="K316" t="e">
        <v>#N/A</v>
      </c>
      <c r="L316" t="s">
        <v>124</v>
      </c>
      <c r="M316" t="e">
        <f>VLOOKUP(DATA_GOES_HERE!Y392,VENUEID!$A$2:$B$28,2,TRUE)</f>
        <v>#N/A</v>
      </c>
      <c r="N316" t="e">
        <f>VLOOKUP(DATA_GOES_HERE!AH392,eventTypeID!$A:$C,3,TRUE)</f>
        <v>#N/A</v>
      </c>
      <c r="Q316" t="e">
        <v>#N/A</v>
      </c>
      <c r="R316" s="7">
        <f>DATA_GOES_HERE!M294</f>
        <v>0</v>
      </c>
      <c r="W316" t="str">
        <f>IF(DATA_GOES_HERE!L294="Monday",1," ")</f>
        <v xml:space="preserve"> </v>
      </c>
      <c r="X316" t="str">
        <f>IF(DATA_GOES_HERE!L294="Tuesday",1," ")</f>
        <v xml:space="preserve"> </v>
      </c>
      <c r="Y316" t="str">
        <f>IF(DATA_GOES_HERE!L294="Wednesday",1," ")</f>
        <v xml:space="preserve"> </v>
      </c>
      <c r="Z316" t="str">
        <f>IF(DATA_GOES_HERE!L294="Thursday",1," ")</f>
        <v xml:space="preserve"> </v>
      </c>
      <c r="AA316" t="str">
        <f>IF(DATA_GOES_HERE!L294="Friday",1," ")</f>
        <v xml:space="preserve"> </v>
      </c>
      <c r="AB316" t="str">
        <f>IF(DATA_GOES_HERE!L294="Saturday",1," ")</f>
        <v xml:space="preserve"> </v>
      </c>
      <c r="AC316" t="str">
        <f>IF(DATA_GOES_HERE!L294="Sunday",1," ")</f>
        <v xml:space="preserve"> </v>
      </c>
    </row>
    <row r="317" spans="1:29" x14ac:dyDescent="0.25">
      <c r="A317" s="6" t="s">
        <v>228</v>
      </c>
      <c r="B317">
        <f>DATA_GOES_HERE!A393</f>
        <v>0</v>
      </c>
      <c r="E317" s="8" t="str">
        <f>IF(DATA_GOES_HERE!F295,F317,"")</f>
        <v/>
      </c>
      <c r="F317">
        <f>DATA_GOES_HERE!AI393</f>
        <v>0</v>
      </c>
      <c r="G317" s="1">
        <f>DATA_GOES_HERE!J393</f>
        <v>0</v>
      </c>
      <c r="H317" s="1">
        <f>DATA_GOES_HERE!R393</f>
        <v>0</v>
      </c>
      <c r="I317" s="1">
        <f t="shared" ca="1" si="7"/>
        <v>42745</v>
      </c>
      <c r="J317">
        <v>0</v>
      </c>
      <c r="K317" t="e">
        <v>#N/A</v>
      </c>
      <c r="L317" t="s">
        <v>124</v>
      </c>
      <c r="M317" t="e">
        <f>VLOOKUP(DATA_GOES_HERE!Y393,VENUEID!$A$2:$B$28,2,TRUE)</f>
        <v>#N/A</v>
      </c>
      <c r="N317" t="e">
        <f>VLOOKUP(DATA_GOES_HERE!AH393,eventTypeID!$A:$C,3,TRUE)</f>
        <v>#N/A</v>
      </c>
      <c r="Q317" t="e">
        <v>#N/A</v>
      </c>
      <c r="R317" s="7">
        <f>DATA_GOES_HERE!M295</f>
        <v>0</v>
      </c>
      <c r="W317" t="str">
        <f>IF(DATA_GOES_HERE!L295="Monday",1," ")</f>
        <v xml:space="preserve"> </v>
      </c>
      <c r="X317" t="str">
        <f>IF(DATA_GOES_HERE!L295="Tuesday",1," ")</f>
        <v xml:space="preserve"> </v>
      </c>
      <c r="Y317" t="str">
        <f>IF(DATA_GOES_HERE!L295="Wednesday",1," ")</f>
        <v xml:space="preserve"> </v>
      </c>
      <c r="Z317" t="str">
        <f>IF(DATA_GOES_HERE!L295="Thursday",1," ")</f>
        <v xml:space="preserve"> </v>
      </c>
      <c r="AA317" t="str">
        <f>IF(DATA_GOES_HERE!L295="Friday",1," ")</f>
        <v xml:space="preserve"> </v>
      </c>
      <c r="AB317" t="str">
        <f>IF(DATA_GOES_HERE!L295="Saturday",1," ")</f>
        <v xml:space="preserve"> </v>
      </c>
      <c r="AC317" t="str">
        <f>IF(DATA_GOES_HERE!L295="Sunday",1," ")</f>
        <v xml:space="preserve"> </v>
      </c>
    </row>
    <row r="318" spans="1:29" x14ac:dyDescent="0.25">
      <c r="A318" s="6" t="s">
        <v>228</v>
      </c>
      <c r="B318">
        <f>DATA_GOES_HERE!A394</f>
        <v>0</v>
      </c>
      <c r="E318" s="8" t="str">
        <f>IF(DATA_GOES_HERE!F296,F318,"")</f>
        <v/>
      </c>
      <c r="F318">
        <f>DATA_GOES_HERE!AI394</f>
        <v>0</v>
      </c>
      <c r="G318" s="1">
        <f>DATA_GOES_HERE!J394</f>
        <v>0</v>
      </c>
      <c r="H318" s="1">
        <f>DATA_GOES_HERE!R394</f>
        <v>0</v>
      </c>
      <c r="I318" s="1">
        <f t="shared" ca="1" si="7"/>
        <v>42745</v>
      </c>
      <c r="J318">
        <v>0</v>
      </c>
      <c r="K318" t="e">
        <v>#N/A</v>
      </c>
      <c r="L318" t="s">
        <v>124</v>
      </c>
      <c r="M318" t="e">
        <f>VLOOKUP(DATA_GOES_HERE!Y394,VENUEID!$A$2:$B$28,2,TRUE)</f>
        <v>#N/A</v>
      </c>
      <c r="N318" t="e">
        <f>VLOOKUP(DATA_GOES_HERE!AH394,eventTypeID!$A:$C,3,TRUE)</f>
        <v>#N/A</v>
      </c>
      <c r="Q318" t="e">
        <v>#N/A</v>
      </c>
      <c r="R318" s="7">
        <f>DATA_GOES_HERE!M296</f>
        <v>0</v>
      </c>
      <c r="W318" t="str">
        <f>IF(DATA_GOES_HERE!L296="Monday",1," ")</f>
        <v xml:space="preserve"> </v>
      </c>
      <c r="X318" t="str">
        <f>IF(DATA_GOES_HERE!L296="Tuesday",1," ")</f>
        <v xml:space="preserve"> </v>
      </c>
      <c r="Y318" t="str">
        <f>IF(DATA_GOES_HERE!L296="Wednesday",1," ")</f>
        <v xml:space="preserve"> </v>
      </c>
      <c r="Z318" t="str">
        <f>IF(DATA_GOES_HERE!L296="Thursday",1," ")</f>
        <v xml:space="preserve"> </v>
      </c>
      <c r="AA318" t="str">
        <f>IF(DATA_GOES_HERE!L296="Friday",1," ")</f>
        <v xml:space="preserve"> </v>
      </c>
      <c r="AB318" t="str">
        <f>IF(DATA_GOES_HERE!L296="Saturday",1," ")</f>
        <v xml:space="preserve"> </v>
      </c>
      <c r="AC318" t="str">
        <f>IF(DATA_GOES_HERE!L296="Sunday",1," ")</f>
        <v xml:space="preserve"> </v>
      </c>
    </row>
    <row r="319" spans="1:29" x14ac:dyDescent="0.25">
      <c r="A319" s="6" t="s">
        <v>228</v>
      </c>
      <c r="B319">
        <f>DATA_GOES_HERE!A395</f>
        <v>0</v>
      </c>
      <c r="E319" s="8" t="str">
        <f>IF(DATA_GOES_HERE!F297,F319,"")</f>
        <v/>
      </c>
      <c r="F319">
        <f>DATA_GOES_HERE!AI395</f>
        <v>0</v>
      </c>
      <c r="G319" s="1">
        <f>DATA_GOES_HERE!J395</f>
        <v>0</v>
      </c>
      <c r="H319" s="1">
        <f>DATA_GOES_HERE!R395</f>
        <v>0</v>
      </c>
      <c r="I319" s="1">
        <f t="shared" ca="1" si="7"/>
        <v>42745</v>
      </c>
      <c r="J319">
        <v>0</v>
      </c>
      <c r="K319" t="e">
        <v>#N/A</v>
      </c>
      <c r="L319" t="s">
        <v>124</v>
      </c>
      <c r="M319" t="e">
        <f>VLOOKUP(DATA_GOES_HERE!Y395,VENUEID!$A$2:$B$28,2,TRUE)</f>
        <v>#N/A</v>
      </c>
      <c r="N319" t="e">
        <f>VLOOKUP(DATA_GOES_HERE!AH395,eventTypeID!$A:$C,3,TRUE)</f>
        <v>#N/A</v>
      </c>
      <c r="Q319" t="e">
        <v>#N/A</v>
      </c>
      <c r="R319" s="7">
        <f>DATA_GOES_HERE!M297</f>
        <v>0</v>
      </c>
      <c r="W319" t="str">
        <f>IF(DATA_GOES_HERE!L297="Monday",1," ")</f>
        <v xml:space="preserve"> </v>
      </c>
      <c r="X319" t="str">
        <f>IF(DATA_GOES_HERE!L297="Tuesday",1," ")</f>
        <v xml:space="preserve"> </v>
      </c>
      <c r="Y319" t="str">
        <f>IF(DATA_GOES_HERE!L297="Wednesday",1," ")</f>
        <v xml:space="preserve"> </v>
      </c>
      <c r="Z319" t="str">
        <f>IF(DATA_GOES_HERE!L297="Thursday",1," ")</f>
        <v xml:space="preserve"> </v>
      </c>
      <c r="AA319" t="str">
        <f>IF(DATA_GOES_HERE!L297="Friday",1," ")</f>
        <v xml:space="preserve"> </v>
      </c>
      <c r="AB319" t="str">
        <f>IF(DATA_GOES_HERE!L297="Saturday",1," ")</f>
        <v xml:space="preserve"> </v>
      </c>
      <c r="AC319" t="str">
        <f>IF(DATA_GOES_HERE!L297="Sunday",1," ")</f>
        <v xml:space="preserve"> </v>
      </c>
    </row>
    <row r="320" spans="1:29" x14ac:dyDescent="0.25">
      <c r="A320" s="6" t="s">
        <v>228</v>
      </c>
      <c r="B320">
        <f>DATA_GOES_HERE!A396</f>
        <v>0</v>
      </c>
      <c r="E320" s="8" t="str">
        <f>IF(DATA_GOES_HERE!F298,F320,"")</f>
        <v/>
      </c>
      <c r="F320">
        <f>DATA_GOES_HERE!AI396</f>
        <v>0</v>
      </c>
      <c r="G320" s="1">
        <f>DATA_GOES_HERE!J396</f>
        <v>0</v>
      </c>
      <c r="H320" s="1">
        <f>DATA_GOES_HERE!R396</f>
        <v>0</v>
      </c>
      <c r="I320" s="1">
        <f t="shared" ca="1" si="7"/>
        <v>42745</v>
      </c>
      <c r="J320">
        <v>0</v>
      </c>
      <c r="K320" t="e">
        <v>#N/A</v>
      </c>
      <c r="L320" t="s">
        <v>124</v>
      </c>
      <c r="M320" t="e">
        <f>VLOOKUP(DATA_GOES_HERE!Y396,VENUEID!$A$2:$B$28,2,TRUE)</f>
        <v>#N/A</v>
      </c>
      <c r="N320" t="e">
        <f>VLOOKUP(DATA_GOES_HERE!AH396,eventTypeID!$A:$C,3,TRUE)</f>
        <v>#N/A</v>
      </c>
      <c r="Q320" t="e">
        <v>#N/A</v>
      </c>
      <c r="R320" s="7">
        <f>DATA_GOES_HERE!M298</f>
        <v>0</v>
      </c>
      <c r="W320" t="str">
        <f>IF(DATA_GOES_HERE!L298="Monday",1," ")</f>
        <v xml:space="preserve"> </v>
      </c>
      <c r="X320" t="str">
        <f>IF(DATA_GOES_HERE!L298="Tuesday",1," ")</f>
        <v xml:space="preserve"> </v>
      </c>
      <c r="Y320" t="str">
        <f>IF(DATA_GOES_HERE!L298="Wednesday",1," ")</f>
        <v xml:space="preserve"> </v>
      </c>
      <c r="Z320" t="str">
        <f>IF(DATA_GOES_HERE!L298="Thursday",1," ")</f>
        <v xml:space="preserve"> </v>
      </c>
      <c r="AA320" t="str">
        <f>IF(DATA_GOES_HERE!L298="Friday",1," ")</f>
        <v xml:space="preserve"> </v>
      </c>
      <c r="AB320" t="str">
        <f>IF(DATA_GOES_HERE!L298="Saturday",1," ")</f>
        <v xml:space="preserve"> </v>
      </c>
      <c r="AC320" t="str">
        <f>IF(DATA_GOES_HERE!L298="Sunday",1," ")</f>
        <v xml:space="preserve"> </v>
      </c>
    </row>
    <row r="321" spans="1:29" x14ac:dyDescent="0.25">
      <c r="A321" s="6" t="s">
        <v>228</v>
      </c>
      <c r="B321">
        <f>DATA_GOES_HERE!A397</f>
        <v>0</v>
      </c>
      <c r="E321" s="8" t="str">
        <f>IF(DATA_GOES_HERE!F299,F321,"")</f>
        <v/>
      </c>
      <c r="F321">
        <f>DATA_GOES_HERE!AI397</f>
        <v>0</v>
      </c>
      <c r="G321" s="1">
        <f>DATA_GOES_HERE!J397</f>
        <v>0</v>
      </c>
      <c r="H321" s="1">
        <f>DATA_GOES_HERE!R397</f>
        <v>0</v>
      </c>
      <c r="I321" s="1">
        <f t="shared" ca="1" si="7"/>
        <v>42745</v>
      </c>
      <c r="J321">
        <v>0</v>
      </c>
      <c r="K321" t="e">
        <v>#N/A</v>
      </c>
      <c r="L321" t="s">
        <v>124</v>
      </c>
      <c r="M321" t="e">
        <f>VLOOKUP(DATA_GOES_HERE!Y397,VENUEID!$A$2:$B$28,2,TRUE)</f>
        <v>#N/A</v>
      </c>
      <c r="N321" t="e">
        <f>VLOOKUP(DATA_GOES_HERE!AH397,eventTypeID!$A:$C,3,TRUE)</f>
        <v>#N/A</v>
      </c>
      <c r="Q321" t="e">
        <v>#N/A</v>
      </c>
      <c r="R321" s="7">
        <f>DATA_GOES_HERE!M299</f>
        <v>0</v>
      </c>
      <c r="W321" t="str">
        <f>IF(DATA_GOES_HERE!L299="Monday",1," ")</f>
        <v xml:space="preserve"> </v>
      </c>
      <c r="X321" t="str">
        <f>IF(DATA_GOES_HERE!L299="Tuesday",1," ")</f>
        <v xml:space="preserve"> </v>
      </c>
      <c r="Y321" t="str">
        <f>IF(DATA_GOES_HERE!L299="Wednesday",1," ")</f>
        <v xml:space="preserve"> </v>
      </c>
      <c r="Z321" t="str">
        <f>IF(DATA_GOES_HERE!L299="Thursday",1," ")</f>
        <v xml:space="preserve"> </v>
      </c>
      <c r="AA321" t="str">
        <f>IF(DATA_GOES_HERE!L299="Friday",1," ")</f>
        <v xml:space="preserve"> </v>
      </c>
      <c r="AB321" t="str">
        <f>IF(DATA_GOES_HERE!L299="Saturday",1," ")</f>
        <v xml:space="preserve"> </v>
      </c>
      <c r="AC321" t="str">
        <f>IF(DATA_GOES_HERE!L299="Sunday",1," ")</f>
        <v xml:space="preserve"> </v>
      </c>
    </row>
    <row r="322" spans="1:29" x14ac:dyDescent="0.25">
      <c r="A322" s="6" t="s">
        <v>228</v>
      </c>
      <c r="B322">
        <f>DATA_GOES_HERE!A398</f>
        <v>0</v>
      </c>
      <c r="E322" s="8" t="str">
        <f>IF(DATA_GOES_HERE!F300,F322,"")</f>
        <v/>
      </c>
      <c r="F322">
        <f>DATA_GOES_HERE!AI398</f>
        <v>0</v>
      </c>
      <c r="G322" s="1">
        <f>DATA_GOES_HERE!J398</f>
        <v>0</v>
      </c>
      <c r="H322" s="1">
        <f>DATA_GOES_HERE!R398</f>
        <v>0</v>
      </c>
      <c r="I322" s="1">
        <f t="shared" ca="1" si="7"/>
        <v>42745</v>
      </c>
      <c r="J322">
        <v>0</v>
      </c>
      <c r="K322" t="e">
        <v>#N/A</v>
      </c>
      <c r="L322" t="s">
        <v>124</v>
      </c>
      <c r="M322" t="e">
        <f>VLOOKUP(DATA_GOES_HERE!Y398,VENUEID!$A$2:$B$28,2,TRUE)</f>
        <v>#N/A</v>
      </c>
      <c r="N322" t="e">
        <f>VLOOKUP(DATA_GOES_HERE!AH398,eventTypeID!$A:$C,3,TRUE)</f>
        <v>#N/A</v>
      </c>
      <c r="Q322" t="e">
        <v>#N/A</v>
      </c>
      <c r="R322" s="7">
        <f>DATA_GOES_HERE!M300</f>
        <v>0</v>
      </c>
      <c r="W322" t="str">
        <f>IF(DATA_GOES_HERE!L300="Monday",1," ")</f>
        <v xml:space="preserve"> </v>
      </c>
      <c r="X322" t="str">
        <f>IF(DATA_GOES_HERE!L300="Tuesday",1," ")</f>
        <v xml:space="preserve"> </v>
      </c>
      <c r="Y322" t="str">
        <f>IF(DATA_GOES_HERE!L300="Wednesday",1," ")</f>
        <v xml:space="preserve"> </v>
      </c>
      <c r="Z322" t="str">
        <f>IF(DATA_GOES_HERE!L300="Thursday",1," ")</f>
        <v xml:space="preserve"> </v>
      </c>
      <c r="AA322" t="str">
        <f>IF(DATA_GOES_HERE!L300="Friday",1," ")</f>
        <v xml:space="preserve"> </v>
      </c>
      <c r="AB322" t="str">
        <f>IF(DATA_GOES_HERE!L300="Saturday",1," ")</f>
        <v xml:space="preserve"> </v>
      </c>
      <c r="AC322" t="str">
        <f>IF(DATA_GOES_HERE!L300="Sunday",1," ")</f>
        <v xml:space="preserve"> </v>
      </c>
    </row>
    <row r="323" spans="1:29" x14ac:dyDescent="0.25">
      <c r="A323" s="6" t="s">
        <v>228</v>
      </c>
      <c r="B323">
        <f>DATA_GOES_HERE!A399</f>
        <v>0</v>
      </c>
      <c r="E323" s="8" t="str">
        <f>IF(DATA_GOES_HERE!F301,F323,"")</f>
        <v/>
      </c>
      <c r="F323">
        <f>DATA_GOES_HERE!AI399</f>
        <v>0</v>
      </c>
      <c r="G323" s="1">
        <f>DATA_GOES_HERE!J399</f>
        <v>0</v>
      </c>
      <c r="H323" s="1">
        <f>DATA_GOES_HERE!R399</f>
        <v>0</v>
      </c>
      <c r="I323" s="1">
        <f t="shared" ca="1" si="7"/>
        <v>42745</v>
      </c>
      <c r="J323">
        <v>0</v>
      </c>
      <c r="K323" t="e">
        <v>#N/A</v>
      </c>
      <c r="L323" t="s">
        <v>124</v>
      </c>
      <c r="M323" t="e">
        <f>VLOOKUP(DATA_GOES_HERE!Y399,VENUEID!$A$2:$B$28,2,TRUE)</f>
        <v>#N/A</v>
      </c>
      <c r="N323" t="e">
        <f>VLOOKUP(DATA_GOES_HERE!AH399,eventTypeID!$A:$C,3,TRUE)</f>
        <v>#N/A</v>
      </c>
      <c r="Q323" t="e">
        <v>#N/A</v>
      </c>
      <c r="R323" s="7">
        <f>DATA_GOES_HERE!M301</f>
        <v>0</v>
      </c>
      <c r="W323" t="str">
        <f>IF(DATA_GOES_HERE!L301="Monday",1," ")</f>
        <v xml:space="preserve"> </v>
      </c>
      <c r="X323" t="str">
        <f>IF(DATA_GOES_HERE!L301="Tuesday",1," ")</f>
        <v xml:space="preserve"> </v>
      </c>
      <c r="Y323" t="str">
        <f>IF(DATA_GOES_HERE!L301="Wednesday",1," ")</f>
        <v xml:space="preserve"> </v>
      </c>
      <c r="Z323" t="str">
        <f>IF(DATA_GOES_HERE!L301="Thursday",1," ")</f>
        <v xml:space="preserve"> </v>
      </c>
      <c r="AA323" t="str">
        <f>IF(DATA_GOES_HERE!L301="Friday",1," ")</f>
        <v xml:space="preserve"> </v>
      </c>
      <c r="AB323" t="str">
        <f>IF(DATA_GOES_HERE!L301="Saturday",1," ")</f>
        <v xml:space="preserve"> </v>
      </c>
      <c r="AC323" t="str">
        <f>IF(DATA_GOES_HERE!L301="Sunday",1," ")</f>
        <v xml:space="preserve"> </v>
      </c>
    </row>
    <row r="324" spans="1:29" x14ac:dyDescent="0.25">
      <c r="A324" s="6" t="s">
        <v>228</v>
      </c>
      <c r="B324">
        <f>DATA_GOES_HERE!A400</f>
        <v>0</v>
      </c>
      <c r="E324" s="8" t="str">
        <f>IF(DATA_GOES_HERE!F302,F324,"")</f>
        <v/>
      </c>
      <c r="F324">
        <f>DATA_GOES_HERE!AI400</f>
        <v>0</v>
      </c>
      <c r="G324" s="1">
        <f>DATA_GOES_HERE!J400</f>
        <v>0</v>
      </c>
      <c r="H324" s="1">
        <f>DATA_GOES_HERE!R400</f>
        <v>0</v>
      </c>
      <c r="I324" s="1">
        <f t="shared" ca="1" si="7"/>
        <v>42745</v>
      </c>
      <c r="J324">
        <v>0</v>
      </c>
      <c r="K324" t="e">
        <v>#N/A</v>
      </c>
      <c r="L324" t="s">
        <v>124</v>
      </c>
      <c r="M324" t="e">
        <f>VLOOKUP(DATA_GOES_HERE!Y400,VENUEID!$A$2:$B$28,2,TRUE)</f>
        <v>#N/A</v>
      </c>
      <c r="N324" t="e">
        <f>VLOOKUP(DATA_GOES_HERE!AH400,eventTypeID!$A:$C,3,TRUE)</f>
        <v>#N/A</v>
      </c>
      <c r="Q324" t="e">
        <v>#N/A</v>
      </c>
      <c r="R324" s="7">
        <f>DATA_GOES_HERE!M302</f>
        <v>0</v>
      </c>
      <c r="W324" t="str">
        <f>IF(DATA_GOES_HERE!L302="Monday",1," ")</f>
        <v xml:space="preserve"> </v>
      </c>
      <c r="X324" t="str">
        <f>IF(DATA_GOES_HERE!L302="Tuesday",1," ")</f>
        <v xml:space="preserve"> </v>
      </c>
      <c r="Y324" t="str">
        <f>IF(DATA_GOES_HERE!L302="Wednesday",1," ")</f>
        <v xml:space="preserve"> </v>
      </c>
      <c r="Z324" t="str">
        <f>IF(DATA_GOES_HERE!L302="Thursday",1," ")</f>
        <v xml:space="preserve"> </v>
      </c>
      <c r="AA324" t="str">
        <f>IF(DATA_GOES_HERE!L302="Friday",1," ")</f>
        <v xml:space="preserve"> </v>
      </c>
      <c r="AB324" t="str">
        <f>IF(DATA_GOES_HERE!L302="Saturday",1," ")</f>
        <v xml:space="preserve"> </v>
      </c>
      <c r="AC324" t="str">
        <f>IF(DATA_GOES_HERE!L302="Sunday",1," ")</f>
        <v xml:space="preserve"> </v>
      </c>
    </row>
    <row r="325" spans="1:29" x14ac:dyDescent="0.25">
      <c r="A325" s="6" t="s">
        <v>228</v>
      </c>
      <c r="B325">
        <f>DATA_GOES_HERE!A401</f>
        <v>0</v>
      </c>
      <c r="E325" s="8" t="str">
        <f>IF(DATA_GOES_HERE!F303,F325,"")</f>
        <v/>
      </c>
      <c r="F325">
        <f>DATA_GOES_HERE!AI401</f>
        <v>0</v>
      </c>
      <c r="G325" s="1">
        <f>DATA_GOES_HERE!J401</f>
        <v>0</v>
      </c>
      <c r="H325" s="1">
        <f>DATA_GOES_HERE!R401</f>
        <v>0</v>
      </c>
      <c r="I325" s="1">
        <f t="shared" ca="1" si="7"/>
        <v>42745</v>
      </c>
      <c r="J325">
        <v>0</v>
      </c>
      <c r="K325" t="e">
        <v>#N/A</v>
      </c>
      <c r="L325" t="s">
        <v>124</v>
      </c>
      <c r="M325" t="e">
        <f>VLOOKUP(DATA_GOES_HERE!Y401,VENUEID!$A$2:$B$28,2,TRUE)</f>
        <v>#N/A</v>
      </c>
      <c r="N325" t="e">
        <f>VLOOKUP(DATA_GOES_HERE!AH401,eventTypeID!$A:$C,3,TRUE)</f>
        <v>#N/A</v>
      </c>
      <c r="Q325" t="e">
        <v>#N/A</v>
      </c>
      <c r="R325" s="7">
        <f>DATA_GOES_HERE!M303</f>
        <v>0</v>
      </c>
      <c r="W325" t="str">
        <f>IF(DATA_GOES_HERE!L303="Monday",1," ")</f>
        <v xml:space="preserve"> </v>
      </c>
      <c r="X325" t="str">
        <f>IF(DATA_GOES_HERE!L303="Tuesday",1," ")</f>
        <v xml:space="preserve"> </v>
      </c>
      <c r="Y325" t="str">
        <f>IF(DATA_GOES_HERE!L303="Wednesday",1," ")</f>
        <v xml:space="preserve"> </v>
      </c>
      <c r="Z325" t="str">
        <f>IF(DATA_GOES_HERE!L303="Thursday",1," ")</f>
        <v xml:space="preserve"> </v>
      </c>
      <c r="AA325" t="str">
        <f>IF(DATA_GOES_HERE!L303="Friday",1," ")</f>
        <v xml:space="preserve"> </v>
      </c>
      <c r="AB325" t="str">
        <f>IF(DATA_GOES_HERE!L303="Saturday",1," ")</f>
        <v xml:space="preserve"> </v>
      </c>
      <c r="AC325" t="str">
        <f>IF(DATA_GOES_HERE!L303="Sunday",1," ")</f>
        <v xml:space="preserve"> </v>
      </c>
    </row>
    <row r="326" spans="1:29" x14ac:dyDescent="0.25">
      <c r="A326" s="6" t="s">
        <v>228</v>
      </c>
      <c r="B326">
        <f>DATA_GOES_HERE!A402</f>
        <v>0</v>
      </c>
      <c r="E326" s="8" t="str">
        <f>IF(DATA_GOES_HERE!F304,F326,"")</f>
        <v/>
      </c>
      <c r="F326">
        <f>DATA_GOES_HERE!AI402</f>
        <v>0</v>
      </c>
      <c r="G326" s="1">
        <f>DATA_GOES_HERE!J402</f>
        <v>0</v>
      </c>
      <c r="H326" s="1">
        <f>DATA_GOES_HERE!R402</f>
        <v>0</v>
      </c>
      <c r="I326" s="1">
        <f t="shared" ca="1" si="7"/>
        <v>42745</v>
      </c>
      <c r="J326">
        <v>0</v>
      </c>
      <c r="K326" t="e">
        <v>#N/A</v>
      </c>
      <c r="L326" t="s">
        <v>124</v>
      </c>
      <c r="M326" t="e">
        <f>VLOOKUP(DATA_GOES_HERE!Y402,VENUEID!$A$2:$B$28,2,TRUE)</f>
        <v>#N/A</v>
      </c>
      <c r="N326" t="e">
        <f>VLOOKUP(DATA_GOES_HERE!AH402,eventTypeID!$A:$C,3,TRUE)</f>
        <v>#N/A</v>
      </c>
      <c r="Q326" t="e">
        <v>#N/A</v>
      </c>
      <c r="R326" s="7">
        <f>DATA_GOES_HERE!M304</f>
        <v>0</v>
      </c>
      <c r="W326" t="str">
        <f>IF(DATA_GOES_HERE!L304="Monday",1," ")</f>
        <v xml:space="preserve"> </v>
      </c>
      <c r="X326" t="str">
        <f>IF(DATA_GOES_HERE!L304="Tuesday",1," ")</f>
        <v xml:space="preserve"> </v>
      </c>
      <c r="Y326" t="str">
        <f>IF(DATA_GOES_HERE!L304="Wednesday",1," ")</f>
        <v xml:space="preserve"> </v>
      </c>
      <c r="Z326" t="str">
        <f>IF(DATA_GOES_HERE!L304="Thursday",1," ")</f>
        <v xml:space="preserve"> </v>
      </c>
      <c r="AA326" t="str">
        <f>IF(DATA_GOES_HERE!L304="Friday",1," ")</f>
        <v xml:space="preserve"> </v>
      </c>
      <c r="AB326" t="str">
        <f>IF(DATA_GOES_HERE!L304="Saturday",1," ")</f>
        <v xml:space="preserve"> </v>
      </c>
      <c r="AC326" t="str">
        <f>IF(DATA_GOES_HERE!L304="Sunday",1," ")</f>
        <v xml:space="preserve"> </v>
      </c>
    </row>
    <row r="327" spans="1:29" x14ac:dyDescent="0.25">
      <c r="A327" s="6" t="s">
        <v>228</v>
      </c>
      <c r="B327">
        <f>DATA_GOES_HERE!A403</f>
        <v>0</v>
      </c>
      <c r="E327" s="8" t="str">
        <f>IF(DATA_GOES_HERE!F305,F327,"")</f>
        <v/>
      </c>
      <c r="F327">
        <f>DATA_GOES_HERE!AI403</f>
        <v>0</v>
      </c>
      <c r="G327" s="1">
        <f>DATA_GOES_HERE!J403</f>
        <v>0</v>
      </c>
      <c r="H327" s="1">
        <f>DATA_GOES_HERE!R403</f>
        <v>0</v>
      </c>
      <c r="I327" s="1">
        <f t="shared" ca="1" si="7"/>
        <v>42745</v>
      </c>
      <c r="J327">
        <v>0</v>
      </c>
      <c r="K327" t="e">
        <v>#N/A</v>
      </c>
      <c r="L327" t="s">
        <v>124</v>
      </c>
      <c r="M327" t="e">
        <f>VLOOKUP(DATA_GOES_HERE!Y403,VENUEID!$A$2:$B$28,2,TRUE)</f>
        <v>#N/A</v>
      </c>
      <c r="N327" t="e">
        <f>VLOOKUP(DATA_GOES_HERE!AH403,eventTypeID!$A:$C,3,TRUE)</f>
        <v>#N/A</v>
      </c>
      <c r="Q327" t="e">
        <v>#N/A</v>
      </c>
      <c r="R327" s="7">
        <f>DATA_GOES_HERE!M305</f>
        <v>0</v>
      </c>
      <c r="W327" t="str">
        <f>IF(DATA_GOES_HERE!L305="Monday",1," ")</f>
        <v xml:space="preserve"> </v>
      </c>
      <c r="X327" t="str">
        <f>IF(DATA_GOES_HERE!L305="Tuesday",1," ")</f>
        <v xml:space="preserve"> </v>
      </c>
      <c r="Y327" t="str">
        <f>IF(DATA_GOES_HERE!L305="Wednesday",1," ")</f>
        <v xml:space="preserve"> </v>
      </c>
      <c r="Z327" t="str">
        <f>IF(DATA_GOES_HERE!L305="Thursday",1," ")</f>
        <v xml:space="preserve"> </v>
      </c>
      <c r="AA327" t="str">
        <f>IF(DATA_GOES_HERE!L305="Friday",1," ")</f>
        <v xml:space="preserve"> </v>
      </c>
      <c r="AB327" t="str">
        <f>IF(DATA_GOES_HERE!L305="Saturday",1," ")</f>
        <v xml:space="preserve"> </v>
      </c>
      <c r="AC327" t="str">
        <f>IF(DATA_GOES_HERE!L305="Sunday",1," ")</f>
        <v xml:space="preserve"> </v>
      </c>
    </row>
    <row r="328" spans="1:29" x14ac:dyDescent="0.25">
      <c r="A328" s="6" t="s">
        <v>228</v>
      </c>
      <c r="B328">
        <f>DATA_GOES_HERE!A404</f>
        <v>0</v>
      </c>
      <c r="E328" s="8" t="str">
        <f>IF(DATA_GOES_HERE!F306,F328,"")</f>
        <v/>
      </c>
      <c r="F328">
        <f>DATA_GOES_HERE!AI404</f>
        <v>0</v>
      </c>
      <c r="G328" s="1">
        <f>DATA_GOES_HERE!J404</f>
        <v>0</v>
      </c>
      <c r="H328" s="1">
        <f>DATA_GOES_HERE!R404</f>
        <v>0</v>
      </c>
      <c r="I328" s="1">
        <f t="shared" ca="1" si="7"/>
        <v>42745</v>
      </c>
      <c r="J328">
        <v>0</v>
      </c>
      <c r="K328" t="e">
        <v>#N/A</v>
      </c>
      <c r="L328" t="s">
        <v>124</v>
      </c>
      <c r="M328" t="e">
        <f>VLOOKUP(DATA_GOES_HERE!Y404,VENUEID!$A$2:$B$28,2,TRUE)</f>
        <v>#N/A</v>
      </c>
      <c r="N328" t="e">
        <f>VLOOKUP(DATA_GOES_HERE!AH404,eventTypeID!$A:$C,3,TRUE)</f>
        <v>#N/A</v>
      </c>
      <c r="Q328" t="e">
        <v>#N/A</v>
      </c>
      <c r="R328" s="7">
        <f>DATA_GOES_HERE!M306</f>
        <v>0</v>
      </c>
      <c r="W328" t="str">
        <f>IF(DATA_GOES_HERE!L306="Monday",1," ")</f>
        <v xml:space="preserve"> </v>
      </c>
      <c r="X328" t="str">
        <f>IF(DATA_GOES_HERE!L306="Tuesday",1," ")</f>
        <v xml:space="preserve"> </v>
      </c>
      <c r="Y328" t="str">
        <f>IF(DATA_GOES_HERE!L306="Wednesday",1," ")</f>
        <v xml:space="preserve"> </v>
      </c>
      <c r="Z328" t="str">
        <f>IF(DATA_GOES_HERE!L306="Thursday",1," ")</f>
        <v xml:space="preserve"> </v>
      </c>
      <c r="AA328" t="str">
        <f>IF(DATA_GOES_HERE!L306="Friday",1," ")</f>
        <v xml:space="preserve"> </v>
      </c>
      <c r="AB328" t="str">
        <f>IF(DATA_GOES_HERE!L306="Saturday",1," ")</f>
        <v xml:space="preserve"> </v>
      </c>
      <c r="AC328" t="str">
        <f>IF(DATA_GOES_HERE!L306="Sunday",1," ")</f>
        <v xml:space="preserve"> </v>
      </c>
    </row>
    <row r="329" spans="1:29" x14ac:dyDescent="0.25">
      <c r="A329" s="6" t="s">
        <v>228</v>
      </c>
      <c r="B329">
        <f>DATA_GOES_HERE!A405</f>
        <v>0</v>
      </c>
      <c r="E329" s="8" t="str">
        <f>IF(DATA_GOES_HERE!F307,F329,"")</f>
        <v/>
      </c>
      <c r="F329">
        <f>DATA_GOES_HERE!AI405</f>
        <v>0</v>
      </c>
      <c r="G329" s="1">
        <f>DATA_GOES_HERE!J405</f>
        <v>0</v>
      </c>
      <c r="H329" s="1">
        <f>DATA_GOES_HERE!R405</f>
        <v>0</v>
      </c>
      <c r="I329" s="1">
        <f t="shared" ca="1" si="7"/>
        <v>42745</v>
      </c>
      <c r="J329">
        <v>0</v>
      </c>
      <c r="K329" t="e">
        <v>#N/A</v>
      </c>
      <c r="L329" t="s">
        <v>124</v>
      </c>
      <c r="M329" t="e">
        <f>VLOOKUP(DATA_GOES_HERE!Y405,VENUEID!$A$2:$B$28,2,TRUE)</f>
        <v>#N/A</v>
      </c>
      <c r="N329" t="e">
        <f>VLOOKUP(DATA_GOES_HERE!AH405,eventTypeID!$A:$C,3,TRUE)</f>
        <v>#N/A</v>
      </c>
      <c r="Q329" t="e">
        <v>#N/A</v>
      </c>
      <c r="R329" s="7">
        <f>DATA_GOES_HERE!M307</f>
        <v>0</v>
      </c>
      <c r="W329" t="str">
        <f>IF(DATA_GOES_HERE!L307="Monday",1," ")</f>
        <v xml:space="preserve"> </v>
      </c>
      <c r="X329" t="str">
        <f>IF(DATA_GOES_HERE!L307="Tuesday",1," ")</f>
        <v xml:space="preserve"> </v>
      </c>
      <c r="Y329" t="str">
        <f>IF(DATA_GOES_HERE!L307="Wednesday",1," ")</f>
        <v xml:space="preserve"> </v>
      </c>
      <c r="Z329" t="str">
        <f>IF(DATA_GOES_HERE!L307="Thursday",1," ")</f>
        <v xml:space="preserve"> </v>
      </c>
      <c r="AA329" t="str">
        <f>IF(DATA_GOES_HERE!L307="Friday",1," ")</f>
        <v xml:space="preserve"> </v>
      </c>
      <c r="AB329" t="str">
        <f>IF(DATA_GOES_HERE!L307="Saturday",1," ")</f>
        <v xml:space="preserve"> </v>
      </c>
      <c r="AC329" t="str">
        <f>IF(DATA_GOES_HERE!L307="Sunday",1," ")</f>
        <v xml:space="preserve"> </v>
      </c>
    </row>
    <row r="330" spans="1:29" x14ac:dyDescent="0.25">
      <c r="A330" s="6" t="s">
        <v>228</v>
      </c>
      <c r="B330">
        <f>DATA_GOES_HERE!A406</f>
        <v>0</v>
      </c>
      <c r="E330" s="8" t="str">
        <f>IF(DATA_GOES_HERE!F308,F330,"")</f>
        <v/>
      </c>
      <c r="F330">
        <f>DATA_GOES_HERE!AI406</f>
        <v>0</v>
      </c>
      <c r="G330" s="1">
        <f>DATA_GOES_HERE!J406</f>
        <v>0</v>
      </c>
      <c r="H330" s="1">
        <f>DATA_GOES_HERE!R406</f>
        <v>0</v>
      </c>
      <c r="I330" s="1">
        <f t="shared" ca="1" si="7"/>
        <v>42745</v>
      </c>
      <c r="J330">
        <v>0</v>
      </c>
      <c r="K330" t="e">
        <v>#N/A</v>
      </c>
      <c r="L330" t="s">
        <v>124</v>
      </c>
      <c r="M330" t="e">
        <f>VLOOKUP(DATA_GOES_HERE!Y406,VENUEID!$A$2:$B$28,2,TRUE)</f>
        <v>#N/A</v>
      </c>
      <c r="N330" t="e">
        <f>VLOOKUP(DATA_GOES_HERE!AH406,eventTypeID!$A:$C,3,TRUE)</f>
        <v>#N/A</v>
      </c>
      <c r="Q330" t="e">
        <v>#N/A</v>
      </c>
      <c r="R330" s="7">
        <f>DATA_GOES_HERE!M308</f>
        <v>0</v>
      </c>
      <c r="W330" t="str">
        <f>IF(DATA_GOES_HERE!L308="Monday",1," ")</f>
        <v xml:space="preserve"> </v>
      </c>
      <c r="X330" t="str">
        <f>IF(DATA_GOES_HERE!L308="Tuesday",1," ")</f>
        <v xml:space="preserve"> </v>
      </c>
      <c r="Y330" t="str">
        <f>IF(DATA_GOES_HERE!L308="Wednesday",1," ")</f>
        <v xml:space="preserve"> </v>
      </c>
      <c r="Z330" t="str">
        <f>IF(DATA_GOES_HERE!L308="Thursday",1," ")</f>
        <v xml:space="preserve"> </v>
      </c>
      <c r="AA330" t="str">
        <f>IF(DATA_GOES_HERE!L308="Friday",1," ")</f>
        <v xml:space="preserve"> </v>
      </c>
      <c r="AB330" t="str">
        <f>IF(DATA_GOES_HERE!L308="Saturday",1," ")</f>
        <v xml:space="preserve"> </v>
      </c>
      <c r="AC330" t="str">
        <f>IF(DATA_GOES_HERE!L308="Sunday",1," ")</f>
        <v xml:space="preserve"> </v>
      </c>
    </row>
    <row r="331" spans="1:29" x14ac:dyDescent="0.25">
      <c r="A331" s="6" t="s">
        <v>228</v>
      </c>
      <c r="B331">
        <f>DATA_GOES_HERE!A407</f>
        <v>0</v>
      </c>
      <c r="E331" s="8" t="str">
        <f>IF(DATA_GOES_HERE!F309,F331,"")</f>
        <v/>
      </c>
      <c r="F331">
        <f>DATA_GOES_HERE!AI407</f>
        <v>0</v>
      </c>
      <c r="G331" s="1">
        <f>DATA_GOES_HERE!J407</f>
        <v>0</v>
      </c>
      <c r="H331" s="1">
        <f>DATA_GOES_HERE!R407</f>
        <v>0</v>
      </c>
      <c r="I331" s="1">
        <f t="shared" ca="1" si="7"/>
        <v>42745</v>
      </c>
      <c r="J331">
        <v>0</v>
      </c>
      <c r="K331" t="e">
        <v>#N/A</v>
      </c>
      <c r="L331" t="s">
        <v>124</v>
      </c>
      <c r="M331" t="e">
        <f>VLOOKUP(DATA_GOES_HERE!Y407,VENUEID!$A$2:$B$28,2,TRUE)</f>
        <v>#N/A</v>
      </c>
      <c r="N331" t="e">
        <f>VLOOKUP(DATA_GOES_HERE!AH407,eventTypeID!$A:$C,3,TRUE)</f>
        <v>#N/A</v>
      </c>
      <c r="Q331" t="e">
        <v>#N/A</v>
      </c>
      <c r="R331" s="7">
        <f>DATA_GOES_HERE!M309</f>
        <v>0</v>
      </c>
      <c r="W331" t="str">
        <f>IF(DATA_GOES_HERE!L309="Monday",1," ")</f>
        <v xml:space="preserve"> </v>
      </c>
      <c r="X331" t="str">
        <f>IF(DATA_GOES_HERE!L309="Tuesday",1," ")</f>
        <v xml:space="preserve"> </v>
      </c>
      <c r="Y331" t="str">
        <f>IF(DATA_GOES_HERE!L309="Wednesday",1," ")</f>
        <v xml:space="preserve"> </v>
      </c>
      <c r="Z331" t="str">
        <f>IF(DATA_GOES_HERE!L309="Thursday",1," ")</f>
        <v xml:space="preserve"> </v>
      </c>
      <c r="AA331" t="str">
        <f>IF(DATA_GOES_HERE!L309="Friday",1," ")</f>
        <v xml:space="preserve"> </v>
      </c>
      <c r="AB331" t="str">
        <f>IF(DATA_GOES_HERE!L309="Saturday",1," ")</f>
        <v xml:space="preserve"> </v>
      </c>
      <c r="AC331" t="str">
        <f>IF(DATA_GOES_HERE!L309="Sunday",1," ")</f>
        <v xml:space="preserve"> </v>
      </c>
    </row>
    <row r="332" spans="1:29" x14ac:dyDescent="0.25">
      <c r="A332" s="6" t="s">
        <v>228</v>
      </c>
      <c r="B332">
        <f>DATA_GOES_HERE!A408</f>
        <v>0</v>
      </c>
      <c r="E332" s="8" t="str">
        <f>IF(DATA_GOES_HERE!F310,F332,"")</f>
        <v/>
      </c>
      <c r="F332">
        <f>DATA_GOES_HERE!AI408</f>
        <v>0</v>
      </c>
      <c r="G332" s="1">
        <f>DATA_GOES_HERE!J408</f>
        <v>0</v>
      </c>
      <c r="H332" s="1">
        <f>DATA_GOES_HERE!R408</f>
        <v>0</v>
      </c>
      <c r="I332" s="1">
        <f t="shared" ca="1" si="7"/>
        <v>42745</v>
      </c>
      <c r="J332">
        <v>0</v>
      </c>
      <c r="K332" t="e">
        <v>#N/A</v>
      </c>
      <c r="L332" t="s">
        <v>124</v>
      </c>
      <c r="M332" t="e">
        <f>VLOOKUP(DATA_GOES_HERE!Y408,VENUEID!$A$2:$B$28,2,TRUE)</f>
        <v>#N/A</v>
      </c>
      <c r="N332" t="e">
        <f>VLOOKUP(DATA_GOES_HERE!AH408,eventTypeID!$A:$C,3,TRUE)</f>
        <v>#N/A</v>
      </c>
      <c r="Q332" t="e">
        <v>#N/A</v>
      </c>
      <c r="R332" s="7">
        <f>DATA_GOES_HERE!M310</f>
        <v>0</v>
      </c>
      <c r="W332" t="str">
        <f>IF(DATA_GOES_HERE!L310="Monday",1," ")</f>
        <v xml:space="preserve"> </v>
      </c>
      <c r="X332" t="str">
        <f>IF(DATA_GOES_HERE!L310="Tuesday",1," ")</f>
        <v xml:space="preserve"> </v>
      </c>
      <c r="Y332" t="str">
        <f>IF(DATA_GOES_HERE!L310="Wednesday",1," ")</f>
        <v xml:space="preserve"> </v>
      </c>
      <c r="Z332" t="str">
        <f>IF(DATA_GOES_HERE!L310="Thursday",1," ")</f>
        <v xml:space="preserve"> </v>
      </c>
      <c r="AA332" t="str">
        <f>IF(DATA_GOES_HERE!L310="Friday",1," ")</f>
        <v xml:space="preserve"> </v>
      </c>
      <c r="AB332" t="str">
        <f>IF(DATA_GOES_HERE!L310="Saturday",1," ")</f>
        <v xml:space="preserve"> </v>
      </c>
      <c r="AC332" t="str">
        <f>IF(DATA_GOES_HERE!L310="Sunday",1," ")</f>
        <v xml:space="preserve"> </v>
      </c>
    </row>
    <row r="333" spans="1:29" x14ac:dyDescent="0.25">
      <c r="A333" s="6" t="s">
        <v>228</v>
      </c>
      <c r="B333">
        <f>DATA_GOES_HERE!A409</f>
        <v>0</v>
      </c>
      <c r="E333" s="8" t="str">
        <f>IF(DATA_GOES_HERE!F311,F333,"")</f>
        <v/>
      </c>
      <c r="F333">
        <f>DATA_GOES_HERE!AI409</f>
        <v>0</v>
      </c>
      <c r="G333" s="1">
        <f>DATA_GOES_HERE!J409</f>
        <v>0</v>
      </c>
      <c r="H333" s="1">
        <f>DATA_GOES_HERE!R409</f>
        <v>0</v>
      </c>
      <c r="I333" s="1">
        <f t="shared" ca="1" si="7"/>
        <v>42745</v>
      </c>
      <c r="J333">
        <v>0</v>
      </c>
      <c r="K333" t="e">
        <v>#N/A</v>
      </c>
      <c r="L333" t="s">
        <v>124</v>
      </c>
      <c r="M333" t="e">
        <f>VLOOKUP(DATA_GOES_HERE!Y409,VENUEID!$A$2:$B$28,2,TRUE)</f>
        <v>#N/A</v>
      </c>
      <c r="N333" t="e">
        <f>VLOOKUP(DATA_GOES_HERE!AH409,eventTypeID!$A:$C,3,TRUE)</f>
        <v>#N/A</v>
      </c>
      <c r="Q333" t="e">
        <v>#N/A</v>
      </c>
      <c r="R333" s="7">
        <f>DATA_GOES_HERE!M311</f>
        <v>0</v>
      </c>
      <c r="W333" t="str">
        <f>IF(DATA_GOES_HERE!L311="Monday",1," ")</f>
        <v xml:space="preserve"> </v>
      </c>
      <c r="X333" t="str">
        <f>IF(DATA_GOES_HERE!L311="Tuesday",1," ")</f>
        <v xml:space="preserve"> </v>
      </c>
      <c r="Y333" t="str">
        <f>IF(DATA_GOES_HERE!L311="Wednesday",1," ")</f>
        <v xml:space="preserve"> </v>
      </c>
      <c r="Z333" t="str">
        <f>IF(DATA_GOES_HERE!L311="Thursday",1," ")</f>
        <v xml:space="preserve"> </v>
      </c>
      <c r="AA333" t="str">
        <f>IF(DATA_GOES_HERE!L311="Friday",1," ")</f>
        <v xml:space="preserve"> </v>
      </c>
      <c r="AB333" t="str">
        <f>IF(DATA_GOES_HERE!L311="Saturday",1," ")</f>
        <v xml:space="preserve"> </v>
      </c>
      <c r="AC333" t="str">
        <f>IF(DATA_GOES_HERE!L311="Sunday",1," ")</f>
        <v xml:space="preserve"> </v>
      </c>
    </row>
    <row r="334" spans="1:29" x14ac:dyDescent="0.25">
      <c r="A334" s="6" t="s">
        <v>228</v>
      </c>
      <c r="B334">
        <f>DATA_GOES_HERE!A410</f>
        <v>0</v>
      </c>
      <c r="E334" s="8" t="str">
        <f>IF(DATA_GOES_HERE!F312,F334,"")</f>
        <v/>
      </c>
      <c r="F334">
        <f>DATA_GOES_HERE!AI410</f>
        <v>0</v>
      </c>
      <c r="G334" s="1">
        <f>DATA_GOES_HERE!J410</f>
        <v>0</v>
      </c>
      <c r="H334" s="1">
        <f>DATA_GOES_HERE!R410</f>
        <v>0</v>
      </c>
      <c r="I334" s="1">
        <f t="shared" ref="I334:I365" ca="1" si="8">TODAY()</f>
        <v>42745</v>
      </c>
      <c r="J334">
        <v>0</v>
      </c>
      <c r="K334" t="e">
        <v>#N/A</v>
      </c>
      <c r="L334" t="s">
        <v>124</v>
      </c>
      <c r="M334" t="e">
        <f>VLOOKUP(DATA_GOES_HERE!Y410,VENUEID!$A$2:$B$28,2,TRUE)</f>
        <v>#N/A</v>
      </c>
      <c r="N334" t="e">
        <f>VLOOKUP(DATA_GOES_HERE!AH410,eventTypeID!$A:$C,3,TRUE)</f>
        <v>#N/A</v>
      </c>
      <c r="Q334" t="e">
        <v>#N/A</v>
      </c>
      <c r="R334" s="7">
        <f>DATA_GOES_HERE!M312</f>
        <v>0</v>
      </c>
      <c r="W334" t="str">
        <f>IF(DATA_GOES_HERE!L312="Monday",1," ")</f>
        <v xml:space="preserve"> </v>
      </c>
      <c r="X334" t="str">
        <f>IF(DATA_GOES_HERE!L312="Tuesday",1," ")</f>
        <v xml:space="preserve"> </v>
      </c>
      <c r="Y334" t="str">
        <f>IF(DATA_GOES_HERE!L312="Wednesday",1," ")</f>
        <v xml:space="preserve"> </v>
      </c>
      <c r="Z334" t="str">
        <f>IF(DATA_GOES_HERE!L312="Thursday",1," ")</f>
        <v xml:space="preserve"> </v>
      </c>
      <c r="AA334" t="str">
        <f>IF(DATA_GOES_HERE!L312="Friday",1," ")</f>
        <v xml:space="preserve"> </v>
      </c>
      <c r="AB334" t="str">
        <f>IF(DATA_GOES_HERE!L312="Saturday",1," ")</f>
        <v xml:space="preserve"> </v>
      </c>
      <c r="AC334" t="str">
        <f>IF(DATA_GOES_HERE!L312="Sunday",1," ")</f>
        <v xml:space="preserve"> </v>
      </c>
    </row>
    <row r="335" spans="1:29" x14ac:dyDescent="0.25">
      <c r="A335" s="6" t="s">
        <v>228</v>
      </c>
      <c r="B335">
        <f>DATA_GOES_HERE!A411</f>
        <v>0</v>
      </c>
      <c r="E335" s="8" t="str">
        <f>IF(DATA_GOES_HERE!F313,F335,"")</f>
        <v/>
      </c>
      <c r="F335">
        <f>DATA_GOES_HERE!AI411</f>
        <v>0</v>
      </c>
      <c r="G335" s="1">
        <f>DATA_GOES_HERE!J411</f>
        <v>0</v>
      </c>
      <c r="H335" s="1">
        <f>DATA_GOES_HERE!R411</f>
        <v>0</v>
      </c>
      <c r="I335" s="1">
        <f t="shared" ca="1" si="8"/>
        <v>42745</v>
      </c>
      <c r="J335">
        <v>0</v>
      </c>
      <c r="K335" t="e">
        <v>#N/A</v>
      </c>
      <c r="L335" t="s">
        <v>124</v>
      </c>
      <c r="M335" t="e">
        <f>VLOOKUP(DATA_GOES_HERE!Y411,VENUEID!$A$2:$B$28,2,TRUE)</f>
        <v>#N/A</v>
      </c>
      <c r="N335" t="e">
        <f>VLOOKUP(DATA_GOES_HERE!AH411,eventTypeID!$A:$C,3,TRUE)</f>
        <v>#N/A</v>
      </c>
      <c r="Q335" t="e">
        <v>#N/A</v>
      </c>
      <c r="R335" s="7">
        <f>DATA_GOES_HERE!M313</f>
        <v>0</v>
      </c>
      <c r="W335" t="str">
        <f>IF(DATA_GOES_HERE!L313="Monday",1," ")</f>
        <v xml:space="preserve"> </v>
      </c>
      <c r="X335" t="str">
        <f>IF(DATA_GOES_HERE!L313="Tuesday",1," ")</f>
        <v xml:space="preserve"> </v>
      </c>
      <c r="Y335" t="str">
        <f>IF(DATA_GOES_HERE!L313="Wednesday",1," ")</f>
        <v xml:space="preserve"> </v>
      </c>
      <c r="Z335" t="str">
        <f>IF(DATA_GOES_HERE!L313="Thursday",1," ")</f>
        <v xml:space="preserve"> </v>
      </c>
      <c r="AA335" t="str">
        <f>IF(DATA_GOES_HERE!L313="Friday",1," ")</f>
        <v xml:space="preserve"> </v>
      </c>
      <c r="AB335" t="str">
        <f>IF(DATA_GOES_HERE!L313="Saturday",1," ")</f>
        <v xml:space="preserve"> </v>
      </c>
      <c r="AC335" t="str">
        <f>IF(DATA_GOES_HERE!L313="Sunday",1," ")</f>
        <v xml:space="preserve"> </v>
      </c>
    </row>
    <row r="336" spans="1:29" x14ac:dyDescent="0.25">
      <c r="A336" s="6" t="s">
        <v>228</v>
      </c>
      <c r="B336">
        <f>DATA_GOES_HERE!A412</f>
        <v>0</v>
      </c>
      <c r="E336" s="8" t="str">
        <f>IF(DATA_GOES_HERE!F314,F336,"")</f>
        <v/>
      </c>
      <c r="F336">
        <f>DATA_GOES_HERE!AI412</f>
        <v>0</v>
      </c>
      <c r="G336" s="1">
        <f>DATA_GOES_HERE!J412</f>
        <v>0</v>
      </c>
      <c r="H336" s="1">
        <f>DATA_GOES_HERE!R412</f>
        <v>0</v>
      </c>
      <c r="I336" s="1">
        <f t="shared" ca="1" si="8"/>
        <v>42745</v>
      </c>
      <c r="J336">
        <v>0</v>
      </c>
      <c r="K336" t="e">
        <v>#N/A</v>
      </c>
      <c r="L336" t="s">
        <v>124</v>
      </c>
      <c r="M336" t="e">
        <f>VLOOKUP(DATA_GOES_HERE!Y412,VENUEID!$A$2:$B$28,2,TRUE)</f>
        <v>#N/A</v>
      </c>
      <c r="N336" t="e">
        <f>VLOOKUP(DATA_GOES_HERE!AH412,eventTypeID!$A:$C,3,TRUE)</f>
        <v>#N/A</v>
      </c>
      <c r="Q336" t="e">
        <v>#N/A</v>
      </c>
      <c r="R336" s="7">
        <f>DATA_GOES_HERE!M314</f>
        <v>0</v>
      </c>
      <c r="W336" t="str">
        <f>IF(DATA_GOES_HERE!L314="Monday",1," ")</f>
        <v xml:space="preserve"> </v>
      </c>
      <c r="X336" t="str">
        <f>IF(DATA_GOES_HERE!L314="Tuesday",1," ")</f>
        <v xml:space="preserve"> </v>
      </c>
      <c r="Y336" t="str">
        <f>IF(DATA_GOES_HERE!L314="Wednesday",1," ")</f>
        <v xml:space="preserve"> </v>
      </c>
      <c r="Z336" t="str">
        <f>IF(DATA_GOES_HERE!L314="Thursday",1," ")</f>
        <v xml:space="preserve"> </v>
      </c>
      <c r="AA336" t="str">
        <f>IF(DATA_GOES_HERE!L314="Friday",1," ")</f>
        <v xml:space="preserve"> </v>
      </c>
      <c r="AB336" t="str">
        <f>IF(DATA_GOES_HERE!L314="Saturday",1," ")</f>
        <v xml:space="preserve"> </v>
      </c>
      <c r="AC336" t="str">
        <f>IF(DATA_GOES_HERE!L314="Sunday",1," ")</f>
        <v xml:space="preserve"> </v>
      </c>
    </row>
    <row r="337" spans="1:29" x14ac:dyDescent="0.25">
      <c r="A337" s="6" t="s">
        <v>228</v>
      </c>
      <c r="B337">
        <f>DATA_GOES_HERE!A413</f>
        <v>0</v>
      </c>
      <c r="E337" s="8" t="str">
        <f>IF(DATA_GOES_HERE!F315,F337,"")</f>
        <v/>
      </c>
      <c r="F337">
        <f>DATA_GOES_HERE!AI413</f>
        <v>0</v>
      </c>
      <c r="G337" s="1">
        <f>DATA_GOES_HERE!J413</f>
        <v>0</v>
      </c>
      <c r="H337" s="1">
        <f>DATA_GOES_HERE!R413</f>
        <v>0</v>
      </c>
      <c r="I337" s="1">
        <f t="shared" ca="1" si="8"/>
        <v>42745</v>
      </c>
      <c r="J337">
        <v>0</v>
      </c>
      <c r="K337" t="e">
        <v>#N/A</v>
      </c>
      <c r="L337" t="s">
        <v>124</v>
      </c>
      <c r="M337" t="e">
        <f>VLOOKUP(DATA_GOES_HERE!Y413,VENUEID!$A$2:$B$28,2,TRUE)</f>
        <v>#N/A</v>
      </c>
      <c r="N337" t="e">
        <f>VLOOKUP(DATA_GOES_HERE!AH413,eventTypeID!$A:$C,3,TRUE)</f>
        <v>#N/A</v>
      </c>
      <c r="Q337" t="e">
        <v>#N/A</v>
      </c>
      <c r="R337" s="7">
        <f>DATA_GOES_HERE!M315</f>
        <v>0</v>
      </c>
      <c r="W337" t="str">
        <f>IF(DATA_GOES_HERE!L315="Monday",1," ")</f>
        <v xml:space="preserve"> </v>
      </c>
      <c r="X337" t="str">
        <f>IF(DATA_GOES_HERE!L315="Tuesday",1," ")</f>
        <v xml:space="preserve"> </v>
      </c>
      <c r="Y337" t="str">
        <f>IF(DATA_GOES_HERE!L315="Wednesday",1," ")</f>
        <v xml:space="preserve"> </v>
      </c>
      <c r="Z337" t="str">
        <f>IF(DATA_GOES_HERE!L315="Thursday",1," ")</f>
        <v xml:space="preserve"> </v>
      </c>
      <c r="AA337" t="str">
        <f>IF(DATA_GOES_HERE!L315="Friday",1," ")</f>
        <v xml:space="preserve"> </v>
      </c>
      <c r="AB337" t="str">
        <f>IF(DATA_GOES_HERE!L315="Saturday",1," ")</f>
        <v xml:space="preserve"> </v>
      </c>
      <c r="AC337" t="str">
        <f>IF(DATA_GOES_HERE!L315="Sunday",1," ")</f>
        <v xml:space="preserve"> </v>
      </c>
    </row>
    <row r="338" spans="1:29" x14ac:dyDescent="0.25">
      <c r="A338" s="6" t="s">
        <v>228</v>
      </c>
      <c r="B338">
        <f>DATA_GOES_HERE!A414</f>
        <v>0</v>
      </c>
      <c r="E338" s="8" t="str">
        <f>IF(DATA_GOES_HERE!F316,F338,"")</f>
        <v/>
      </c>
      <c r="F338">
        <f>DATA_GOES_HERE!AI414</f>
        <v>0</v>
      </c>
      <c r="G338" s="1">
        <f>DATA_GOES_HERE!J414</f>
        <v>0</v>
      </c>
      <c r="H338" s="1">
        <f>DATA_GOES_HERE!R414</f>
        <v>0</v>
      </c>
      <c r="I338" s="1">
        <f t="shared" ca="1" si="8"/>
        <v>42745</v>
      </c>
      <c r="J338">
        <v>0</v>
      </c>
      <c r="K338" t="e">
        <v>#N/A</v>
      </c>
      <c r="L338" t="s">
        <v>124</v>
      </c>
      <c r="M338" t="e">
        <f>VLOOKUP(DATA_GOES_HERE!Y414,VENUEID!$A$2:$B$28,2,TRUE)</f>
        <v>#N/A</v>
      </c>
      <c r="N338" t="e">
        <f>VLOOKUP(DATA_GOES_HERE!AH414,eventTypeID!$A:$C,3,TRUE)</f>
        <v>#N/A</v>
      </c>
      <c r="Q338" t="e">
        <v>#N/A</v>
      </c>
      <c r="R338" s="7">
        <f>DATA_GOES_HERE!M316</f>
        <v>0</v>
      </c>
      <c r="W338" t="str">
        <f>IF(DATA_GOES_HERE!L316="Monday",1," ")</f>
        <v xml:space="preserve"> </v>
      </c>
      <c r="X338" t="str">
        <f>IF(DATA_GOES_HERE!L316="Tuesday",1," ")</f>
        <v xml:space="preserve"> </v>
      </c>
      <c r="Y338" t="str">
        <f>IF(DATA_GOES_HERE!L316="Wednesday",1," ")</f>
        <v xml:space="preserve"> </v>
      </c>
      <c r="Z338" t="str">
        <f>IF(DATA_GOES_HERE!L316="Thursday",1," ")</f>
        <v xml:space="preserve"> </v>
      </c>
      <c r="AA338" t="str">
        <f>IF(DATA_GOES_HERE!L316="Friday",1," ")</f>
        <v xml:space="preserve"> </v>
      </c>
      <c r="AB338" t="str">
        <f>IF(DATA_GOES_HERE!L316="Saturday",1," ")</f>
        <v xml:space="preserve"> </v>
      </c>
      <c r="AC338" t="str">
        <f>IF(DATA_GOES_HERE!L316="Sunday",1," ")</f>
        <v xml:space="preserve"> </v>
      </c>
    </row>
    <row r="339" spans="1:29" x14ac:dyDescent="0.25">
      <c r="A339" s="6" t="s">
        <v>228</v>
      </c>
      <c r="B339">
        <f>DATA_GOES_HERE!A415</f>
        <v>0</v>
      </c>
      <c r="E339" s="8" t="str">
        <f>IF(DATA_GOES_HERE!F317,F339,"")</f>
        <v/>
      </c>
      <c r="F339">
        <f>DATA_GOES_HERE!AI415</f>
        <v>0</v>
      </c>
      <c r="G339" s="1">
        <f>DATA_GOES_HERE!J415</f>
        <v>0</v>
      </c>
      <c r="H339" s="1">
        <f>DATA_GOES_HERE!R415</f>
        <v>0</v>
      </c>
      <c r="I339" s="1">
        <f t="shared" ca="1" si="8"/>
        <v>42745</v>
      </c>
      <c r="J339">
        <v>0</v>
      </c>
      <c r="K339" t="e">
        <v>#N/A</v>
      </c>
      <c r="L339" t="s">
        <v>124</v>
      </c>
      <c r="M339" t="e">
        <f>VLOOKUP(DATA_GOES_HERE!Y415,VENUEID!$A$2:$B$28,2,TRUE)</f>
        <v>#N/A</v>
      </c>
      <c r="N339" t="e">
        <f>VLOOKUP(DATA_GOES_HERE!AH415,eventTypeID!$A:$C,3,TRUE)</f>
        <v>#N/A</v>
      </c>
      <c r="Q339" t="e">
        <v>#N/A</v>
      </c>
      <c r="R339" s="7">
        <f>DATA_GOES_HERE!M317</f>
        <v>0</v>
      </c>
      <c r="W339" t="str">
        <f>IF(DATA_GOES_HERE!L317="Monday",1," ")</f>
        <v xml:space="preserve"> </v>
      </c>
      <c r="X339" t="str">
        <f>IF(DATA_GOES_HERE!L317="Tuesday",1," ")</f>
        <v xml:space="preserve"> </v>
      </c>
      <c r="Y339" t="str">
        <f>IF(DATA_GOES_HERE!L317="Wednesday",1," ")</f>
        <v xml:space="preserve"> </v>
      </c>
      <c r="Z339" t="str">
        <f>IF(DATA_GOES_HERE!L317="Thursday",1," ")</f>
        <v xml:space="preserve"> </v>
      </c>
      <c r="AA339" t="str">
        <f>IF(DATA_GOES_HERE!L317="Friday",1," ")</f>
        <v xml:space="preserve"> </v>
      </c>
      <c r="AB339" t="str">
        <f>IF(DATA_GOES_HERE!L317="Saturday",1," ")</f>
        <v xml:space="preserve"> </v>
      </c>
      <c r="AC339" t="str">
        <f>IF(DATA_GOES_HERE!L317="Sunday",1," ")</f>
        <v xml:space="preserve"> </v>
      </c>
    </row>
    <row r="340" spans="1:29" x14ac:dyDescent="0.25">
      <c r="A340" s="6" t="s">
        <v>228</v>
      </c>
      <c r="B340">
        <f>DATA_GOES_HERE!A416</f>
        <v>0</v>
      </c>
      <c r="E340" s="8" t="str">
        <f>IF(DATA_GOES_HERE!F318,F340,"")</f>
        <v/>
      </c>
      <c r="F340">
        <f>DATA_GOES_HERE!AI416</f>
        <v>0</v>
      </c>
      <c r="G340" s="1">
        <f>DATA_GOES_HERE!J416</f>
        <v>0</v>
      </c>
      <c r="H340" s="1">
        <f>DATA_GOES_HERE!R416</f>
        <v>0</v>
      </c>
      <c r="I340" s="1">
        <f t="shared" ca="1" si="8"/>
        <v>42745</v>
      </c>
      <c r="J340">
        <v>0</v>
      </c>
      <c r="K340" t="e">
        <v>#N/A</v>
      </c>
      <c r="L340" t="s">
        <v>124</v>
      </c>
      <c r="M340" t="e">
        <f>VLOOKUP(DATA_GOES_HERE!Y416,VENUEID!$A$2:$B$28,2,TRUE)</f>
        <v>#N/A</v>
      </c>
      <c r="N340" t="e">
        <f>VLOOKUP(DATA_GOES_HERE!AH416,eventTypeID!$A:$C,3,TRUE)</f>
        <v>#N/A</v>
      </c>
      <c r="Q340" t="e">
        <v>#N/A</v>
      </c>
      <c r="R340" s="7">
        <f>DATA_GOES_HERE!M318</f>
        <v>0</v>
      </c>
      <c r="W340" t="str">
        <f>IF(DATA_GOES_HERE!L318="Monday",1," ")</f>
        <v xml:space="preserve"> </v>
      </c>
      <c r="X340" t="str">
        <f>IF(DATA_GOES_HERE!L318="Tuesday",1," ")</f>
        <v xml:space="preserve"> </v>
      </c>
      <c r="Y340" t="str">
        <f>IF(DATA_GOES_HERE!L318="Wednesday",1," ")</f>
        <v xml:space="preserve"> </v>
      </c>
      <c r="Z340" t="str">
        <f>IF(DATA_GOES_HERE!L318="Thursday",1," ")</f>
        <v xml:space="preserve"> </v>
      </c>
      <c r="AA340" t="str">
        <f>IF(DATA_GOES_HERE!L318="Friday",1," ")</f>
        <v xml:space="preserve"> </v>
      </c>
      <c r="AB340" t="str">
        <f>IF(DATA_GOES_HERE!L318="Saturday",1," ")</f>
        <v xml:space="preserve"> </v>
      </c>
      <c r="AC340" t="str">
        <f>IF(DATA_GOES_HERE!L318="Sunday",1," ")</f>
        <v xml:space="preserve"> </v>
      </c>
    </row>
    <row r="341" spans="1:29" x14ac:dyDescent="0.25">
      <c r="A341" s="6" t="s">
        <v>228</v>
      </c>
      <c r="B341">
        <f>DATA_GOES_HERE!A417</f>
        <v>0</v>
      </c>
      <c r="E341" s="8" t="str">
        <f>IF(DATA_GOES_HERE!F319,F341,"")</f>
        <v/>
      </c>
      <c r="F341">
        <f>DATA_GOES_HERE!AI417</f>
        <v>0</v>
      </c>
      <c r="G341" s="1">
        <f>DATA_GOES_HERE!J417</f>
        <v>0</v>
      </c>
      <c r="H341" s="1">
        <f>DATA_GOES_HERE!R417</f>
        <v>0</v>
      </c>
      <c r="I341" s="1">
        <f t="shared" ca="1" si="8"/>
        <v>42745</v>
      </c>
      <c r="J341">
        <v>0</v>
      </c>
      <c r="K341" t="e">
        <v>#N/A</v>
      </c>
      <c r="L341" t="s">
        <v>124</v>
      </c>
      <c r="M341" t="e">
        <f>VLOOKUP(DATA_GOES_HERE!Y417,VENUEID!$A$2:$B$28,2,TRUE)</f>
        <v>#N/A</v>
      </c>
      <c r="N341" t="e">
        <f>VLOOKUP(DATA_GOES_HERE!AH417,eventTypeID!$A:$C,3,TRUE)</f>
        <v>#N/A</v>
      </c>
      <c r="Q341" t="e">
        <v>#N/A</v>
      </c>
      <c r="R341" s="7">
        <f>DATA_GOES_HERE!M319</f>
        <v>0</v>
      </c>
      <c r="W341" t="str">
        <f>IF(DATA_GOES_HERE!L319="Monday",1," ")</f>
        <v xml:space="preserve"> </v>
      </c>
      <c r="X341" t="str">
        <f>IF(DATA_GOES_HERE!L319="Tuesday",1," ")</f>
        <v xml:space="preserve"> </v>
      </c>
      <c r="Y341" t="str">
        <f>IF(DATA_GOES_HERE!L319="Wednesday",1," ")</f>
        <v xml:space="preserve"> </v>
      </c>
      <c r="Z341" t="str">
        <f>IF(DATA_GOES_HERE!L319="Thursday",1," ")</f>
        <v xml:space="preserve"> </v>
      </c>
      <c r="AA341" t="str">
        <f>IF(DATA_GOES_HERE!L319="Friday",1," ")</f>
        <v xml:space="preserve"> </v>
      </c>
      <c r="AB341" t="str">
        <f>IF(DATA_GOES_HERE!L319="Saturday",1," ")</f>
        <v xml:space="preserve"> </v>
      </c>
      <c r="AC341" t="str">
        <f>IF(DATA_GOES_HERE!L319="Sunday",1," ")</f>
        <v xml:space="preserve"> </v>
      </c>
    </row>
    <row r="342" spans="1:29" x14ac:dyDescent="0.25">
      <c r="A342" s="6" t="s">
        <v>228</v>
      </c>
      <c r="B342">
        <f>DATA_GOES_HERE!A418</f>
        <v>0</v>
      </c>
      <c r="E342" s="8" t="str">
        <f>IF(DATA_GOES_HERE!F320,F342,"")</f>
        <v/>
      </c>
      <c r="F342">
        <f>DATA_GOES_HERE!AI418</f>
        <v>0</v>
      </c>
      <c r="G342" s="1">
        <f>DATA_GOES_HERE!J418</f>
        <v>0</v>
      </c>
      <c r="H342" s="1">
        <f>DATA_GOES_HERE!R418</f>
        <v>0</v>
      </c>
      <c r="I342" s="1">
        <f t="shared" ca="1" si="8"/>
        <v>42745</v>
      </c>
      <c r="J342">
        <v>0</v>
      </c>
      <c r="K342" t="e">
        <v>#N/A</v>
      </c>
      <c r="L342" t="s">
        <v>124</v>
      </c>
      <c r="M342" t="e">
        <f>VLOOKUP(DATA_GOES_HERE!Y418,VENUEID!$A$2:$B$28,2,TRUE)</f>
        <v>#N/A</v>
      </c>
      <c r="N342" t="e">
        <f>VLOOKUP(DATA_GOES_HERE!AH418,eventTypeID!$A:$C,3,TRUE)</f>
        <v>#N/A</v>
      </c>
      <c r="Q342" t="e">
        <v>#N/A</v>
      </c>
      <c r="R342" s="7">
        <f>DATA_GOES_HERE!M320</f>
        <v>0</v>
      </c>
      <c r="W342" t="str">
        <f>IF(DATA_GOES_HERE!L320="Monday",1," ")</f>
        <v xml:space="preserve"> </v>
      </c>
      <c r="X342" t="str">
        <f>IF(DATA_GOES_HERE!L320="Tuesday",1," ")</f>
        <v xml:space="preserve"> </v>
      </c>
      <c r="Y342" t="str">
        <f>IF(DATA_GOES_HERE!L320="Wednesday",1," ")</f>
        <v xml:space="preserve"> </v>
      </c>
      <c r="Z342" t="str">
        <f>IF(DATA_GOES_HERE!L320="Thursday",1," ")</f>
        <v xml:space="preserve"> </v>
      </c>
      <c r="AA342" t="str">
        <f>IF(DATA_GOES_HERE!L320="Friday",1," ")</f>
        <v xml:space="preserve"> </v>
      </c>
      <c r="AB342" t="str">
        <f>IF(DATA_GOES_HERE!L320="Saturday",1," ")</f>
        <v xml:space="preserve"> </v>
      </c>
      <c r="AC342" t="str">
        <f>IF(DATA_GOES_HERE!L320="Sunday",1," ")</f>
        <v xml:space="preserve"> </v>
      </c>
    </row>
    <row r="343" spans="1:29" x14ac:dyDescent="0.25">
      <c r="A343" s="6" t="s">
        <v>228</v>
      </c>
      <c r="B343">
        <f>DATA_GOES_HERE!A419</f>
        <v>0</v>
      </c>
      <c r="E343" s="8" t="str">
        <f>IF(DATA_GOES_HERE!F321,F343,"")</f>
        <v/>
      </c>
      <c r="F343">
        <f>DATA_GOES_HERE!AI419</f>
        <v>0</v>
      </c>
      <c r="G343" s="1">
        <f>DATA_GOES_HERE!J419</f>
        <v>0</v>
      </c>
      <c r="H343" s="1">
        <f>DATA_GOES_HERE!R419</f>
        <v>0</v>
      </c>
      <c r="I343" s="1">
        <f t="shared" ca="1" si="8"/>
        <v>42745</v>
      </c>
      <c r="J343">
        <v>0</v>
      </c>
      <c r="K343" t="e">
        <v>#N/A</v>
      </c>
      <c r="L343" t="s">
        <v>124</v>
      </c>
      <c r="M343" t="e">
        <f>VLOOKUP(DATA_GOES_HERE!Y419,VENUEID!$A$2:$B$28,2,TRUE)</f>
        <v>#N/A</v>
      </c>
      <c r="N343" t="e">
        <f>VLOOKUP(DATA_GOES_HERE!AH419,eventTypeID!$A:$C,3,TRUE)</f>
        <v>#N/A</v>
      </c>
      <c r="Q343" t="e">
        <v>#N/A</v>
      </c>
      <c r="R343" s="7">
        <f>DATA_GOES_HERE!M321</f>
        <v>0</v>
      </c>
      <c r="W343" t="str">
        <f>IF(DATA_GOES_HERE!L321="Monday",1," ")</f>
        <v xml:space="preserve"> </v>
      </c>
      <c r="X343" t="str">
        <f>IF(DATA_GOES_HERE!L321="Tuesday",1," ")</f>
        <v xml:space="preserve"> </v>
      </c>
      <c r="Y343" t="str">
        <f>IF(DATA_GOES_HERE!L321="Wednesday",1," ")</f>
        <v xml:space="preserve"> </v>
      </c>
      <c r="Z343" t="str">
        <f>IF(DATA_GOES_HERE!L321="Thursday",1," ")</f>
        <v xml:space="preserve"> </v>
      </c>
      <c r="AA343" t="str">
        <f>IF(DATA_GOES_HERE!L321="Friday",1," ")</f>
        <v xml:space="preserve"> </v>
      </c>
      <c r="AB343" t="str">
        <f>IF(DATA_GOES_HERE!L321="Saturday",1," ")</f>
        <v xml:space="preserve"> </v>
      </c>
      <c r="AC343" t="str">
        <f>IF(DATA_GOES_HERE!L321="Sunday",1," ")</f>
        <v xml:space="preserve"> </v>
      </c>
    </row>
    <row r="344" spans="1:29" x14ac:dyDescent="0.25">
      <c r="A344" s="6" t="s">
        <v>228</v>
      </c>
      <c r="B344">
        <f>DATA_GOES_HERE!A420</f>
        <v>0</v>
      </c>
      <c r="E344" s="8" t="str">
        <f>IF(DATA_GOES_HERE!F322,F344,"")</f>
        <v/>
      </c>
      <c r="F344">
        <f>DATA_GOES_HERE!AI420</f>
        <v>0</v>
      </c>
      <c r="G344" s="1">
        <f>DATA_GOES_HERE!J420</f>
        <v>0</v>
      </c>
      <c r="H344" s="1">
        <f>DATA_GOES_HERE!R420</f>
        <v>0</v>
      </c>
      <c r="I344" s="1">
        <f t="shared" ca="1" si="8"/>
        <v>42745</v>
      </c>
      <c r="J344">
        <v>0</v>
      </c>
      <c r="K344" t="e">
        <v>#N/A</v>
      </c>
      <c r="L344" t="s">
        <v>124</v>
      </c>
      <c r="M344" t="e">
        <f>VLOOKUP(DATA_GOES_HERE!Y420,VENUEID!$A$2:$B$28,2,TRUE)</f>
        <v>#N/A</v>
      </c>
      <c r="N344" t="e">
        <f>VLOOKUP(DATA_GOES_HERE!AH420,eventTypeID!$A:$C,3,TRUE)</f>
        <v>#N/A</v>
      </c>
      <c r="Q344" t="e">
        <v>#N/A</v>
      </c>
      <c r="R344" s="7">
        <f>DATA_GOES_HERE!M322</f>
        <v>0</v>
      </c>
      <c r="W344" t="str">
        <f>IF(DATA_GOES_HERE!L322="Monday",1," ")</f>
        <v xml:space="preserve"> </v>
      </c>
      <c r="X344" t="str">
        <f>IF(DATA_GOES_HERE!L322="Tuesday",1," ")</f>
        <v xml:space="preserve"> </v>
      </c>
      <c r="Y344" t="str">
        <f>IF(DATA_GOES_HERE!L322="Wednesday",1," ")</f>
        <v xml:space="preserve"> </v>
      </c>
      <c r="Z344" t="str">
        <f>IF(DATA_GOES_HERE!L322="Thursday",1," ")</f>
        <v xml:space="preserve"> </v>
      </c>
      <c r="AA344" t="str">
        <f>IF(DATA_GOES_HERE!L322="Friday",1," ")</f>
        <v xml:space="preserve"> </v>
      </c>
      <c r="AB344" t="str">
        <f>IF(DATA_GOES_HERE!L322="Saturday",1," ")</f>
        <v xml:space="preserve"> </v>
      </c>
      <c r="AC344" t="str">
        <f>IF(DATA_GOES_HERE!L322="Sunday",1," ")</f>
        <v xml:space="preserve"> </v>
      </c>
    </row>
    <row r="345" spans="1:29" x14ac:dyDescent="0.25">
      <c r="A345" s="6" t="s">
        <v>228</v>
      </c>
      <c r="B345">
        <f>DATA_GOES_HERE!A421</f>
        <v>0</v>
      </c>
      <c r="E345" s="8" t="str">
        <f>IF(DATA_GOES_HERE!F323,F345,"")</f>
        <v/>
      </c>
      <c r="F345">
        <f>DATA_GOES_HERE!AI421</f>
        <v>0</v>
      </c>
      <c r="G345" s="1">
        <f>DATA_GOES_HERE!J421</f>
        <v>0</v>
      </c>
      <c r="H345" s="1">
        <f>DATA_GOES_HERE!R421</f>
        <v>0</v>
      </c>
      <c r="I345" s="1">
        <f t="shared" ca="1" si="8"/>
        <v>42745</v>
      </c>
      <c r="J345">
        <v>0</v>
      </c>
      <c r="K345" t="e">
        <v>#N/A</v>
      </c>
      <c r="L345" t="s">
        <v>124</v>
      </c>
      <c r="M345" t="e">
        <f>VLOOKUP(DATA_GOES_HERE!Y421,VENUEID!$A$2:$B$28,2,TRUE)</f>
        <v>#N/A</v>
      </c>
      <c r="N345" t="e">
        <f>VLOOKUP(DATA_GOES_HERE!AH421,eventTypeID!$A:$C,3,TRUE)</f>
        <v>#N/A</v>
      </c>
      <c r="Q345" t="e">
        <v>#N/A</v>
      </c>
      <c r="R345" s="7">
        <f>DATA_GOES_HERE!M323</f>
        <v>0</v>
      </c>
      <c r="W345" t="str">
        <f>IF(DATA_GOES_HERE!L323="Monday",1," ")</f>
        <v xml:space="preserve"> </v>
      </c>
      <c r="X345" t="str">
        <f>IF(DATA_GOES_HERE!L323="Tuesday",1," ")</f>
        <v xml:space="preserve"> </v>
      </c>
      <c r="Y345" t="str">
        <f>IF(DATA_GOES_HERE!L323="Wednesday",1," ")</f>
        <v xml:space="preserve"> </v>
      </c>
      <c r="Z345" t="str">
        <f>IF(DATA_GOES_HERE!L323="Thursday",1," ")</f>
        <v xml:space="preserve"> </v>
      </c>
      <c r="AA345" t="str">
        <f>IF(DATA_GOES_HERE!L323="Friday",1," ")</f>
        <v xml:space="preserve"> </v>
      </c>
      <c r="AB345" t="str">
        <f>IF(DATA_GOES_HERE!L323="Saturday",1," ")</f>
        <v xml:space="preserve"> </v>
      </c>
      <c r="AC345" t="str">
        <f>IF(DATA_GOES_HERE!L323="Sunday",1," ")</f>
        <v xml:space="preserve"> </v>
      </c>
    </row>
    <row r="346" spans="1:29" x14ac:dyDescent="0.25">
      <c r="A346" s="6" t="s">
        <v>228</v>
      </c>
      <c r="B346">
        <f>DATA_GOES_HERE!A422</f>
        <v>0</v>
      </c>
      <c r="E346" s="8" t="str">
        <f>IF(DATA_GOES_HERE!F324,F346,"")</f>
        <v/>
      </c>
      <c r="F346">
        <f>DATA_GOES_HERE!AI422</f>
        <v>0</v>
      </c>
      <c r="G346" s="1">
        <f>DATA_GOES_HERE!J422</f>
        <v>0</v>
      </c>
      <c r="H346" s="1">
        <f>DATA_GOES_HERE!R422</f>
        <v>0</v>
      </c>
      <c r="I346" s="1">
        <f t="shared" ca="1" si="8"/>
        <v>42745</v>
      </c>
      <c r="J346">
        <v>0</v>
      </c>
      <c r="K346" t="e">
        <v>#N/A</v>
      </c>
      <c r="L346" t="s">
        <v>124</v>
      </c>
      <c r="M346" t="e">
        <f>VLOOKUP(DATA_GOES_HERE!Y422,VENUEID!$A$2:$B$28,2,TRUE)</f>
        <v>#N/A</v>
      </c>
      <c r="N346" t="e">
        <f>VLOOKUP(DATA_GOES_HERE!AH422,eventTypeID!$A:$C,3,TRUE)</f>
        <v>#N/A</v>
      </c>
      <c r="Q346" t="e">
        <v>#N/A</v>
      </c>
      <c r="R346" s="7">
        <f>DATA_GOES_HERE!M324</f>
        <v>0</v>
      </c>
      <c r="W346" t="str">
        <f>IF(DATA_GOES_HERE!L324="Monday",1," ")</f>
        <v xml:space="preserve"> </v>
      </c>
      <c r="X346" t="str">
        <f>IF(DATA_GOES_HERE!L324="Tuesday",1," ")</f>
        <v xml:space="preserve"> </v>
      </c>
      <c r="Y346" t="str">
        <f>IF(DATA_GOES_HERE!L324="Wednesday",1," ")</f>
        <v xml:space="preserve"> </v>
      </c>
      <c r="Z346" t="str">
        <f>IF(DATA_GOES_HERE!L324="Thursday",1," ")</f>
        <v xml:space="preserve"> </v>
      </c>
      <c r="AA346" t="str">
        <f>IF(DATA_GOES_HERE!L324="Friday",1," ")</f>
        <v xml:space="preserve"> </v>
      </c>
      <c r="AB346" t="str">
        <f>IF(DATA_GOES_HERE!L324="Saturday",1," ")</f>
        <v xml:space="preserve"> </v>
      </c>
      <c r="AC346" t="str">
        <f>IF(DATA_GOES_HERE!L324="Sunday",1," ")</f>
        <v xml:space="preserve"> </v>
      </c>
    </row>
    <row r="347" spans="1:29" x14ac:dyDescent="0.25">
      <c r="A347" s="6" t="s">
        <v>228</v>
      </c>
      <c r="B347">
        <f>DATA_GOES_HERE!A423</f>
        <v>0</v>
      </c>
      <c r="E347" s="8" t="str">
        <f>IF(DATA_GOES_HERE!F325,F347,"")</f>
        <v/>
      </c>
      <c r="F347">
        <f>DATA_GOES_HERE!AI423</f>
        <v>0</v>
      </c>
      <c r="G347" s="1">
        <f>DATA_GOES_HERE!J423</f>
        <v>0</v>
      </c>
      <c r="H347" s="1">
        <f>DATA_GOES_HERE!R423</f>
        <v>0</v>
      </c>
      <c r="I347" s="1">
        <f t="shared" ca="1" si="8"/>
        <v>42745</v>
      </c>
      <c r="J347">
        <v>0</v>
      </c>
      <c r="K347" t="e">
        <v>#N/A</v>
      </c>
      <c r="L347" t="s">
        <v>124</v>
      </c>
      <c r="M347" t="e">
        <f>VLOOKUP(DATA_GOES_HERE!Y423,VENUEID!$A$2:$B$28,2,TRUE)</f>
        <v>#N/A</v>
      </c>
      <c r="N347" t="e">
        <f>VLOOKUP(DATA_GOES_HERE!AH423,eventTypeID!$A:$C,3,TRUE)</f>
        <v>#N/A</v>
      </c>
      <c r="Q347" t="e">
        <v>#N/A</v>
      </c>
      <c r="R347" s="7">
        <f>DATA_GOES_HERE!M325</f>
        <v>0</v>
      </c>
      <c r="W347" t="str">
        <f>IF(DATA_GOES_HERE!L325="Monday",1," ")</f>
        <v xml:space="preserve"> </v>
      </c>
      <c r="X347" t="str">
        <f>IF(DATA_GOES_HERE!L325="Tuesday",1," ")</f>
        <v xml:space="preserve"> </v>
      </c>
      <c r="Y347" t="str">
        <f>IF(DATA_GOES_HERE!L325="Wednesday",1," ")</f>
        <v xml:space="preserve"> </v>
      </c>
      <c r="Z347" t="str">
        <f>IF(DATA_GOES_HERE!L325="Thursday",1," ")</f>
        <v xml:space="preserve"> </v>
      </c>
      <c r="AA347" t="str">
        <f>IF(DATA_GOES_HERE!L325="Friday",1," ")</f>
        <v xml:space="preserve"> </v>
      </c>
      <c r="AB347" t="str">
        <f>IF(DATA_GOES_HERE!L325="Saturday",1," ")</f>
        <v xml:space="preserve"> </v>
      </c>
      <c r="AC347" t="str">
        <f>IF(DATA_GOES_HERE!L325="Sunday",1," ")</f>
        <v xml:space="preserve"> </v>
      </c>
    </row>
    <row r="348" spans="1:29" x14ac:dyDescent="0.25">
      <c r="A348" s="6" t="s">
        <v>228</v>
      </c>
      <c r="B348">
        <f>DATA_GOES_HERE!A424</f>
        <v>0</v>
      </c>
      <c r="E348" s="8" t="str">
        <f>IF(DATA_GOES_HERE!F326,F348,"")</f>
        <v/>
      </c>
      <c r="F348">
        <f>DATA_GOES_HERE!AI424</f>
        <v>0</v>
      </c>
      <c r="G348" s="1">
        <f>DATA_GOES_HERE!J424</f>
        <v>0</v>
      </c>
      <c r="H348" s="1">
        <f>DATA_GOES_HERE!R424</f>
        <v>0</v>
      </c>
      <c r="I348" s="1">
        <f t="shared" ca="1" si="8"/>
        <v>42745</v>
      </c>
      <c r="J348">
        <v>0</v>
      </c>
      <c r="K348" t="e">
        <v>#N/A</v>
      </c>
      <c r="L348" t="s">
        <v>124</v>
      </c>
      <c r="M348" t="e">
        <f>VLOOKUP(DATA_GOES_HERE!Y424,VENUEID!$A$2:$B$28,2,TRUE)</f>
        <v>#N/A</v>
      </c>
      <c r="N348" t="e">
        <f>VLOOKUP(DATA_GOES_HERE!AH424,eventTypeID!$A:$C,3,TRUE)</f>
        <v>#N/A</v>
      </c>
      <c r="Q348" t="e">
        <v>#N/A</v>
      </c>
      <c r="R348" s="7">
        <f>DATA_GOES_HERE!M326</f>
        <v>0</v>
      </c>
      <c r="W348" t="str">
        <f>IF(DATA_GOES_HERE!L326="Monday",1," ")</f>
        <v xml:space="preserve"> </v>
      </c>
      <c r="X348" t="str">
        <f>IF(DATA_GOES_HERE!L326="Tuesday",1," ")</f>
        <v xml:space="preserve"> </v>
      </c>
      <c r="Y348" t="str">
        <f>IF(DATA_GOES_HERE!L326="Wednesday",1," ")</f>
        <v xml:space="preserve"> </v>
      </c>
      <c r="Z348" t="str">
        <f>IF(DATA_GOES_HERE!L326="Thursday",1," ")</f>
        <v xml:space="preserve"> </v>
      </c>
      <c r="AA348" t="str">
        <f>IF(DATA_GOES_HERE!L326="Friday",1," ")</f>
        <v xml:space="preserve"> </v>
      </c>
      <c r="AB348" t="str">
        <f>IF(DATA_GOES_HERE!L326="Saturday",1," ")</f>
        <v xml:space="preserve"> </v>
      </c>
      <c r="AC348" t="str">
        <f>IF(DATA_GOES_HERE!L326="Sunday",1," ")</f>
        <v xml:space="preserve"> </v>
      </c>
    </row>
    <row r="349" spans="1:29" x14ac:dyDescent="0.25">
      <c r="A349" s="6" t="s">
        <v>228</v>
      </c>
      <c r="B349">
        <f>DATA_GOES_HERE!A425</f>
        <v>0</v>
      </c>
      <c r="E349" s="8" t="str">
        <f>IF(DATA_GOES_HERE!F327,F349,"")</f>
        <v/>
      </c>
      <c r="F349">
        <f>DATA_GOES_HERE!AI425</f>
        <v>0</v>
      </c>
      <c r="G349" s="1">
        <f>DATA_GOES_HERE!J425</f>
        <v>0</v>
      </c>
      <c r="H349" s="1">
        <f>DATA_GOES_HERE!R425</f>
        <v>0</v>
      </c>
      <c r="I349" s="1">
        <f t="shared" ca="1" si="8"/>
        <v>42745</v>
      </c>
      <c r="J349">
        <v>0</v>
      </c>
      <c r="K349" t="e">
        <v>#N/A</v>
      </c>
      <c r="L349" t="s">
        <v>124</v>
      </c>
      <c r="M349" t="e">
        <f>VLOOKUP(DATA_GOES_HERE!Y425,VENUEID!$A$2:$B$28,2,TRUE)</f>
        <v>#N/A</v>
      </c>
      <c r="N349" t="e">
        <f>VLOOKUP(DATA_GOES_HERE!AH425,eventTypeID!$A:$C,3,TRUE)</f>
        <v>#N/A</v>
      </c>
      <c r="Q349" t="e">
        <v>#N/A</v>
      </c>
      <c r="R349" s="7">
        <f>DATA_GOES_HERE!M327</f>
        <v>0</v>
      </c>
      <c r="W349" t="str">
        <f>IF(DATA_GOES_HERE!L327="Monday",1," ")</f>
        <v xml:space="preserve"> </v>
      </c>
      <c r="X349" t="str">
        <f>IF(DATA_GOES_HERE!L327="Tuesday",1," ")</f>
        <v xml:space="preserve"> </v>
      </c>
      <c r="Y349" t="str">
        <f>IF(DATA_GOES_HERE!L327="Wednesday",1," ")</f>
        <v xml:space="preserve"> </v>
      </c>
      <c r="Z349" t="str">
        <f>IF(DATA_GOES_HERE!L327="Thursday",1," ")</f>
        <v xml:space="preserve"> </v>
      </c>
      <c r="AA349" t="str">
        <f>IF(DATA_GOES_HERE!L327="Friday",1," ")</f>
        <v xml:space="preserve"> </v>
      </c>
      <c r="AB349" t="str">
        <f>IF(DATA_GOES_HERE!L327="Saturday",1," ")</f>
        <v xml:space="preserve"> </v>
      </c>
      <c r="AC349" t="str">
        <f>IF(DATA_GOES_HERE!L327="Sunday",1," ")</f>
        <v xml:space="preserve"> </v>
      </c>
    </row>
    <row r="350" spans="1:29" x14ac:dyDescent="0.25">
      <c r="A350" s="6" t="s">
        <v>228</v>
      </c>
      <c r="B350">
        <f>DATA_GOES_HERE!A426</f>
        <v>0</v>
      </c>
      <c r="E350" s="8" t="str">
        <f>IF(DATA_GOES_HERE!F328,F350,"")</f>
        <v/>
      </c>
      <c r="F350">
        <f>DATA_GOES_HERE!AI426</f>
        <v>0</v>
      </c>
      <c r="G350" s="1">
        <f>DATA_GOES_HERE!J426</f>
        <v>0</v>
      </c>
      <c r="H350" s="1">
        <f>DATA_GOES_HERE!R426</f>
        <v>0</v>
      </c>
      <c r="I350" s="1">
        <f t="shared" ca="1" si="8"/>
        <v>42745</v>
      </c>
      <c r="J350">
        <v>0</v>
      </c>
      <c r="K350" t="e">
        <v>#N/A</v>
      </c>
      <c r="L350" t="s">
        <v>124</v>
      </c>
      <c r="M350" t="e">
        <f>VLOOKUP(DATA_GOES_HERE!Y426,VENUEID!$A$2:$B$28,2,TRUE)</f>
        <v>#N/A</v>
      </c>
      <c r="N350" t="e">
        <f>VLOOKUP(DATA_GOES_HERE!AH426,eventTypeID!$A:$C,3,TRUE)</f>
        <v>#N/A</v>
      </c>
      <c r="Q350" t="e">
        <v>#N/A</v>
      </c>
      <c r="R350" s="7">
        <f>DATA_GOES_HERE!M328</f>
        <v>0</v>
      </c>
      <c r="W350" t="str">
        <f>IF(DATA_GOES_HERE!L328="Monday",1," ")</f>
        <v xml:space="preserve"> </v>
      </c>
      <c r="X350" t="str">
        <f>IF(DATA_GOES_HERE!L328="Tuesday",1," ")</f>
        <v xml:space="preserve"> </v>
      </c>
      <c r="Y350" t="str">
        <f>IF(DATA_GOES_HERE!L328="Wednesday",1," ")</f>
        <v xml:space="preserve"> </v>
      </c>
      <c r="Z350" t="str">
        <f>IF(DATA_GOES_HERE!L328="Thursday",1," ")</f>
        <v xml:space="preserve"> </v>
      </c>
      <c r="AA350" t="str">
        <f>IF(DATA_GOES_HERE!L328="Friday",1," ")</f>
        <v xml:space="preserve"> </v>
      </c>
      <c r="AB350" t="str">
        <f>IF(DATA_GOES_HERE!L328="Saturday",1," ")</f>
        <v xml:space="preserve"> </v>
      </c>
      <c r="AC350" t="str">
        <f>IF(DATA_GOES_HERE!L328="Sunday",1," ")</f>
        <v xml:space="preserve"> </v>
      </c>
    </row>
    <row r="351" spans="1:29" x14ac:dyDescent="0.25">
      <c r="A351" s="6" t="s">
        <v>228</v>
      </c>
      <c r="B351">
        <f>DATA_GOES_HERE!A427</f>
        <v>0</v>
      </c>
      <c r="E351" s="8" t="str">
        <f>IF(DATA_GOES_HERE!F329,F351,"")</f>
        <v/>
      </c>
      <c r="F351">
        <f>DATA_GOES_HERE!AI427</f>
        <v>0</v>
      </c>
      <c r="G351" s="1">
        <f>DATA_GOES_HERE!J427</f>
        <v>0</v>
      </c>
      <c r="H351" s="1">
        <f>DATA_GOES_HERE!R427</f>
        <v>0</v>
      </c>
      <c r="I351" s="1">
        <f t="shared" ca="1" si="8"/>
        <v>42745</v>
      </c>
      <c r="J351">
        <v>0</v>
      </c>
      <c r="K351" t="e">
        <v>#N/A</v>
      </c>
      <c r="L351" t="s">
        <v>124</v>
      </c>
      <c r="M351" t="e">
        <f>VLOOKUP(DATA_GOES_HERE!Y427,VENUEID!$A$2:$B$28,2,TRUE)</f>
        <v>#N/A</v>
      </c>
      <c r="N351" t="e">
        <f>VLOOKUP(DATA_GOES_HERE!AH427,eventTypeID!$A:$C,3,TRUE)</f>
        <v>#N/A</v>
      </c>
      <c r="Q351" t="e">
        <v>#N/A</v>
      </c>
      <c r="R351" s="7">
        <f>DATA_GOES_HERE!M329</f>
        <v>0</v>
      </c>
      <c r="W351" t="str">
        <f>IF(DATA_GOES_HERE!L329="Monday",1," ")</f>
        <v xml:space="preserve"> </v>
      </c>
      <c r="X351" t="str">
        <f>IF(DATA_GOES_HERE!L329="Tuesday",1," ")</f>
        <v xml:space="preserve"> </v>
      </c>
      <c r="Y351" t="str">
        <f>IF(DATA_GOES_HERE!L329="Wednesday",1," ")</f>
        <v xml:space="preserve"> </v>
      </c>
      <c r="Z351" t="str">
        <f>IF(DATA_GOES_HERE!L329="Thursday",1," ")</f>
        <v xml:space="preserve"> </v>
      </c>
      <c r="AA351" t="str">
        <f>IF(DATA_GOES_HERE!L329="Friday",1," ")</f>
        <v xml:space="preserve"> </v>
      </c>
      <c r="AB351" t="str">
        <f>IF(DATA_GOES_HERE!L329="Saturday",1," ")</f>
        <v xml:space="preserve"> </v>
      </c>
      <c r="AC351" t="str">
        <f>IF(DATA_GOES_HERE!L329="Sunday",1," ")</f>
        <v xml:space="preserve"> </v>
      </c>
    </row>
    <row r="352" spans="1:29" x14ac:dyDescent="0.25">
      <c r="A352" s="6" t="s">
        <v>228</v>
      </c>
      <c r="B352">
        <f>DATA_GOES_HERE!A428</f>
        <v>0</v>
      </c>
      <c r="E352" s="8" t="str">
        <f>IF(DATA_GOES_HERE!F330,F352,"")</f>
        <v/>
      </c>
      <c r="F352">
        <f>DATA_GOES_HERE!AI428</f>
        <v>0</v>
      </c>
      <c r="G352" s="1">
        <f>DATA_GOES_HERE!J428</f>
        <v>0</v>
      </c>
      <c r="H352" s="1">
        <f>DATA_GOES_HERE!R428</f>
        <v>0</v>
      </c>
      <c r="I352" s="1">
        <f t="shared" ca="1" si="8"/>
        <v>42745</v>
      </c>
      <c r="J352">
        <v>0</v>
      </c>
      <c r="K352" t="e">
        <v>#N/A</v>
      </c>
      <c r="L352" t="s">
        <v>124</v>
      </c>
      <c r="M352" t="e">
        <f>VLOOKUP(DATA_GOES_HERE!Y428,VENUEID!$A$2:$B$28,2,TRUE)</f>
        <v>#N/A</v>
      </c>
      <c r="N352" t="e">
        <f>VLOOKUP(DATA_GOES_HERE!AH428,eventTypeID!$A:$C,3,TRUE)</f>
        <v>#N/A</v>
      </c>
      <c r="Q352" t="e">
        <v>#N/A</v>
      </c>
      <c r="R352" s="7">
        <f>DATA_GOES_HERE!M330</f>
        <v>0</v>
      </c>
      <c r="W352" t="str">
        <f>IF(DATA_GOES_HERE!L330="Monday",1," ")</f>
        <v xml:space="preserve"> </v>
      </c>
      <c r="X352" t="str">
        <f>IF(DATA_GOES_HERE!L330="Tuesday",1," ")</f>
        <v xml:space="preserve"> </v>
      </c>
      <c r="Y352" t="str">
        <f>IF(DATA_GOES_HERE!L330="Wednesday",1," ")</f>
        <v xml:space="preserve"> </v>
      </c>
      <c r="Z352" t="str">
        <f>IF(DATA_GOES_HERE!L330="Thursday",1," ")</f>
        <v xml:space="preserve"> </v>
      </c>
      <c r="AA352" t="str">
        <f>IF(DATA_GOES_HERE!L330="Friday",1," ")</f>
        <v xml:space="preserve"> </v>
      </c>
      <c r="AB352" t="str">
        <f>IF(DATA_GOES_HERE!L330="Saturday",1," ")</f>
        <v xml:space="preserve"> </v>
      </c>
      <c r="AC352" t="str">
        <f>IF(DATA_GOES_HERE!L330="Sunday",1," ")</f>
        <v xml:space="preserve"> </v>
      </c>
    </row>
    <row r="353" spans="1:29" x14ac:dyDescent="0.25">
      <c r="A353" s="6" t="s">
        <v>228</v>
      </c>
      <c r="B353">
        <f>DATA_GOES_HERE!A429</f>
        <v>0</v>
      </c>
      <c r="E353" s="8" t="str">
        <f>IF(DATA_GOES_HERE!F331,F353,"")</f>
        <v/>
      </c>
      <c r="F353">
        <f>DATA_GOES_HERE!AI429</f>
        <v>0</v>
      </c>
      <c r="G353" s="1">
        <f>DATA_GOES_HERE!J429</f>
        <v>0</v>
      </c>
      <c r="H353" s="1">
        <f>DATA_GOES_HERE!R429</f>
        <v>0</v>
      </c>
      <c r="I353" s="1">
        <f t="shared" ca="1" si="8"/>
        <v>42745</v>
      </c>
      <c r="J353">
        <v>0</v>
      </c>
      <c r="K353" t="e">
        <v>#N/A</v>
      </c>
      <c r="L353" t="s">
        <v>124</v>
      </c>
      <c r="M353" t="e">
        <f>VLOOKUP(DATA_GOES_HERE!Y429,VENUEID!$A$2:$B$28,2,TRUE)</f>
        <v>#N/A</v>
      </c>
      <c r="N353" t="e">
        <f>VLOOKUP(DATA_GOES_HERE!AH429,eventTypeID!$A:$C,3,TRUE)</f>
        <v>#N/A</v>
      </c>
      <c r="Q353" t="e">
        <v>#N/A</v>
      </c>
      <c r="R353" s="7">
        <f>DATA_GOES_HERE!M331</f>
        <v>0</v>
      </c>
      <c r="W353" t="str">
        <f>IF(DATA_GOES_HERE!L331="Monday",1," ")</f>
        <v xml:space="preserve"> </v>
      </c>
      <c r="X353" t="str">
        <f>IF(DATA_GOES_HERE!L331="Tuesday",1," ")</f>
        <v xml:space="preserve"> </v>
      </c>
      <c r="Y353" t="str">
        <f>IF(DATA_GOES_HERE!L331="Wednesday",1," ")</f>
        <v xml:space="preserve"> </v>
      </c>
      <c r="Z353" t="str">
        <f>IF(DATA_GOES_HERE!L331="Thursday",1," ")</f>
        <v xml:space="preserve"> </v>
      </c>
      <c r="AA353" t="str">
        <f>IF(DATA_GOES_HERE!L331="Friday",1," ")</f>
        <v xml:space="preserve"> </v>
      </c>
      <c r="AB353" t="str">
        <f>IF(DATA_GOES_HERE!L331="Saturday",1," ")</f>
        <v xml:space="preserve"> </v>
      </c>
      <c r="AC353" t="str">
        <f>IF(DATA_GOES_HERE!L331="Sunday",1," ")</f>
        <v xml:space="preserve"> </v>
      </c>
    </row>
    <row r="354" spans="1:29" x14ac:dyDescent="0.25">
      <c r="A354" s="6" t="s">
        <v>228</v>
      </c>
      <c r="B354">
        <f>DATA_GOES_HERE!A430</f>
        <v>0</v>
      </c>
      <c r="E354" s="8" t="str">
        <f>IF(DATA_GOES_HERE!F332,F354,"")</f>
        <v/>
      </c>
      <c r="F354">
        <f>DATA_GOES_HERE!AI430</f>
        <v>0</v>
      </c>
      <c r="G354" s="1">
        <f>DATA_GOES_HERE!J430</f>
        <v>0</v>
      </c>
      <c r="H354" s="1">
        <f>DATA_GOES_HERE!R430</f>
        <v>0</v>
      </c>
      <c r="I354" s="1">
        <f t="shared" ca="1" si="8"/>
        <v>42745</v>
      </c>
      <c r="J354">
        <v>0</v>
      </c>
      <c r="K354" t="e">
        <v>#N/A</v>
      </c>
      <c r="L354" t="s">
        <v>124</v>
      </c>
      <c r="M354" t="e">
        <f>VLOOKUP(DATA_GOES_HERE!Y430,VENUEID!$A$2:$B$28,2,TRUE)</f>
        <v>#N/A</v>
      </c>
      <c r="N354" t="e">
        <f>VLOOKUP(DATA_GOES_HERE!AH430,eventTypeID!$A:$C,3,TRUE)</f>
        <v>#N/A</v>
      </c>
      <c r="Q354" t="e">
        <v>#N/A</v>
      </c>
      <c r="R354" s="7">
        <f>DATA_GOES_HERE!M332</f>
        <v>0</v>
      </c>
      <c r="W354" t="str">
        <f>IF(DATA_GOES_HERE!L332="Monday",1," ")</f>
        <v xml:space="preserve"> </v>
      </c>
      <c r="X354" t="str">
        <f>IF(DATA_GOES_HERE!L332="Tuesday",1," ")</f>
        <v xml:space="preserve"> </v>
      </c>
      <c r="Y354" t="str">
        <f>IF(DATA_GOES_HERE!L332="Wednesday",1," ")</f>
        <v xml:space="preserve"> </v>
      </c>
      <c r="Z354" t="str">
        <f>IF(DATA_GOES_HERE!L332="Thursday",1," ")</f>
        <v xml:space="preserve"> </v>
      </c>
      <c r="AA354" t="str">
        <f>IF(DATA_GOES_HERE!L332="Friday",1," ")</f>
        <v xml:space="preserve"> </v>
      </c>
      <c r="AB354" t="str">
        <f>IF(DATA_GOES_HERE!L332="Saturday",1," ")</f>
        <v xml:space="preserve"> </v>
      </c>
      <c r="AC354" t="str">
        <f>IF(DATA_GOES_HERE!L332="Sunday",1," ")</f>
        <v xml:space="preserve"> </v>
      </c>
    </row>
    <row r="355" spans="1:29" x14ac:dyDescent="0.25">
      <c r="A355" s="6" t="s">
        <v>228</v>
      </c>
      <c r="B355">
        <f>DATA_GOES_HERE!A431</f>
        <v>0</v>
      </c>
      <c r="E355" s="8" t="str">
        <f>IF(DATA_GOES_HERE!F333,F355,"")</f>
        <v/>
      </c>
      <c r="F355">
        <f>DATA_GOES_HERE!AI431</f>
        <v>0</v>
      </c>
      <c r="G355" s="1">
        <f>DATA_GOES_HERE!J431</f>
        <v>0</v>
      </c>
      <c r="H355" s="1">
        <f>DATA_GOES_HERE!R431</f>
        <v>0</v>
      </c>
      <c r="I355" s="1">
        <f t="shared" ca="1" si="8"/>
        <v>42745</v>
      </c>
      <c r="J355">
        <v>0</v>
      </c>
      <c r="K355" t="e">
        <v>#N/A</v>
      </c>
      <c r="L355" t="s">
        <v>124</v>
      </c>
      <c r="M355" t="e">
        <f>VLOOKUP(DATA_GOES_HERE!Y431,VENUEID!$A$2:$B$28,2,TRUE)</f>
        <v>#N/A</v>
      </c>
      <c r="N355" t="e">
        <f>VLOOKUP(DATA_GOES_HERE!AH431,eventTypeID!$A:$C,3,TRUE)</f>
        <v>#N/A</v>
      </c>
      <c r="Q355" t="e">
        <v>#N/A</v>
      </c>
      <c r="R355" s="7">
        <f>DATA_GOES_HERE!M333</f>
        <v>0</v>
      </c>
      <c r="W355" t="str">
        <f>IF(DATA_GOES_HERE!L333="Monday",1," ")</f>
        <v xml:space="preserve"> </v>
      </c>
      <c r="X355" t="str">
        <f>IF(DATA_GOES_HERE!L333="Tuesday",1," ")</f>
        <v xml:space="preserve"> </v>
      </c>
      <c r="Y355" t="str">
        <f>IF(DATA_GOES_HERE!L333="Wednesday",1," ")</f>
        <v xml:space="preserve"> </v>
      </c>
      <c r="Z355" t="str">
        <f>IF(DATA_GOES_HERE!L333="Thursday",1," ")</f>
        <v xml:space="preserve"> </v>
      </c>
      <c r="AA355" t="str">
        <f>IF(DATA_GOES_HERE!L333="Friday",1," ")</f>
        <v xml:space="preserve"> </v>
      </c>
      <c r="AB355" t="str">
        <f>IF(DATA_GOES_HERE!L333="Saturday",1," ")</f>
        <v xml:space="preserve"> </v>
      </c>
      <c r="AC355" t="str">
        <f>IF(DATA_GOES_HERE!L333="Sunday",1," ")</f>
        <v xml:space="preserve"> </v>
      </c>
    </row>
    <row r="356" spans="1:29" x14ac:dyDescent="0.25">
      <c r="A356" s="6" t="s">
        <v>228</v>
      </c>
      <c r="B356">
        <f>DATA_GOES_HERE!A432</f>
        <v>0</v>
      </c>
      <c r="E356" s="8" t="str">
        <f>IF(DATA_GOES_HERE!F334,F356,"")</f>
        <v/>
      </c>
      <c r="F356">
        <f>DATA_GOES_HERE!AI432</f>
        <v>0</v>
      </c>
      <c r="G356" s="1">
        <f>DATA_GOES_HERE!J432</f>
        <v>0</v>
      </c>
      <c r="H356" s="1">
        <f>DATA_GOES_HERE!R432</f>
        <v>0</v>
      </c>
      <c r="I356" s="1">
        <f t="shared" ca="1" si="8"/>
        <v>42745</v>
      </c>
      <c r="J356">
        <v>0</v>
      </c>
      <c r="K356" t="e">
        <v>#N/A</v>
      </c>
      <c r="L356" t="s">
        <v>124</v>
      </c>
      <c r="M356" t="e">
        <f>VLOOKUP(DATA_GOES_HERE!Y432,VENUEID!$A$2:$B$28,2,TRUE)</f>
        <v>#N/A</v>
      </c>
      <c r="N356" t="e">
        <f>VLOOKUP(DATA_GOES_HERE!AH432,eventTypeID!$A:$C,3,TRUE)</f>
        <v>#N/A</v>
      </c>
      <c r="Q356" t="e">
        <v>#N/A</v>
      </c>
      <c r="R356" s="7">
        <f>DATA_GOES_HERE!M334</f>
        <v>0</v>
      </c>
      <c r="W356" t="str">
        <f>IF(DATA_GOES_HERE!L334="Monday",1," ")</f>
        <v xml:space="preserve"> </v>
      </c>
      <c r="X356" t="str">
        <f>IF(DATA_GOES_HERE!L334="Tuesday",1," ")</f>
        <v xml:space="preserve"> </v>
      </c>
      <c r="Y356" t="str">
        <f>IF(DATA_GOES_HERE!L334="Wednesday",1," ")</f>
        <v xml:space="preserve"> </v>
      </c>
      <c r="Z356" t="str">
        <f>IF(DATA_GOES_HERE!L334="Thursday",1," ")</f>
        <v xml:space="preserve"> </v>
      </c>
      <c r="AA356" t="str">
        <f>IF(DATA_GOES_HERE!L334="Friday",1," ")</f>
        <v xml:space="preserve"> </v>
      </c>
      <c r="AB356" t="str">
        <f>IF(DATA_GOES_HERE!L334="Saturday",1," ")</f>
        <v xml:space="preserve"> </v>
      </c>
      <c r="AC356" t="str">
        <f>IF(DATA_GOES_HERE!L334="Sunday",1," ")</f>
        <v xml:space="preserve"> </v>
      </c>
    </row>
    <row r="357" spans="1:29" x14ac:dyDescent="0.25">
      <c r="A357" s="6" t="s">
        <v>228</v>
      </c>
      <c r="B357">
        <f>DATA_GOES_HERE!A433</f>
        <v>0</v>
      </c>
      <c r="E357" s="8" t="str">
        <f>IF(DATA_GOES_HERE!F335,F357,"")</f>
        <v/>
      </c>
      <c r="F357">
        <f>DATA_GOES_HERE!AI433</f>
        <v>0</v>
      </c>
      <c r="G357" s="1">
        <f>DATA_GOES_HERE!J433</f>
        <v>0</v>
      </c>
      <c r="H357" s="1">
        <f>DATA_GOES_HERE!R433</f>
        <v>0</v>
      </c>
      <c r="I357" s="1">
        <f t="shared" ca="1" si="8"/>
        <v>42745</v>
      </c>
      <c r="J357">
        <v>0</v>
      </c>
      <c r="K357" t="e">
        <v>#N/A</v>
      </c>
      <c r="L357" t="s">
        <v>124</v>
      </c>
      <c r="M357" t="e">
        <f>VLOOKUP(DATA_GOES_HERE!Y433,VENUEID!$A$2:$B$28,2,TRUE)</f>
        <v>#N/A</v>
      </c>
      <c r="N357" t="e">
        <f>VLOOKUP(DATA_GOES_HERE!AH433,eventTypeID!$A:$C,3,TRUE)</f>
        <v>#N/A</v>
      </c>
      <c r="Q357" t="e">
        <v>#N/A</v>
      </c>
      <c r="R357" s="7">
        <f>DATA_GOES_HERE!M335</f>
        <v>0</v>
      </c>
      <c r="W357" t="str">
        <f>IF(DATA_GOES_HERE!L335="Monday",1," ")</f>
        <v xml:space="preserve"> </v>
      </c>
      <c r="X357" t="str">
        <f>IF(DATA_GOES_HERE!L335="Tuesday",1," ")</f>
        <v xml:space="preserve"> </v>
      </c>
      <c r="Y357" t="str">
        <f>IF(DATA_GOES_HERE!L335="Wednesday",1," ")</f>
        <v xml:space="preserve"> </v>
      </c>
      <c r="Z357" t="str">
        <f>IF(DATA_GOES_HERE!L335="Thursday",1," ")</f>
        <v xml:space="preserve"> </v>
      </c>
      <c r="AA357" t="str">
        <f>IF(DATA_GOES_HERE!L335="Friday",1," ")</f>
        <v xml:space="preserve"> </v>
      </c>
      <c r="AB357" t="str">
        <f>IF(DATA_GOES_HERE!L335="Saturday",1," ")</f>
        <v xml:space="preserve"> </v>
      </c>
      <c r="AC357" t="str">
        <f>IF(DATA_GOES_HERE!L335="Sunday",1," ")</f>
        <v xml:space="preserve"> </v>
      </c>
    </row>
    <row r="358" spans="1:29" x14ac:dyDescent="0.25">
      <c r="A358" s="6" t="s">
        <v>228</v>
      </c>
      <c r="B358">
        <f>DATA_GOES_HERE!A434</f>
        <v>0</v>
      </c>
      <c r="E358" s="8" t="str">
        <f>IF(DATA_GOES_HERE!F336,F358,"")</f>
        <v/>
      </c>
      <c r="F358">
        <f>DATA_GOES_HERE!AI434</f>
        <v>0</v>
      </c>
      <c r="G358" s="1">
        <f>DATA_GOES_HERE!J434</f>
        <v>0</v>
      </c>
      <c r="H358" s="1">
        <f>DATA_GOES_HERE!R434</f>
        <v>0</v>
      </c>
      <c r="I358" s="1">
        <f t="shared" ca="1" si="8"/>
        <v>42745</v>
      </c>
      <c r="J358">
        <v>0</v>
      </c>
      <c r="K358" t="e">
        <v>#N/A</v>
      </c>
      <c r="L358" t="s">
        <v>124</v>
      </c>
      <c r="M358" t="e">
        <f>VLOOKUP(DATA_GOES_HERE!Y434,VENUEID!$A$2:$B$28,2,TRUE)</f>
        <v>#N/A</v>
      </c>
      <c r="N358" t="e">
        <f>VLOOKUP(DATA_GOES_HERE!AH434,eventTypeID!$A:$C,3,TRUE)</f>
        <v>#N/A</v>
      </c>
      <c r="Q358" t="e">
        <v>#N/A</v>
      </c>
      <c r="R358" s="7">
        <f>DATA_GOES_HERE!M336</f>
        <v>0</v>
      </c>
      <c r="W358" t="str">
        <f>IF(DATA_GOES_HERE!L336="Monday",1," ")</f>
        <v xml:space="preserve"> </v>
      </c>
      <c r="X358" t="str">
        <f>IF(DATA_GOES_HERE!L336="Tuesday",1," ")</f>
        <v xml:space="preserve"> </v>
      </c>
      <c r="Y358" t="str">
        <f>IF(DATA_GOES_HERE!L336="Wednesday",1," ")</f>
        <v xml:space="preserve"> </v>
      </c>
      <c r="Z358" t="str">
        <f>IF(DATA_GOES_HERE!L336="Thursday",1," ")</f>
        <v xml:space="preserve"> </v>
      </c>
      <c r="AA358" t="str">
        <f>IF(DATA_GOES_HERE!L336="Friday",1," ")</f>
        <v xml:space="preserve"> </v>
      </c>
      <c r="AB358" t="str">
        <f>IF(DATA_GOES_HERE!L336="Saturday",1," ")</f>
        <v xml:space="preserve"> </v>
      </c>
      <c r="AC358" t="str">
        <f>IF(DATA_GOES_HERE!L336="Sunday",1," ")</f>
        <v xml:space="preserve"> </v>
      </c>
    </row>
    <row r="359" spans="1:29" x14ac:dyDescent="0.25">
      <c r="A359" s="6" t="s">
        <v>228</v>
      </c>
      <c r="B359">
        <f>DATA_GOES_HERE!A435</f>
        <v>0</v>
      </c>
      <c r="E359" s="8" t="str">
        <f>IF(DATA_GOES_HERE!F337,F359,"")</f>
        <v/>
      </c>
      <c r="F359">
        <f>DATA_GOES_HERE!AI435</f>
        <v>0</v>
      </c>
      <c r="G359" s="1">
        <f>DATA_GOES_HERE!J435</f>
        <v>0</v>
      </c>
      <c r="H359" s="1">
        <f>DATA_GOES_HERE!R435</f>
        <v>0</v>
      </c>
      <c r="I359" s="1">
        <f t="shared" ca="1" si="8"/>
        <v>42745</v>
      </c>
      <c r="J359">
        <v>0</v>
      </c>
      <c r="K359" t="e">
        <v>#N/A</v>
      </c>
      <c r="L359" t="s">
        <v>124</v>
      </c>
      <c r="M359" t="e">
        <f>VLOOKUP(DATA_GOES_HERE!Y435,VENUEID!$A$2:$B$28,2,TRUE)</f>
        <v>#N/A</v>
      </c>
      <c r="N359" t="e">
        <f>VLOOKUP(DATA_GOES_HERE!AH435,eventTypeID!$A:$C,3,TRUE)</f>
        <v>#N/A</v>
      </c>
      <c r="Q359" t="e">
        <v>#N/A</v>
      </c>
      <c r="R359" s="7">
        <f>DATA_GOES_HERE!M337</f>
        <v>0</v>
      </c>
      <c r="W359" t="str">
        <f>IF(DATA_GOES_HERE!L337="Monday",1," ")</f>
        <v xml:space="preserve"> </v>
      </c>
      <c r="X359" t="str">
        <f>IF(DATA_GOES_HERE!L337="Tuesday",1," ")</f>
        <v xml:space="preserve"> </v>
      </c>
      <c r="Y359" t="str">
        <f>IF(DATA_GOES_HERE!L337="Wednesday",1," ")</f>
        <v xml:space="preserve"> </v>
      </c>
      <c r="Z359" t="str">
        <f>IF(DATA_GOES_HERE!L337="Thursday",1," ")</f>
        <v xml:space="preserve"> </v>
      </c>
      <c r="AA359" t="str">
        <f>IF(DATA_GOES_HERE!L337="Friday",1," ")</f>
        <v xml:space="preserve"> </v>
      </c>
      <c r="AB359" t="str">
        <f>IF(DATA_GOES_HERE!L337="Saturday",1," ")</f>
        <v xml:space="preserve"> </v>
      </c>
      <c r="AC359" t="str">
        <f>IF(DATA_GOES_HERE!L337="Sunday",1," ")</f>
        <v xml:space="preserve"> </v>
      </c>
    </row>
    <row r="360" spans="1:29" x14ac:dyDescent="0.25">
      <c r="A360" s="6" t="s">
        <v>228</v>
      </c>
      <c r="B360">
        <f>DATA_GOES_HERE!A436</f>
        <v>0</v>
      </c>
      <c r="E360" s="8" t="str">
        <f>IF(DATA_GOES_HERE!F338,F360,"")</f>
        <v/>
      </c>
      <c r="F360">
        <f>DATA_GOES_HERE!AI436</f>
        <v>0</v>
      </c>
      <c r="G360" s="1">
        <f>DATA_GOES_HERE!J436</f>
        <v>0</v>
      </c>
      <c r="H360" s="1">
        <f>DATA_GOES_HERE!R436</f>
        <v>0</v>
      </c>
      <c r="I360" s="1">
        <f t="shared" ca="1" si="8"/>
        <v>42745</v>
      </c>
      <c r="J360">
        <v>0</v>
      </c>
      <c r="K360" t="e">
        <v>#N/A</v>
      </c>
      <c r="L360" t="s">
        <v>124</v>
      </c>
      <c r="M360" t="e">
        <f>VLOOKUP(DATA_GOES_HERE!Y436,VENUEID!$A$2:$B$28,2,TRUE)</f>
        <v>#N/A</v>
      </c>
      <c r="N360" t="e">
        <f>VLOOKUP(DATA_GOES_HERE!AH436,eventTypeID!$A:$C,3,TRUE)</f>
        <v>#N/A</v>
      </c>
      <c r="Q360" t="e">
        <v>#N/A</v>
      </c>
      <c r="R360" s="7">
        <f>DATA_GOES_HERE!M338</f>
        <v>0</v>
      </c>
      <c r="W360" t="str">
        <f>IF(DATA_GOES_HERE!L338="Monday",1," ")</f>
        <v xml:space="preserve"> </v>
      </c>
      <c r="X360" t="str">
        <f>IF(DATA_GOES_HERE!L338="Tuesday",1," ")</f>
        <v xml:space="preserve"> </v>
      </c>
      <c r="Y360" t="str">
        <f>IF(DATA_GOES_HERE!L338="Wednesday",1," ")</f>
        <v xml:space="preserve"> </v>
      </c>
      <c r="Z360" t="str">
        <f>IF(DATA_GOES_HERE!L338="Thursday",1," ")</f>
        <v xml:space="preserve"> </v>
      </c>
      <c r="AA360" t="str">
        <f>IF(DATA_GOES_HERE!L338="Friday",1," ")</f>
        <v xml:space="preserve"> </v>
      </c>
      <c r="AB360" t="str">
        <f>IF(DATA_GOES_HERE!L338="Saturday",1," ")</f>
        <v xml:space="preserve"> </v>
      </c>
      <c r="AC360" t="str">
        <f>IF(DATA_GOES_HERE!L338="Sunday",1," ")</f>
        <v xml:space="preserve"> </v>
      </c>
    </row>
    <row r="361" spans="1:29" x14ac:dyDescent="0.25">
      <c r="A361" s="6" t="s">
        <v>228</v>
      </c>
      <c r="B361">
        <f>DATA_GOES_HERE!A437</f>
        <v>0</v>
      </c>
      <c r="E361" s="8" t="str">
        <f>IF(DATA_GOES_HERE!F339,F361,"")</f>
        <v/>
      </c>
      <c r="F361">
        <f>DATA_GOES_HERE!AI437</f>
        <v>0</v>
      </c>
      <c r="G361" s="1">
        <f>DATA_GOES_HERE!J437</f>
        <v>0</v>
      </c>
      <c r="H361" s="1">
        <f>DATA_GOES_HERE!R437</f>
        <v>0</v>
      </c>
      <c r="I361" s="1">
        <f t="shared" ca="1" si="8"/>
        <v>42745</v>
      </c>
      <c r="J361">
        <v>0</v>
      </c>
      <c r="K361" t="e">
        <v>#N/A</v>
      </c>
      <c r="L361" t="s">
        <v>124</v>
      </c>
      <c r="M361" t="e">
        <f>VLOOKUP(DATA_GOES_HERE!Y437,VENUEID!$A$2:$B$28,2,TRUE)</f>
        <v>#N/A</v>
      </c>
      <c r="N361" t="e">
        <f>VLOOKUP(DATA_GOES_HERE!AH437,eventTypeID!$A:$C,3,TRUE)</f>
        <v>#N/A</v>
      </c>
      <c r="Q361" t="e">
        <v>#N/A</v>
      </c>
      <c r="R361" s="7">
        <f>DATA_GOES_HERE!M339</f>
        <v>0</v>
      </c>
      <c r="W361" t="str">
        <f>IF(DATA_GOES_HERE!L339="Monday",1," ")</f>
        <v xml:space="preserve"> </v>
      </c>
      <c r="X361" t="str">
        <f>IF(DATA_GOES_HERE!L339="Tuesday",1," ")</f>
        <v xml:space="preserve"> </v>
      </c>
      <c r="Y361" t="str">
        <f>IF(DATA_GOES_HERE!L339="Wednesday",1," ")</f>
        <v xml:space="preserve"> </v>
      </c>
      <c r="Z361" t="str">
        <f>IF(DATA_GOES_HERE!L339="Thursday",1," ")</f>
        <v xml:space="preserve"> </v>
      </c>
      <c r="AA361" t="str">
        <f>IF(DATA_GOES_HERE!L339="Friday",1," ")</f>
        <v xml:space="preserve"> </v>
      </c>
      <c r="AB361" t="str">
        <f>IF(DATA_GOES_HERE!L339="Saturday",1," ")</f>
        <v xml:space="preserve"> </v>
      </c>
      <c r="AC361" t="str">
        <f>IF(DATA_GOES_HERE!L339="Sunday",1," ")</f>
        <v xml:space="preserve"> </v>
      </c>
    </row>
    <row r="362" spans="1:29" x14ac:dyDescent="0.25">
      <c r="A362" s="6" t="s">
        <v>228</v>
      </c>
      <c r="B362">
        <f>DATA_GOES_HERE!A438</f>
        <v>0</v>
      </c>
      <c r="E362" s="8" t="str">
        <f>IF(DATA_GOES_HERE!F340,F362,"")</f>
        <v/>
      </c>
      <c r="F362">
        <f>DATA_GOES_HERE!AI438</f>
        <v>0</v>
      </c>
      <c r="G362" s="1">
        <f>DATA_GOES_HERE!J438</f>
        <v>0</v>
      </c>
      <c r="H362" s="1">
        <f>DATA_GOES_HERE!R438</f>
        <v>0</v>
      </c>
      <c r="I362" s="1">
        <f t="shared" ca="1" si="8"/>
        <v>42745</v>
      </c>
      <c r="J362">
        <v>0</v>
      </c>
      <c r="K362" t="e">
        <v>#N/A</v>
      </c>
      <c r="L362" t="s">
        <v>124</v>
      </c>
      <c r="M362" t="e">
        <f>VLOOKUP(DATA_GOES_HERE!Y438,VENUEID!$A$2:$B$28,2,TRUE)</f>
        <v>#N/A</v>
      </c>
      <c r="N362" t="e">
        <f>VLOOKUP(DATA_GOES_HERE!AH438,eventTypeID!$A:$C,3,TRUE)</f>
        <v>#N/A</v>
      </c>
      <c r="Q362" t="e">
        <v>#N/A</v>
      </c>
      <c r="R362" s="7">
        <f>DATA_GOES_HERE!M340</f>
        <v>0</v>
      </c>
      <c r="W362" t="str">
        <f>IF(DATA_GOES_HERE!L340="Monday",1," ")</f>
        <v xml:space="preserve"> </v>
      </c>
      <c r="X362" t="str">
        <f>IF(DATA_GOES_HERE!L340="Tuesday",1," ")</f>
        <v xml:space="preserve"> </v>
      </c>
      <c r="Y362" t="str">
        <f>IF(DATA_GOES_HERE!L340="Wednesday",1," ")</f>
        <v xml:space="preserve"> </v>
      </c>
      <c r="Z362" t="str">
        <f>IF(DATA_GOES_HERE!L340="Thursday",1," ")</f>
        <v xml:space="preserve"> </v>
      </c>
      <c r="AA362" t="str">
        <f>IF(DATA_GOES_HERE!L340="Friday",1," ")</f>
        <v xml:space="preserve"> </v>
      </c>
      <c r="AB362" t="str">
        <f>IF(DATA_GOES_HERE!L340="Saturday",1," ")</f>
        <v xml:space="preserve"> </v>
      </c>
      <c r="AC362" t="str">
        <f>IF(DATA_GOES_HERE!L340="Sunday",1," ")</f>
        <v xml:space="preserve"> </v>
      </c>
    </row>
    <row r="363" spans="1:29" x14ac:dyDescent="0.25">
      <c r="A363" s="6" t="s">
        <v>228</v>
      </c>
      <c r="B363">
        <f>DATA_GOES_HERE!A439</f>
        <v>0</v>
      </c>
      <c r="E363" s="8" t="str">
        <f>IF(DATA_GOES_HERE!F341,F363,"")</f>
        <v/>
      </c>
      <c r="F363">
        <f>DATA_GOES_HERE!AI439</f>
        <v>0</v>
      </c>
      <c r="G363" s="1">
        <f>DATA_GOES_HERE!J439</f>
        <v>0</v>
      </c>
      <c r="H363" s="1">
        <f>DATA_GOES_HERE!R439</f>
        <v>0</v>
      </c>
      <c r="I363" s="1">
        <f t="shared" ca="1" si="8"/>
        <v>42745</v>
      </c>
      <c r="J363">
        <v>0</v>
      </c>
      <c r="K363" t="e">
        <v>#N/A</v>
      </c>
      <c r="L363" t="s">
        <v>124</v>
      </c>
      <c r="M363" t="e">
        <f>VLOOKUP(DATA_GOES_HERE!Y439,VENUEID!$A$2:$B$28,2,TRUE)</f>
        <v>#N/A</v>
      </c>
      <c r="N363" t="e">
        <f>VLOOKUP(DATA_GOES_HERE!AH439,eventTypeID!$A:$C,3,TRUE)</f>
        <v>#N/A</v>
      </c>
      <c r="Q363" t="e">
        <v>#N/A</v>
      </c>
      <c r="R363" s="7">
        <f>DATA_GOES_HERE!M341</f>
        <v>0</v>
      </c>
      <c r="W363" t="str">
        <f>IF(DATA_GOES_HERE!L341="Monday",1," ")</f>
        <v xml:space="preserve"> </v>
      </c>
      <c r="X363" t="str">
        <f>IF(DATA_GOES_HERE!L341="Tuesday",1," ")</f>
        <v xml:space="preserve"> </v>
      </c>
      <c r="Y363" t="str">
        <f>IF(DATA_GOES_HERE!L341="Wednesday",1," ")</f>
        <v xml:space="preserve"> </v>
      </c>
      <c r="Z363" t="str">
        <f>IF(DATA_GOES_HERE!L341="Thursday",1," ")</f>
        <v xml:space="preserve"> </v>
      </c>
      <c r="AA363" t="str">
        <f>IF(DATA_GOES_HERE!L341="Friday",1," ")</f>
        <v xml:space="preserve"> </v>
      </c>
      <c r="AB363" t="str">
        <f>IF(DATA_GOES_HERE!L341="Saturday",1," ")</f>
        <v xml:space="preserve"> </v>
      </c>
      <c r="AC363" t="str">
        <f>IF(DATA_GOES_HERE!L341="Sunday",1," ")</f>
        <v xml:space="preserve"> </v>
      </c>
    </row>
    <row r="364" spans="1:29" x14ac:dyDescent="0.25">
      <c r="A364" s="6" t="s">
        <v>228</v>
      </c>
      <c r="B364">
        <f>DATA_GOES_HERE!A440</f>
        <v>0</v>
      </c>
      <c r="E364" s="8" t="str">
        <f>IF(DATA_GOES_HERE!F342,F364,"")</f>
        <v/>
      </c>
      <c r="F364">
        <f>DATA_GOES_HERE!AI440</f>
        <v>0</v>
      </c>
      <c r="G364" s="1">
        <f>DATA_GOES_HERE!J440</f>
        <v>0</v>
      </c>
      <c r="H364" s="1">
        <f>DATA_GOES_HERE!R440</f>
        <v>0</v>
      </c>
      <c r="I364" s="1">
        <f t="shared" ca="1" si="8"/>
        <v>42745</v>
      </c>
      <c r="J364">
        <v>0</v>
      </c>
      <c r="K364" t="e">
        <v>#N/A</v>
      </c>
      <c r="L364" t="s">
        <v>124</v>
      </c>
      <c r="M364" t="e">
        <f>VLOOKUP(DATA_GOES_HERE!Y440,VENUEID!$A$2:$B$28,2,TRUE)</f>
        <v>#N/A</v>
      </c>
      <c r="N364" t="e">
        <f>VLOOKUP(DATA_GOES_HERE!AH440,eventTypeID!$A:$C,3,TRUE)</f>
        <v>#N/A</v>
      </c>
      <c r="Q364" t="e">
        <v>#N/A</v>
      </c>
      <c r="R364" s="7">
        <f>DATA_GOES_HERE!M342</f>
        <v>0</v>
      </c>
      <c r="W364" t="str">
        <f>IF(DATA_GOES_HERE!L342="Monday",1," ")</f>
        <v xml:space="preserve"> </v>
      </c>
      <c r="X364" t="str">
        <f>IF(DATA_GOES_HERE!L342="Tuesday",1," ")</f>
        <v xml:space="preserve"> </v>
      </c>
      <c r="Y364" t="str">
        <f>IF(DATA_GOES_HERE!L342="Wednesday",1," ")</f>
        <v xml:space="preserve"> </v>
      </c>
      <c r="Z364" t="str">
        <f>IF(DATA_GOES_HERE!L342="Thursday",1," ")</f>
        <v xml:space="preserve"> </v>
      </c>
      <c r="AA364" t="str">
        <f>IF(DATA_GOES_HERE!L342="Friday",1," ")</f>
        <v xml:space="preserve"> </v>
      </c>
      <c r="AB364" t="str">
        <f>IF(DATA_GOES_HERE!L342="Saturday",1," ")</f>
        <v xml:space="preserve"> </v>
      </c>
      <c r="AC364" t="str">
        <f>IF(DATA_GOES_HERE!L342="Sunday",1," ")</f>
        <v xml:space="preserve"> </v>
      </c>
    </row>
    <row r="365" spans="1:29" x14ac:dyDescent="0.25">
      <c r="A365" s="6" t="s">
        <v>228</v>
      </c>
      <c r="B365">
        <f>DATA_GOES_HERE!A441</f>
        <v>0</v>
      </c>
      <c r="E365" s="8" t="str">
        <f>IF(DATA_GOES_HERE!F343,F365,"")</f>
        <v/>
      </c>
      <c r="F365">
        <f>DATA_GOES_HERE!AI441</f>
        <v>0</v>
      </c>
      <c r="G365" s="1">
        <f>DATA_GOES_HERE!J441</f>
        <v>0</v>
      </c>
      <c r="H365" s="1">
        <f>DATA_GOES_HERE!R441</f>
        <v>0</v>
      </c>
      <c r="I365" s="1">
        <f t="shared" ca="1" si="8"/>
        <v>42745</v>
      </c>
      <c r="J365">
        <v>0</v>
      </c>
      <c r="K365" t="e">
        <v>#N/A</v>
      </c>
      <c r="L365" t="s">
        <v>124</v>
      </c>
      <c r="M365" t="e">
        <f>VLOOKUP(DATA_GOES_HERE!Y441,VENUEID!$A$2:$B$28,2,TRUE)</f>
        <v>#N/A</v>
      </c>
      <c r="N365" t="e">
        <f>VLOOKUP(DATA_GOES_HERE!AH441,eventTypeID!$A:$C,3,TRUE)</f>
        <v>#N/A</v>
      </c>
      <c r="Q365" t="e">
        <v>#N/A</v>
      </c>
      <c r="R365" s="7">
        <f>DATA_GOES_HERE!M343</f>
        <v>0</v>
      </c>
      <c r="W365" t="str">
        <f>IF(DATA_GOES_HERE!L343="Monday",1," ")</f>
        <v xml:space="preserve"> </v>
      </c>
      <c r="X365" t="str">
        <f>IF(DATA_GOES_HERE!L343="Tuesday",1," ")</f>
        <v xml:space="preserve"> </v>
      </c>
      <c r="Y365" t="str">
        <f>IF(DATA_GOES_HERE!L343="Wednesday",1," ")</f>
        <v xml:space="preserve"> </v>
      </c>
      <c r="Z365" t="str">
        <f>IF(DATA_GOES_HERE!L343="Thursday",1," ")</f>
        <v xml:space="preserve"> </v>
      </c>
      <c r="AA365" t="str">
        <f>IF(DATA_GOES_HERE!L343="Friday",1," ")</f>
        <v xml:space="preserve"> </v>
      </c>
      <c r="AB365" t="str">
        <f>IF(DATA_GOES_HERE!L343="Saturday",1," ")</f>
        <v xml:space="preserve"> </v>
      </c>
      <c r="AC365" t="str">
        <f>IF(DATA_GOES_HERE!L343="Sunday",1," ")</f>
        <v xml:space="preserve"> </v>
      </c>
    </row>
    <row r="366" spans="1:29" x14ac:dyDescent="0.25">
      <c r="A366" s="6" t="s">
        <v>228</v>
      </c>
      <c r="B366">
        <f>DATA_GOES_HERE!A442</f>
        <v>0</v>
      </c>
      <c r="E366" s="8" t="str">
        <f>IF(DATA_GOES_HERE!F344,F366,"")</f>
        <v/>
      </c>
      <c r="F366">
        <f>DATA_GOES_HERE!AI442</f>
        <v>0</v>
      </c>
      <c r="G366" s="1">
        <f>DATA_GOES_HERE!J442</f>
        <v>0</v>
      </c>
      <c r="H366" s="1">
        <f>DATA_GOES_HERE!R442</f>
        <v>0</v>
      </c>
      <c r="I366" s="1">
        <f t="shared" ref="I366:I397" ca="1" si="9">TODAY()</f>
        <v>42745</v>
      </c>
      <c r="J366">
        <v>0</v>
      </c>
      <c r="K366" t="e">
        <v>#N/A</v>
      </c>
      <c r="L366" t="s">
        <v>124</v>
      </c>
      <c r="M366" t="e">
        <f>VLOOKUP(DATA_GOES_HERE!Y442,VENUEID!$A$2:$B$28,2,TRUE)</f>
        <v>#N/A</v>
      </c>
      <c r="N366" t="e">
        <f>VLOOKUP(DATA_GOES_HERE!AH442,eventTypeID!$A:$C,3,TRUE)</f>
        <v>#N/A</v>
      </c>
      <c r="Q366" t="e">
        <v>#N/A</v>
      </c>
      <c r="R366" s="7">
        <f>DATA_GOES_HERE!M344</f>
        <v>0</v>
      </c>
      <c r="W366" t="str">
        <f>IF(DATA_GOES_HERE!L344="Monday",1," ")</f>
        <v xml:space="preserve"> </v>
      </c>
      <c r="X366" t="str">
        <f>IF(DATA_GOES_HERE!L344="Tuesday",1," ")</f>
        <v xml:space="preserve"> </v>
      </c>
      <c r="Y366" t="str">
        <f>IF(DATA_GOES_HERE!L344="Wednesday",1," ")</f>
        <v xml:space="preserve"> </v>
      </c>
      <c r="Z366" t="str">
        <f>IF(DATA_GOES_HERE!L344="Thursday",1," ")</f>
        <v xml:space="preserve"> </v>
      </c>
      <c r="AA366" t="str">
        <f>IF(DATA_GOES_HERE!L344="Friday",1," ")</f>
        <v xml:space="preserve"> </v>
      </c>
      <c r="AB366" t="str">
        <f>IF(DATA_GOES_HERE!L344="Saturday",1," ")</f>
        <v xml:space="preserve"> </v>
      </c>
      <c r="AC366" t="str">
        <f>IF(DATA_GOES_HERE!L344="Sunday",1," ")</f>
        <v xml:space="preserve"> </v>
      </c>
    </row>
    <row r="367" spans="1:29" x14ac:dyDescent="0.25">
      <c r="A367" s="6" t="s">
        <v>228</v>
      </c>
      <c r="B367">
        <f>DATA_GOES_HERE!A443</f>
        <v>0</v>
      </c>
      <c r="E367" s="8" t="str">
        <f>IF(DATA_GOES_HERE!F345,F367,"")</f>
        <v/>
      </c>
      <c r="F367">
        <f>DATA_GOES_HERE!AI443</f>
        <v>0</v>
      </c>
      <c r="G367" s="1">
        <f>DATA_GOES_HERE!J443</f>
        <v>0</v>
      </c>
      <c r="H367" s="1">
        <f>DATA_GOES_HERE!R443</f>
        <v>0</v>
      </c>
      <c r="I367" s="1">
        <f t="shared" ca="1" si="9"/>
        <v>42745</v>
      </c>
      <c r="J367">
        <v>0</v>
      </c>
      <c r="K367" t="e">
        <v>#N/A</v>
      </c>
      <c r="L367" t="s">
        <v>124</v>
      </c>
      <c r="M367" t="e">
        <f>VLOOKUP(DATA_GOES_HERE!Y443,VENUEID!$A$2:$B$28,2,TRUE)</f>
        <v>#N/A</v>
      </c>
      <c r="N367" t="e">
        <f>VLOOKUP(DATA_GOES_HERE!AH443,eventTypeID!$A:$C,3,TRUE)</f>
        <v>#N/A</v>
      </c>
      <c r="Q367" t="e">
        <v>#N/A</v>
      </c>
      <c r="R367" s="7">
        <f>DATA_GOES_HERE!M345</f>
        <v>0</v>
      </c>
      <c r="W367" t="str">
        <f>IF(DATA_GOES_HERE!L345="Monday",1," ")</f>
        <v xml:space="preserve"> </v>
      </c>
      <c r="X367" t="str">
        <f>IF(DATA_GOES_HERE!L345="Tuesday",1," ")</f>
        <v xml:space="preserve"> </v>
      </c>
      <c r="Y367" t="str">
        <f>IF(DATA_GOES_HERE!L345="Wednesday",1," ")</f>
        <v xml:space="preserve"> </v>
      </c>
      <c r="Z367" t="str">
        <f>IF(DATA_GOES_HERE!L345="Thursday",1," ")</f>
        <v xml:space="preserve"> </v>
      </c>
      <c r="AA367" t="str">
        <f>IF(DATA_GOES_HERE!L345="Friday",1," ")</f>
        <v xml:space="preserve"> </v>
      </c>
      <c r="AB367" t="str">
        <f>IF(DATA_GOES_HERE!L345="Saturday",1," ")</f>
        <v xml:space="preserve"> </v>
      </c>
      <c r="AC367" t="str">
        <f>IF(DATA_GOES_HERE!L345="Sunday",1," ")</f>
        <v xml:space="preserve"> </v>
      </c>
    </row>
    <row r="368" spans="1:29" x14ac:dyDescent="0.25">
      <c r="A368" s="6" t="s">
        <v>228</v>
      </c>
      <c r="B368">
        <f>DATA_GOES_HERE!A444</f>
        <v>0</v>
      </c>
      <c r="E368" s="8" t="str">
        <f>IF(DATA_GOES_HERE!F346,F368,"")</f>
        <v/>
      </c>
      <c r="F368">
        <f>DATA_GOES_HERE!AI444</f>
        <v>0</v>
      </c>
      <c r="G368" s="1">
        <f>DATA_GOES_HERE!J444</f>
        <v>0</v>
      </c>
      <c r="H368" s="1">
        <f>DATA_GOES_HERE!R444</f>
        <v>0</v>
      </c>
      <c r="I368" s="1">
        <f t="shared" ca="1" si="9"/>
        <v>42745</v>
      </c>
      <c r="J368">
        <v>0</v>
      </c>
      <c r="K368" t="e">
        <v>#N/A</v>
      </c>
      <c r="L368" t="s">
        <v>124</v>
      </c>
      <c r="M368" t="e">
        <f>VLOOKUP(DATA_GOES_HERE!Y444,VENUEID!$A$2:$B$28,2,TRUE)</f>
        <v>#N/A</v>
      </c>
      <c r="N368" t="e">
        <f>VLOOKUP(DATA_GOES_HERE!AH444,eventTypeID!$A:$C,3,TRUE)</f>
        <v>#N/A</v>
      </c>
      <c r="Q368" t="e">
        <v>#N/A</v>
      </c>
      <c r="R368" s="7">
        <f>DATA_GOES_HERE!M346</f>
        <v>0</v>
      </c>
      <c r="W368" t="str">
        <f>IF(DATA_GOES_HERE!L346="Monday",1," ")</f>
        <v xml:space="preserve"> </v>
      </c>
      <c r="X368" t="str">
        <f>IF(DATA_GOES_HERE!L346="Tuesday",1," ")</f>
        <v xml:space="preserve"> </v>
      </c>
      <c r="Y368" t="str">
        <f>IF(DATA_GOES_HERE!L346="Wednesday",1," ")</f>
        <v xml:space="preserve"> </v>
      </c>
      <c r="Z368" t="str">
        <f>IF(DATA_GOES_HERE!L346="Thursday",1," ")</f>
        <v xml:space="preserve"> </v>
      </c>
      <c r="AA368" t="str">
        <f>IF(DATA_GOES_HERE!L346="Friday",1," ")</f>
        <v xml:space="preserve"> </v>
      </c>
      <c r="AB368" t="str">
        <f>IF(DATA_GOES_HERE!L346="Saturday",1," ")</f>
        <v xml:space="preserve"> </v>
      </c>
      <c r="AC368" t="str">
        <f>IF(DATA_GOES_HERE!L346="Sunday",1," ")</f>
        <v xml:space="preserve"> </v>
      </c>
    </row>
    <row r="369" spans="1:29" x14ac:dyDescent="0.25">
      <c r="A369" s="6" t="s">
        <v>228</v>
      </c>
      <c r="B369">
        <f>DATA_GOES_HERE!A445</f>
        <v>0</v>
      </c>
      <c r="E369" s="8" t="str">
        <f>IF(DATA_GOES_HERE!F347,F369,"")</f>
        <v/>
      </c>
      <c r="F369">
        <f>DATA_GOES_HERE!AI445</f>
        <v>0</v>
      </c>
      <c r="G369" s="1">
        <f>DATA_GOES_HERE!J445</f>
        <v>0</v>
      </c>
      <c r="H369" s="1">
        <f>DATA_GOES_HERE!R445</f>
        <v>0</v>
      </c>
      <c r="I369" s="1">
        <f t="shared" ca="1" si="9"/>
        <v>42745</v>
      </c>
      <c r="J369">
        <v>0</v>
      </c>
      <c r="K369" t="e">
        <v>#N/A</v>
      </c>
      <c r="L369" t="s">
        <v>124</v>
      </c>
      <c r="M369" t="e">
        <f>VLOOKUP(DATA_GOES_HERE!Y445,VENUEID!$A$2:$B$28,2,TRUE)</f>
        <v>#N/A</v>
      </c>
      <c r="N369" t="e">
        <f>VLOOKUP(DATA_GOES_HERE!AH445,eventTypeID!$A:$C,3,TRUE)</f>
        <v>#N/A</v>
      </c>
      <c r="Q369" t="e">
        <v>#N/A</v>
      </c>
      <c r="R369" s="7">
        <f>DATA_GOES_HERE!M347</f>
        <v>0</v>
      </c>
      <c r="W369" t="str">
        <f>IF(DATA_GOES_HERE!L347="Monday",1," ")</f>
        <v xml:space="preserve"> </v>
      </c>
      <c r="X369" t="str">
        <f>IF(DATA_GOES_HERE!L347="Tuesday",1," ")</f>
        <v xml:space="preserve"> </v>
      </c>
      <c r="Y369" t="str">
        <f>IF(DATA_GOES_HERE!L347="Wednesday",1," ")</f>
        <v xml:space="preserve"> </v>
      </c>
      <c r="Z369" t="str">
        <f>IF(DATA_GOES_HERE!L347="Thursday",1," ")</f>
        <v xml:space="preserve"> </v>
      </c>
      <c r="AA369" t="str">
        <f>IF(DATA_GOES_HERE!L347="Friday",1," ")</f>
        <v xml:space="preserve"> </v>
      </c>
      <c r="AB369" t="str">
        <f>IF(DATA_GOES_HERE!L347="Saturday",1," ")</f>
        <v xml:space="preserve"> </v>
      </c>
      <c r="AC369" t="str">
        <f>IF(DATA_GOES_HERE!L347="Sunday",1," ")</f>
        <v xml:space="preserve"> </v>
      </c>
    </row>
    <row r="370" spans="1:29" x14ac:dyDescent="0.25">
      <c r="A370" s="6" t="s">
        <v>228</v>
      </c>
      <c r="B370">
        <f>DATA_GOES_HERE!A446</f>
        <v>0</v>
      </c>
      <c r="E370" s="8" t="str">
        <f>IF(DATA_GOES_HERE!F348,F370,"")</f>
        <v/>
      </c>
      <c r="F370">
        <f>DATA_GOES_HERE!AI446</f>
        <v>0</v>
      </c>
      <c r="G370" s="1">
        <f>DATA_GOES_HERE!J446</f>
        <v>0</v>
      </c>
      <c r="H370" s="1">
        <f>DATA_GOES_HERE!R446</f>
        <v>0</v>
      </c>
      <c r="I370" s="1">
        <f t="shared" ca="1" si="9"/>
        <v>42745</v>
      </c>
      <c r="J370">
        <v>0</v>
      </c>
      <c r="K370" t="e">
        <v>#N/A</v>
      </c>
      <c r="L370" t="s">
        <v>124</v>
      </c>
      <c r="M370" t="e">
        <f>VLOOKUP(DATA_GOES_HERE!Y446,VENUEID!$A$2:$B$28,2,TRUE)</f>
        <v>#N/A</v>
      </c>
      <c r="N370" t="e">
        <f>VLOOKUP(DATA_GOES_HERE!AH446,eventTypeID!$A:$C,3,TRUE)</f>
        <v>#N/A</v>
      </c>
      <c r="Q370" t="e">
        <v>#N/A</v>
      </c>
      <c r="R370" s="7">
        <f>DATA_GOES_HERE!M348</f>
        <v>0</v>
      </c>
      <c r="W370" t="str">
        <f>IF(DATA_GOES_HERE!L348="Monday",1," ")</f>
        <v xml:space="preserve"> </v>
      </c>
      <c r="X370" t="str">
        <f>IF(DATA_GOES_HERE!L348="Tuesday",1," ")</f>
        <v xml:space="preserve"> </v>
      </c>
      <c r="Y370" t="str">
        <f>IF(DATA_GOES_HERE!L348="Wednesday",1," ")</f>
        <v xml:space="preserve"> </v>
      </c>
      <c r="Z370" t="str">
        <f>IF(DATA_GOES_HERE!L348="Thursday",1," ")</f>
        <v xml:space="preserve"> </v>
      </c>
      <c r="AA370" t="str">
        <f>IF(DATA_GOES_HERE!L348="Friday",1," ")</f>
        <v xml:space="preserve"> </v>
      </c>
      <c r="AB370" t="str">
        <f>IF(DATA_GOES_HERE!L348="Saturday",1," ")</f>
        <v xml:space="preserve"> </v>
      </c>
      <c r="AC370" t="str">
        <f>IF(DATA_GOES_HERE!L348="Sunday",1," ")</f>
        <v xml:space="preserve"> </v>
      </c>
    </row>
    <row r="371" spans="1:29" x14ac:dyDescent="0.25">
      <c r="A371" s="6" t="s">
        <v>228</v>
      </c>
      <c r="B371">
        <f>DATA_GOES_HERE!A447</f>
        <v>0</v>
      </c>
      <c r="E371" s="8" t="str">
        <f>IF(DATA_GOES_HERE!F349,F371,"")</f>
        <v/>
      </c>
      <c r="F371">
        <f>DATA_GOES_HERE!AI447</f>
        <v>0</v>
      </c>
      <c r="G371" s="1">
        <f>DATA_GOES_HERE!J447</f>
        <v>0</v>
      </c>
      <c r="H371" s="1">
        <f>DATA_GOES_HERE!R447</f>
        <v>0</v>
      </c>
      <c r="I371" s="1">
        <f t="shared" ca="1" si="9"/>
        <v>42745</v>
      </c>
      <c r="J371">
        <v>0</v>
      </c>
      <c r="K371" t="e">
        <v>#N/A</v>
      </c>
      <c r="L371" t="s">
        <v>124</v>
      </c>
      <c r="M371" t="e">
        <f>VLOOKUP(DATA_GOES_HERE!Y447,VENUEID!$A$2:$B$28,2,TRUE)</f>
        <v>#N/A</v>
      </c>
      <c r="N371" t="e">
        <f>VLOOKUP(DATA_GOES_HERE!AH447,eventTypeID!$A:$C,3,TRUE)</f>
        <v>#N/A</v>
      </c>
      <c r="Q371" t="e">
        <v>#N/A</v>
      </c>
      <c r="R371" s="7">
        <f>DATA_GOES_HERE!M349</f>
        <v>0</v>
      </c>
      <c r="W371" t="s">
        <v>229</v>
      </c>
      <c r="X371" t="s">
        <v>229</v>
      </c>
      <c r="Y371" t="s">
        <v>229</v>
      </c>
      <c r="Z371" t="s">
        <v>229</v>
      </c>
      <c r="AA371" t="s">
        <v>229</v>
      </c>
      <c r="AB371" t="s">
        <v>229</v>
      </c>
      <c r="AC371" t="s">
        <v>229</v>
      </c>
    </row>
    <row r="372" spans="1:29" x14ac:dyDescent="0.25">
      <c r="A372" s="6" t="s">
        <v>228</v>
      </c>
      <c r="B372">
        <f>DATA_GOES_HERE!A448</f>
        <v>0</v>
      </c>
      <c r="E372" s="8" t="str">
        <f>IF(DATA_GOES_HERE!F350,F372,"")</f>
        <v/>
      </c>
      <c r="F372">
        <f>DATA_GOES_HERE!AI448</f>
        <v>0</v>
      </c>
      <c r="G372" s="1">
        <f>DATA_GOES_HERE!J448</f>
        <v>0</v>
      </c>
      <c r="H372" s="1">
        <f>DATA_GOES_HERE!R448</f>
        <v>0</v>
      </c>
      <c r="I372" s="1">
        <f t="shared" ca="1" si="9"/>
        <v>42745</v>
      </c>
      <c r="J372">
        <v>0</v>
      </c>
      <c r="K372" t="e">
        <v>#N/A</v>
      </c>
      <c r="L372" t="s">
        <v>124</v>
      </c>
      <c r="M372" t="e">
        <f>VLOOKUP(DATA_GOES_HERE!Y448,VENUEID!$A$2:$B$28,2,TRUE)</f>
        <v>#N/A</v>
      </c>
      <c r="N372" t="e">
        <f>VLOOKUP(DATA_GOES_HERE!AH448,eventTypeID!$A:$C,3,TRUE)</f>
        <v>#N/A</v>
      </c>
      <c r="Q372" t="e">
        <v>#N/A</v>
      </c>
      <c r="R372" s="7">
        <f>DATA_GOES_HERE!M350</f>
        <v>0</v>
      </c>
      <c r="W372" t="s">
        <v>229</v>
      </c>
      <c r="X372" t="s">
        <v>229</v>
      </c>
      <c r="Y372" t="s">
        <v>229</v>
      </c>
      <c r="Z372" t="s">
        <v>229</v>
      </c>
      <c r="AA372" t="s">
        <v>229</v>
      </c>
      <c r="AB372" t="s">
        <v>229</v>
      </c>
      <c r="AC372" t="s">
        <v>229</v>
      </c>
    </row>
    <row r="373" spans="1:29" x14ac:dyDescent="0.25">
      <c r="A373" s="6" t="s">
        <v>228</v>
      </c>
      <c r="B373">
        <f>DATA_GOES_HERE!A449</f>
        <v>0</v>
      </c>
      <c r="E373" s="8" t="str">
        <f>IF(DATA_GOES_HERE!F351,F373,"")</f>
        <v/>
      </c>
      <c r="F373">
        <f>DATA_GOES_HERE!AI449</f>
        <v>0</v>
      </c>
      <c r="G373" s="1">
        <f>DATA_GOES_HERE!J449</f>
        <v>0</v>
      </c>
      <c r="H373" s="1">
        <f>DATA_GOES_HERE!R449</f>
        <v>0</v>
      </c>
      <c r="I373" s="1">
        <f t="shared" ca="1" si="9"/>
        <v>42745</v>
      </c>
      <c r="J373">
        <v>0</v>
      </c>
      <c r="K373" t="e">
        <v>#N/A</v>
      </c>
      <c r="L373" t="s">
        <v>124</v>
      </c>
      <c r="M373" t="e">
        <f>VLOOKUP(DATA_GOES_HERE!Y449,VENUEID!$A$2:$B$28,2,TRUE)</f>
        <v>#N/A</v>
      </c>
      <c r="N373" t="e">
        <f>VLOOKUP(DATA_GOES_HERE!AH449,eventTypeID!$A:$C,3,TRUE)</f>
        <v>#N/A</v>
      </c>
      <c r="Q373" t="e">
        <v>#N/A</v>
      </c>
      <c r="R373" s="7">
        <f>DATA_GOES_HERE!M351</f>
        <v>0</v>
      </c>
      <c r="W373" t="s">
        <v>229</v>
      </c>
      <c r="X373" t="s">
        <v>229</v>
      </c>
      <c r="Y373" t="s">
        <v>229</v>
      </c>
      <c r="Z373" t="s">
        <v>229</v>
      </c>
      <c r="AA373" t="s">
        <v>229</v>
      </c>
      <c r="AB373" t="s">
        <v>229</v>
      </c>
      <c r="AC373" t="s">
        <v>229</v>
      </c>
    </row>
    <row r="374" spans="1:29" x14ac:dyDescent="0.25">
      <c r="A374" s="6" t="s">
        <v>228</v>
      </c>
      <c r="B374">
        <f>DATA_GOES_HERE!A450</f>
        <v>0</v>
      </c>
      <c r="E374" s="8" t="str">
        <f>IF(DATA_GOES_HERE!F352,F374,"")</f>
        <v/>
      </c>
      <c r="F374">
        <f>DATA_GOES_HERE!AI450</f>
        <v>0</v>
      </c>
      <c r="G374" s="1">
        <f>DATA_GOES_HERE!J450</f>
        <v>0</v>
      </c>
      <c r="H374" s="1">
        <f>DATA_GOES_HERE!R450</f>
        <v>0</v>
      </c>
      <c r="I374" s="1">
        <f t="shared" ca="1" si="9"/>
        <v>42745</v>
      </c>
      <c r="J374">
        <v>0</v>
      </c>
      <c r="K374" t="e">
        <v>#N/A</v>
      </c>
      <c r="L374" t="s">
        <v>124</v>
      </c>
      <c r="M374" t="e">
        <f>VLOOKUP(DATA_GOES_HERE!Y450,VENUEID!$A$2:$B$28,2,TRUE)</f>
        <v>#N/A</v>
      </c>
      <c r="N374" t="e">
        <f>VLOOKUP(DATA_GOES_HERE!AH450,eventTypeID!$A:$C,3,TRUE)</f>
        <v>#N/A</v>
      </c>
      <c r="Q374" t="e">
        <v>#N/A</v>
      </c>
      <c r="R374" s="7">
        <f>DATA_GOES_HERE!M352</f>
        <v>0</v>
      </c>
      <c r="W374" t="s">
        <v>229</v>
      </c>
      <c r="X374" t="s">
        <v>229</v>
      </c>
      <c r="Y374" t="s">
        <v>229</v>
      </c>
      <c r="Z374" t="s">
        <v>229</v>
      </c>
      <c r="AA374" t="s">
        <v>229</v>
      </c>
      <c r="AB374" t="s">
        <v>229</v>
      </c>
      <c r="AC374" t="s">
        <v>229</v>
      </c>
    </row>
    <row r="375" spans="1:29" x14ac:dyDescent="0.25">
      <c r="A375" s="6" t="s">
        <v>228</v>
      </c>
      <c r="B375">
        <f>DATA_GOES_HERE!A451</f>
        <v>0</v>
      </c>
      <c r="E375" s="8" t="str">
        <f>IF(DATA_GOES_HERE!F353,F375,"")</f>
        <v/>
      </c>
      <c r="F375">
        <f>DATA_GOES_HERE!AI451</f>
        <v>0</v>
      </c>
      <c r="G375" s="1">
        <f>DATA_GOES_HERE!J451</f>
        <v>0</v>
      </c>
      <c r="H375" s="1">
        <f>DATA_GOES_HERE!R451</f>
        <v>0</v>
      </c>
      <c r="I375" s="1">
        <f t="shared" ca="1" si="9"/>
        <v>42745</v>
      </c>
      <c r="J375">
        <v>0</v>
      </c>
      <c r="K375" t="e">
        <v>#N/A</v>
      </c>
      <c r="L375" t="s">
        <v>124</v>
      </c>
      <c r="M375" t="e">
        <f>VLOOKUP(DATA_GOES_HERE!Y451,VENUEID!$A$2:$B$28,2,TRUE)</f>
        <v>#N/A</v>
      </c>
      <c r="N375" t="e">
        <f>VLOOKUP(DATA_GOES_HERE!AH451,eventTypeID!$A:$C,3,TRUE)</f>
        <v>#N/A</v>
      </c>
      <c r="Q375" t="e">
        <v>#N/A</v>
      </c>
      <c r="R375" s="7">
        <f>DATA_GOES_HERE!M353</f>
        <v>0</v>
      </c>
      <c r="W375" t="s">
        <v>229</v>
      </c>
      <c r="X375" t="s">
        <v>229</v>
      </c>
      <c r="Y375" t="s">
        <v>229</v>
      </c>
      <c r="Z375" t="s">
        <v>229</v>
      </c>
      <c r="AA375" t="s">
        <v>229</v>
      </c>
      <c r="AB375" t="s">
        <v>229</v>
      </c>
      <c r="AC375" t="s">
        <v>229</v>
      </c>
    </row>
    <row r="376" spans="1:29" x14ac:dyDescent="0.25">
      <c r="A376" s="6" t="s">
        <v>228</v>
      </c>
      <c r="B376">
        <f>DATA_GOES_HERE!A452</f>
        <v>0</v>
      </c>
      <c r="E376" s="8" t="str">
        <f>IF(DATA_GOES_HERE!F354,F376,"")</f>
        <v/>
      </c>
      <c r="F376">
        <f>DATA_GOES_HERE!AI452</f>
        <v>0</v>
      </c>
      <c r="G376" s="1">
        <f>DATA_GOES_HERE!J452</f>
        <v>0</v>
      </c>
      <c r="H376" s="1">
        <f>DATA_GOES_HERE!R452</f>
        <v>0</v>
      </c>
      <c r="I376" s="1">
        <f t="shared" ca="1" si="9"/>
        <v>42745</v>
      </c>
      <c r="J376">
        <v>0</v>
      </c>
      <c r="K376" t="e">
        <v>#N/A</v>
      </c>
      <c r="L376" t="s">
        <v>124</v>
      </c>
      <c r="M376" t="e">
        <f>VLOOKUP(DATA_GOES_HERE!Y452,VENUEID!$A$2:$B$28,2,TRUE)</f>
        <v>#N/A</v>
      </c>
      <c r="N376" t="e">
        <f>VLOOKUP(DATA_GOES_HERE!AH452,eventTypeID!$A:$C,3,TRUE)</f>
        <v>#N/A</v>
      </c>
      <c r="Q376" t="e">
        <v>#N/A</v>
      </c>
      <c r="R376" s="7">
        <f>DATA_GOES_HERE!M354</f>
        <v>0</v>
      </c>
      <c r="W376" t="s">
        <v>229</v>
      </c>
      <c r="X376" t="s">
        <v>229</v>
      </c>
      <c r="Y376" t="s">
        <v>229</v>
      </c>
      <c r="Z376" t="s">
        <v>229</v>
      </c>
      <c r="AA376" t="s">
        <v>229</v>
      </c>
      <c r="AB376" t="s">
        <v>229</v>
      </c>
      <c r="AC376" t="s">
        <v>229</v>
      </c>
    </row>
    <row r="377" spans="1:29" x14ac:dyDescent="0.25">
      <c r="A377" s="6" t="s">
        <v>228</v>
      </c>
      <c r="B377">
        <f>DATA_GOES_HERE!A453</f>
        <v>0</v>
      </c>
      <c r="E377" s="8" t="str">
        <f>IF(DATA_GOES_HERE!F355,F377,"")</f>
        <v/>
      </c>
      <c r="F377">
        <f>DATA_GOES_HERE!AI453</f>
        <v>0</v>
      </c>
      <c r="G377" s="1">
        <f>DATA_GOES_HERE!J453</f>
        <v>0</v>
      </c>
      <c r="H377" s="1">
        <f>DATA_GOES_HERE!R453</f>
        <v>0</v>
      </c>
      <c r="I377" s="1">
        <f t="shared" ca="1" si="9"/>
        <v>42745</v>
      </c>
      <c r="J377">
        <v>0</v>
      </c>
      <c r="K377" t="e">
        <v>#N/A</v>
      </c>
      <c r="L377" t="s">
        <v>124</v>
      </c>
      <c r="M377" t="e">
        <f>VLOOKUP(DATA_GOES_HERE!Y453,VENUEID!$A$2:$B$28,2,TRUE)</f>
        <v>#N/A</v>
      </c>
      <c r="N377" t="e">
        <f>VLOOKUP(DATA_GOES_HERE!AH453,eventTypeID!$A:$C,3,TRUE)</f>
        <v>#N/A</v>
      </c>
      <c r="Q377" t="e">
        <v>#N/A</v>
      </c>
      <c r="R377" s="7">
        <f>DATA_GOES_HERE!M355</f>
        <v>0</v>
      </c>
      <c r="W377" t="s">
        <v>229</v>
      </c>
      <c r="X377" t="s">
        <v>229</v>
      </c>
      <c r="Y377" t="s">
        <v>229</v>
      </c>
      <c r="Z377" t="s">
        <v>229</v>
      </c>
      <c r="AA377" t="s">
        <v>229</v>
      </c>
      <c r="AB377" t="s">
        <v>229</v>
      </c>
      <c r="AC377" t="s">
        <v>229</v>
      </c>
    </row>
    <row r="378" spans="1:29" x14ac:dyDescent="0.25">
      <c r="A378" s="6" t="s">
        <v>228</v>
      </c>
      <c r="B378">
        <f>DATA_GOES_HERE!A454</f>
        <v>0</v>
      </c>
      <c r="E378" s="8" t="str">
        <f>IF(DATA_GOES_HERE!F356,F378,"")</f>
        <v/>
      </c>
      <c r="F378">
        <f>DATA_GOES_HERE!AI454</f>
        <v>0</v>
      </c>
      <c r="G378" s="1">
        <f>DATA_GOES_HERE!J454</f>
        <v>0</v>
      </c>
      <c r="H378" s="1">
        <f>DATA_GOES_HERE!R454</f>
        <v>0</v>
      </c>
      <c r="I378" s="1">
        <f t="shared" ca="1" si="9"/>
        <v>42745</v>
      </c>
      <c r="J378">
        <v>0</v>
      </c>
      <c r="K378" t="e">
        <v>#N/A</v>
      </c>
      <c r="L378" t="s">
        <v>124</v>
      </c>
      <c r="M378" t="e">
        <f>VLOOKUP(DATA_GOES_HERE!Y454,VENUEID!$A$2:$B$28,2,TRUE)</f>
        <v>#N/A</v>
      </c>
      <c r="N378" t="e">
        <f>VLOOKUP(DATA_GOES_HERE!AH454,eventTypeID!$A:$C,3,TRUE)</f>
        <v>#N/A</v>
      </c>
      <c r="Q378" t="e">
        <v>#N/A</v>
      </c>
      <c r="R378" s="7">
        <f>DATA_GOES_HERE!M356</f>
        <v>0</v>
      </c>
      <c r="W378" t="s">
        <v>229</v>
      </c>
      <c r="X378" t="s">
        <v>229</v>
      </c>
      <c r="Y378" t="s">
        <v>229</v>
      </c>
      <c r="Z378" t="s">
        <v>229</v>
      </c>
      <c r="AA378" t="s">
        <v>229</v>
      </c>
      <c r="AB378" t="s">
        <v>229</v>
      </c>
      <c r="AC378" t="s">
        <v>229</v>
      </c>
    </row>
    <row r="379" spans="1:29" x14ac:dyDescent="0.25">
      <c r="A379" s="6" t="s">
        <v>228</v>
      </c>
      <c r="B379">
        <f>DATA_GOES_HERE!A455</f>
        <v>0</v>
      </c>
      <c r="E379" s="8" t="str">
        <f>IF(DATA_GOES_HERE!F357,F379,"")</f>
        <v/>
      </c>
      <c r="F379">
        <f>DATA_GOES_HERE!AI455</f>
        <v>0</v>
      </c>
      <c r="G379" s="1">
        <f>DATA_GOES_HERE!J455</f>
        <v>0</v>
      </c>
      <c r="H379" s="1">
        <f>DATA_GOES_HERE!R455</f>
        <v>0</v>
      </c>
      <c r="I379" s="1">
        <f t="shared" ca="1" si="9"/>
        <v>42745</v>
      </c>
      <c r="J379">
        <v>0</v>
      </c>
      <c r="K379" t="e">
        <v>#N/A</v>
      </c>
      <c r="L379" t="s">
        <v>124</v>
      </c>
      <c r="M379" t="e">
        <f>VLOOKUP(DATA_GOES_HERE!Y455,VENUEID!$A$2:$B$28,2,TRUE)</f>
        <v>#N/A</v>
      </c>
      <c r="N379" t="e">
        <f>VLOOKUP(DATA_GOES_HERE!AH455,eventTypeID!$A:$C,3,TRUE)</f>
        <v>#N/A</v>
      </c>
      <c r="Q379" t="e">
        <v>#N/A</v>
      </c>
      <c r="R379" s="7">
        <f>DATA_GOES_HERE!M357</f>
        <v>0</v>
      </c>
      <c r="W379" t="s">
        <v>229</v>
      </c>
      <c r="X379" t="s">
        <v>229</v>
      </c>
      <c r="Y379" t="s">
        <v>229</v>
      </c>
      <c r="Z379" t="s">
        <v>229</v>
      </c>
      <c r="AA379" t="s">
        <v>229</v>
      </c>
      <c r="AB379" t="s">
        <v>229</v>
      </c>
      <c r="AC379" t="s">
        <v>229</v>
      </c>
    </row>
    <row r="380" spans="1:29" x14ac:dyDescent="0.25">
      <c r="A380" s="6" t="s">
        <v>228</v>
      </c>
      <c r="B380">
        <f>DATA_GOES_HERE!A456</f>
        <v>0</v>
      </c>
      <c r="E380" s="8" t="str">
        <f>IF(DATA_GOES_HERE!F358,F380,"")</f>
        <v/>
      </c>
      <c r="F380">
        <f>DATA_GOES_HERE!AI456</f>
        <v>0</v>
      </c>
      <c r="G380" s="1">
        <f>DATA_GOES_HERE!J456</f>
        <v>0</v>
      </c>
      <c r="H380" s="1">
        <f>DATA_GOES_HERE!R456</f>
        <v>0</v>
      </c>
      <c r="I380" s="1">
        <f t="shared" ca="1" si="9"/>
        <v>42745</v>
      </c>
      <c r="J380">
        <v>0</v>
      </c>
      <c r="K380" t="e">
        <v>#N/A</v>
      </c>
      <c r="L380" t="s">
        <v>124</v>
      </c>
      <c r="M380" t="e">
        <f>VLOOKUP(DATA_GOES_HERE!Y456,VENUEID!$A$2:$B$28,2,TRUE)</f>
        <v>#N/A</v>
      </c>
      <c r="N380" t="e">
        <f>VLOOKUP(DATA_GOES_HERE!AH456,eventTypeID!$A:$C,3,TRUE)</f>
        <v>#N/A</v>
      </c>
      <c r="Q380" t="e">
        <v>#N/A</v>
      </c>
      <c r="R380" s="7">
        <f>DATA_GOES_HERE!M358</f>
        <v>0</v>
      </c>
      <c r="W380" t="s">
        <v>229</v>
      </c>
      <c r="X380" t="s">
        <v>229</v>
      </c>
      <c r="Y380" t="s">
        <v>229</v>
      </c>
      <c r="Z380" t="s">
        <v>229</v>
      </c>
      <c r="AA380" t="s">
        <v>229</v>
      </c>
      <c r="AB380" t="s">
        <v>229</v>
      </c>
      <c r="AC380" t="s">
        <v>229</v>
      </c>
    </row>
    <row r="381" spans="1:29" x14ac:dyDescent="0.25">
      <c r="A381" s="6" t="s">
        <v>228</v>
      </c>
      <c r="B381">
        <f>DATA_GOES_HERE!A457</f>
        <v>0</v>
      </c>
      <c r="E381" s="8" t="str">
        <f>IF(DATA_GOES_HERE!F359,F381,"")</f>
        <v/>
      </c>
      <c r="F381">
        <f>DATA_GOES_HERE!AI457</f>
        <v>0</v>
      </c>
      <c r="G381" s="1">
        <f>DATA_GOES_HERE!J457</f>
        <v>0</v>
      </c>
      <c r="H381" s="1">
        <f>DATA_GOES_HERE!R457</f>
        <v>0</v>
      </c>
      <c r="I381" s="1">
        <f t="shared" ca="1" si="9"/>
        <v>42745</v>
      </c>
      <c r="J381">
        <v>0</v>
      </c>
      <c r="K381" t="e">
        <v>#N/A</v>
      </c>
      <c r="L381" t="s">
        <v>124</v>
      </c>
      <c r="M381" t="e">
        <f>VLOOKUP(DATA_GOES_HERE!Y457,VENUEID!$A$2:$B$28,2,TRUE)</f>
        <v>#N/A</v>
      </c>
      <c r="N381" t="e">
        <f>VLOOKUP(DATA_GOES_HERE!AH457,eventTypeID!$A:$C,3,TRUE)</f>
        <v>#N/A</v>
      </c>
      <c r="Q381" t="e">
        <v>#N/A</v>
      </c>
      <c r="R381" s="7">
        <f>DATA_GOES_HERE!M359</f>
        <v>0</v>
      </c>
      <c r="W381" t="s">
        <v>229</v>
      </c>
      <c r="X381" t="s">
        <v>229</v>
      </c>
      <c r="Y381" t="s">
        <v>229</v>
      </c>
      <c r="Z381" t="s">
        <v>229</v>
      </c>
      <c r="AA381" t="s">
        <v>229</v>
      </c>
      <c r="AB381" t="s">
        <v>229</v>
      </c>
      <c r="AC381" t="s">
        <v>229</v>
      </c>
    </row>
    <row r="382" spans="1:29" x14ac:dyDescent="0.25">
      <c r="A382" s="6" t="s">
        <v>228</v>
      </c>
      <c r="B382">
        <f>DATA_GOES_HERE!A458</f>
        <v>0</v>
      </c>
      <c r="E382" s="8" t="str">
        <f>IF(DATA_GOES_HERE!F360,F382,"")</f>
        <v/>
      </c>
      <c r="F382">
        <f>DATA_GOES_HERE!AI458</f>
        <v>0</v>
      </c>
      <c r="G382" s="1">
        <f>DATA_GOES_HERE!J458</f>
        <v>0</v>
      </c>
      <c r="H382" s="1">
        <f>DATA_GOES_HERE!R458</f>
        <v>0</v>
      </c>
      <c r="I382" s="1">
        <f t="shared" ca="1" si="9"/>
        <v>42745</v>
      </c>
      <c r="J382">
        <v>0</v>
      </c>
      <c r="K382" t="e">
        <v>#N/A</v>
      </c>
      <c r="L382" t="s">
        <v>124</v>
      </c>
      <c r="M382" t="e">
        <f>VLOOKUP(DATA_GOES_HERE!Y458,VENUEID!$A$2:$B$28,2,TRUE)</f>
        <v>#N/A</v>
      </c>
      <c r="N382" t="e">
        <f>VLOOKUP(DATA_GOES_HERE!AH458,eventTypeID!$A:$C,3,TRUE)</f>
        <v>#N/A</v>
      </c>
      <c r="Q382" t="e">
        <v>#N/A</v>
      </c>
      <c r="R382" s="7">
        <f>DATA_GOES_HERE!M360</f>
        <v>0</v>
      </c>
      <c r="W382" t="s">
        <v>229</v>
      </c>
      <c r="X382" t="s">
        <v>229</v>
      </c>
      <c r="Y382" t="s">
        <v>229</v>
      </c>
      <c r="Z382" t="s">
        <v>229</v>
      </c>
      <c r="AA382" t="s">
        <v>229</v>
      </c>
      <c r="AB382" t="s">
        <v>229</v>
      </c>
      <c r="AC382" t="s">
        <v>229</v>
      </c>
    </row>
    <row r="383" spans="1:29" x14ac:dyDescent="0.25">
      <c r="A383" s="6" t="s">
        <v>228</v>
      </c>
      <c r="B383">
        <f>DATA_GOES_HERE!A459</f>
        <v>0</v>
      </c>
      <c r="E383" s="8" t="str">
        <f>IF(DATA_GOES_HERE!F361,F383,"")</f>
        <v/>
      </c>
      <c r="F383">
        <f>DATA_GOES_HERE!AI459</f>
        <v>0</v>
      </c>
      <c r="G383" s="1">
        <f>DATA_GOES_HERE!J459</f>
        <v>0</v>
      </c>
      <c r="H383" s="1">
        <f>DATA_GOES_HERE!R459</f>
        <v>0</v>
      </c>
      <c r="I383" s="1">
        <f t="shared" ca="1" si="9"/>
        <v>42745</v>
      </c>
      <c r="J383">
        <v>0</v>
      </c>
      <c r="K383" t="e">
        <v>#N/A</v>
      </c>
      <c r="L383" t="s">
        <v>124</v>
      </c>
      <c r="M383" t="e">
        <f>VLOOKUP(DATA_GOES_HERE!Y459,VENUEID!$A$2:$B$28,2,TRUE)</f>
        <v>#N/A</v>
      </c>
      <c r="N383" t="e">
        <f>VLOOKUP(DATA_GOES_HERE!AH459,eventTypeID!$A:$C,3,TRUE)</f>
        <v>#N/A</v>
      </c>
      <c r="Q383" t="e">
        <v>#N/A</v>
      </c>
      <c r="R383" s="7">
        <f>DATA_GOES_HERE!M361</f>
        <v>0</v>
      </c>
      <c r="W383" t="s">
        <v>229</v>
      </c>
      <c r="X383" t="s">
        <v>229</v>
      </c>
      <c r="Y383" t="s">
        <v>229</v>
      </c>
      <c r="Z383" t="s">
        <v>229</v>
      </c>
      <c r="AA383" t="s">
        <v>229</v>
      </c>
      <c r="AB383" t="s">
        <v>229</v>
      </c>
      <c r="AC383" t="s">
        <v>229</v>
      </c>
    </row>
    <row r="384" spans="1:29" x14ac:dyDescent="0.25">
      <c r="A384" s="6" t="s">
        <v>228</v>
      </c>
      <c r="B384">
        <f>DATA_GOES_HERE!A460</f>
        <v>0</v>
      </c>
      <c r="E384" s="8" t="str">
        <f>IF(DATA_GOES_HERE!F362,F384,"")</f>
        <v/>
      </c>
      <c r="F384">
        <f>DATA_GOES_HERE!AI460</f>
        <v>0</v>
      </c>
      <c r="G384" s="1">
        <f>DATA_GOES_HERE!J460</f>
        <v>0</v>
      </c>
      <c r="H384" s="1">
        <f>DATA_GOES_HERE!R460</f>
        <v>0</v>
      </c>
      <c r="I384" s="1">
        <f t="shared" ca="1" si="9"/>
        <v>42745</v>
      </c>
      <c r="J384">
        <v>0</v>
      </c>
      <c r="K384" t="e">
        <v>#N/A</v>
      </c>
      <c r="L384" t="s">
        <v>124</v>
      </c>
      <c r="M384" t="e">
        <f>VLOOKUP(DATA_GOES_HERE!Y460,VENUEID!$A$2:$B$28,2,TRUE)</f>
        <v>#N/A</v>
      </c>
      <c r="N384" t="e">
        <f>VLOOKUP(DATA_GOES_HERE!AH460,eventTypeID!$A:$C,3,TRUE)</f>
        <v>#N/A</v>
      </c>
      <c r="Q384" t="e">
        <v>#N/A</v>
      </c>
      <c r="R384" s="7">
        <f>DATA_GOES_HERE!M362</f>
        <v>0</v>
      </c>
      <c r="W384" t="s">
        <v>229</v>
      </c>
      <c r="X384" t="s">
        <v>229</v>
      </c>
      <c r="Y384" t="s">
        <v>229</v>
      </c>
      <c r="Z384" t="s">
        <v>229</v>
      </c>
      <c r="AA384" t="s">
        <v>229</v>
      </c>
      <c r="AB384" t="s">
        <v>229</v>
      </c>
      <c r="AC384" t="s">
        <v>229</v>
      </c>
    </row>
    <row r="385" spans="1:29" x14ac:dyDescent="0.25">
      <c r="A385" s="6" t="s">
        <v>228</v>
      </c>
      <c r="B385">
        <f>DATA_GOES_HERE!A461</f>
        <v>0</v>
      </c>
      <c r="E385" s="8" t="str">
        <f>IF(DATA_GOES_HERE!F363,F385,"")</f>
        <v/>
      </c>
      <c r="F385">
        <f>DATA_GOES_HERE!AI461</f>
        <v>0</v>
      </c>
      <c r="G385" s="1">
        <f>DATA_GOES_HERE!J461</f>
        <v>0</v>
      </c>
      <c r="H385" s="1">
        <f>DATA_GOES_HERE!R461</f>
        <v>0</v>
      </c>
      <c r="I385" s="1">
        <f t="shared" ca="1" si="9"/>
        <v>42745</v>
      </c>
      <c r="J385">
        <v>0</v>
      </c>
      <c r="K385" t="e">
        <v>#N/A</v>
      </c>
      <c r="L385" t="s">
        <v>124</v>
      </c>
      <c r="M385" t="e">
        <f>VLOOKUP(DATA_GOES_HERE!Y461,VENUEID!$A$2:$B$28,2,TRUE)</f>
        <v>#N/A</v>
      </c>
      <c r="N385" t="e">
        <f>VLOOKUP(DATA_GOES_HERE!AH461,eventTypeID!$A:$C,3,TRUE)</f>
        <v>#N/A</v>
      </c>
      <c r="Q385" t="e">
        <v>#N/A</v>
      </c>
      <c r="R385" s="7">
        <f>DATA_GOES_HERE!M363</f>
        <v>0</v>
      </c>
      <c r="W385" t="s">
        <v>229</v>
      </c>
      <c r="X385" t="s">
        <v>229</v>
      </c>
      <c r="Y385" t="s">
        <v>229</v>
      </c>
      <c r="Z385" t="s">
        <v>229</v>
      </c>
      <c r="AA385" t="s">
        <v>229</v>
      </c>
      <c r="AB385" t="s">
        <v>229</v>
      </c>
      <c r="AC385" t="s">
        <v>229</v>
      </c>
    </row>
    <row r="386" spans="1:29" x14ac:dyDescent="0.25">
      <c r="A386" s="6" t="s">
        <v>228</v>
      </c>
      <c r="B386">
        <f>DATA_GOES_HERE!A462</f>
        <v>0</v>
      </c>
      <c r="E386" s="8" t="str">
        <f>IF(DATA_GOES_HERE!F364,F386,"")</f>
        <v/>
      </c>
      <c r="F386">
        <f>DATA_GOES_HERE!AI462</f>
        <v>0</v>
      </c>
      <c r="G386" s="1">
        <f>DATA_GOES_HERE!J462</f>
        <v>0</v>
      </c>
      <c r="H386" s="1">
        <f>DATA_GOES_HERE!R462</f>
        <v>0</v>
      </c>
      <c r="I386" s="1">
        <f t="shared" ca="1" si="9"/>
        <v>42745</v>
      </c>
      <c r="J386">
        <v>0</v>
      </c>
      <c r="K386" t="e">
        <v>#N/A</v>
      </c>
      <c r="L386" t="s">
        <v>124</v>
      </c>
      <c r="M386" t="e">
        <f>VLOOKUP(DATA_GOES_HERE!Y462,VENUEID!$A$2:$B$28,2,TRUE)</f>
        <v>#N/A</v>
      </c>
      <c r="N386" t="e">
        <f>VLOOKUP(DATA_GOES_HERE!AH462,eventTypeID!$A:$C,3,TRUE)</f>
        <v>#N/A</v>
      </c>
      <c r="Q386" t="e">
        <v>#N/A</v>
      </c>
      <c r="R386" s="7">
        <f>DATA_GOES_HERE!M364</f>
        <v>0</v>
      </c>
      <c r="W386" t="s">
        <v>229</v>
      </c>
      <c r="X386" t="s">
        <v>229</v>
      </c>
      <c r="Y386" t="s">
        <v>229</v>
      </c>
      <c r="Z386" t="s">
        <v>229</v>
      </c>
      <c r="AA386" t="s">
        <v>229</v>
      </c>
      <c r="AB386" t="s">
        <v>229</v>
      </c>
      <c r="AC386" t="s">
        <v>229</v>
      </c>
    </row>
    <row r="387" spans="1:29" x14ac:dyDescent="0.25">
      <c r="A387" s="6" t="s">
        <v>228</v>
      </c>
      <c r="B387">
        <f>DATA_GOES_HERE!A463</f>
        <v>0</v>
      </c>
      <c r="E387" s="8" t="str">
        <f>IF(DATA_GOES_HERE!F365,F387,"")</f>
        <v/>
      </c>
      <c r="F387">
        <f>DATA_GOES_HERE!AI463</f>
        <v>0</v>
      </c>
      <c r="G387" s="1">
        <f>DATA_GOES_HERE!J463</f>
        <v>0</v>
      </c>
      <c r="H387" s="1">
        <f>DATA_GOES_HERE!R463</f>
        <v>0</v>
      </c>
      <c r="I387" s="1">
        <f t="shared" ca="1" si="9"/>
        <v>42745</v>
      </c>
      <c r="J387">
        <v>0</v>
      </c>
      <c r="K387" t="e">
        <v>#N/A</v>
      </c>
      <c r="L387" t="s">
        <v>124</v>
      </c>
      <c r="M387" t="e">
        <f>VLOOKUP(DATA_GOES_HERE!Y463,VENUEID!$A$2:$B$28,2,TRUE)</f>
        <v>#N/A</v>
      </c>
      <c r="N387" t="e">
        <f>VLOOKUP(DATA_GOES_HERE!AH463,eventTypeID!$A:$C,3,TRUE)</f>
        <v>#N/A</v>
      </c>
      <c r="Q387" t="e">
        <v>#N/A</v>
      </c>
      <c r="R387" s="7">
        <f>DATA_GOES_HERE!M365</f>
        <v>0</v>
      </c>
      <c r="W387" t="s">
        <v>229</v>
      </c>
      <c r="X387" t="s">
        <v>229</v>
      </c>
      <c r="Y387" t="s">
        <v>229</v>
      </c>
      <c r="Z387" t="s">
        <v>229</v>
      </c>
      <c r="AA387" t="s">
        <v>229</v>
      </c>
      <c r="AB387" t="s">
        <v>229</v>
      </c>
      <c r="AC387" t="s">
        <v>229</v>
      </c>
    </row>
    <row r="388" spans="1:29" x14ac:dyDescent="0.25">
      <c r="A388" s="6" t="s">
        <v>228</v>
      </c>
      <c r="B388">
        <f>DATA_GOES_HERE!A464</f>
        <v>0</v>
      </c>
      <c r="E388" s="8" t="str">
        <f>IF(DATA_GOES_HERE!F366,F388,"")</f>
        <v/>
      </c>
      <c r="F388">
        <f>DATA_GOES_HERE!AI464</f>
        <v>0</v>
      </c>
      <c r="G388" s="1">
        <f>DATA_GOES_HERE!J464</f>
        <v>0</v>
      </c>
      <c r="H388" s="1">
        <f>DATA_GOES_HERE!R464</f>
        <v>0</v>
      </c>
      <c r="I388" s="1">
        <f t="shared" ca="1" si="9"/>
        <v>42745</v>
      </c>
      <c r="J388">
        <v>0</v>
      </c>
      <c r="K388" t="e">
        <v>#N/A</v>
      </c>
      <c r="L388" t="s">
        <v>124</v>
      </c>
      <c r="M388" t="e">
        <f>VLOOKUP(DATA_GOES_HERE!Y464,VENUEID!$A$2:$B$28,2,TRUE)</f>
        <v>#N/A</v>
      </c>
      <c r="N388" t="e">
        <f>VLOOKUP(DATA_GOES_HERE!AH464,eventTypeID!$A:$C,3,TRUE)</f>
        <v>#N/A</v>
      </c>
      <c r="Q388" t="e">
        <v>#N/A</v>
      </c>
      <c r="R388" s="7">
        <f>DATA_GOES_HERE!M366</f>
        <v>0</v>
      </c>
      <c r="W388" t="s">
        <v>229</v>
      </c>
      <c r="X388" t="s">
        <v>229</v>
      </c>
      <c r="Y388" t="s">
        <v>229</v>
      </c>
      <c r="Z388" t="s">
        <v>229</v>
      </c>
      <c r="AA388" t="s">
        <v>229</v>
      </c>
      <c r="AB388" t="s">
        <v>229</v>
      </c>
      <c r="AC388" t="s">
        <v>229</v>
      </c>
    </row>
    <row r="389" spans="1:29" x14ac:dyDescent="0.25">
      <c r="A389" s="6" t="s">
        <v>228</v>
      </c>
      <c r="B389">
        <f>DATA_GOES_HERE!A465</f>
        <v>0</v>
      </c>
      <c r="E389" s="8" t="str">
        <f>IF(DATA_GOES_HERE!F367,F389,"")</f>
        <v/>
      </c>
      <c r="F389">
        <f>DATA_GOES_HERE!AI465</f>
        <v>0</v>
      </c>
      <c r="G389" s="1">
        <f>DATA_GOES_HERE!J465</f>
        <v>0</v>
      </c>
      <c r="H389" s="1">
        <f>DATA_GOES_HERE!R465</f>
        <v>0</v>
      </c>
      <c r="I389" s="1">
        <f t="shared" ca="1" si="9"/>
        <v>42745</v>
      </c>
      <c r="J389">
        <v>0</v>
      </c>
      <c r="K389" t="e">
        <v>#N/A</v>
      </c>
      <c r="L389" t="s">
        <v>124</v>
      </c>
      <c r="M389" t="e">
        <f>VLOOKUP(DATA_GOES_HERE!Y465,VENUEID!$A$2:$B$28,2,TRUE)</f>
        <v>#N/A</v>
      </c>
      <c r="N389" t="e">
        <f>VLOOKUP(DATA_GOES_HERE!AH465,eventTypeID!$A:$C,3,TRUE)</f>
        <v>#N/A</v>
      </c>
      <c r="Q389" t="e">
        <v>#N/A</v>
      </c>
      <c r="R389" s="7">
        <f>DATA_GOES_HERE!M367</f>
        <v>0</v>
      </c>
      <c r="W389" t="s">
        <v>229</v>
      </c>
      <c r="X389" t="s">
        <v>229</v>
      </c>
      <c r="Y389" t="s">
        <v>229</v>
      </c>
      <c r="Z389" t="s">
        <v>229</v>
      </c>
      <c r="AA389" t="s">
        <v>229</v>
      </c>
      <c r="AB389" t="s">
        <v>229</v>
      </c>
      <c r="AC389" t="s">
        <v>229</v>
      </c>
    </row>
    <row r="390" spans="1:29" x14ac:dyDescent="0.25">
      <c r="A390" s="6" t="s">
        <v>228</v>
      </c>
      <c r="B390">
        <f>DATA_GOES_HERE!A466</f>
        <v>0</v>
      </c>
      <c r="E390" s="8" t="str">
        <f>IF(DATA_GOES_HERE!F368,F390,"")</f>
        <v/>
      </c>
      <c r="F390">
        <f>DATA_GOES_HERE!AI466</f>
        <v>0</v>
      </c>
      <c r="G390" s="1">
        <f>DATA_GOES_HERE!J466</f>
        <v>0</v>
      </c>
      <c r="H390" s="1">
        <f>DATA_GOES_HERE!R466</f>
        <v>0</v>
      </c>
      <c r="I390" s="1">
        <f t="shared" ca="1" si="9"/>
        <v>42745</v>
      </c>
      <c r="J390">
        <v>0</v>
      </c>
      <c r="K390" t="e">
        <v>#N/A</v>
      </c>
      <c r="L390" t="s">
        <v>124</v>
      </c>
      <c r="M390" t="e">
        <f>VLOOKUP(DATA_GOES_HERE!Y466,VENUEID!$A$2:$B$28,2,TRUE)</f>
        <v>#N/A</v>
      </c>
      <c r="N390" t="e">
        <f>VLOOKUP(DATA_GOES_HERE!AH466,eventTypeID!$A:$C,3,TRUE)</f>
        <v>#N/A</v>
      </c>
      <c r="Q390" t="e">
        <v>#N/A</v>
      </c>
      <c r="R390" s="7">
        <f>DATA_GOES_HERE!M368</f>
        <v>0</v>
      </c>
      <c r="W390" t="s">
        <v>229</v>
      </c>
      <c r="X390" t="s">
        <v>229</v>
      </c>
      <c r="Y390" t="s">
        <v>229</v>
      </c>
      <c r="Z390" t="s">
        <v>229</v>
      </c>
      <c r="AA390" t="s">
        <v>229</v>
      </c>
      <c r="AB390" t="s">
        <v>229</v>
      </c>
      <c r="AC390" t="s">
        <v>229</v>
      </c>
    </row>
    <row r="391" spans="1:29" x14ac:dyDescent="0.25">
      <c r="A391" s="6" t="s">
        <v>228</v>
      </c>
      <c r="B391">
        <f>DATA_GOES_HERE!A467</f>
        <v>0</v>
      </c>
      <c r="E391" s="8" t="str">
        <f>IF(DATA_GOES_HERE!F369,F391,"")</f>
        <v/>
      </c>
      <c r="F391">
        <f>DATA_GOES_HERE!AI467</f>
        <v>0</v>
      </c>
      <c r="G391" s="1">
        <f>DATA_GOES_HERE!J467</f>
        <v>0</v>
      </c>
      <c r="H391" s="1">
        <f>DATA_GOES_HERE!R467</f>
        <v>0</v>
      </c>
      <c r="I391" s="1">
        <f t="shared" ca="1" si="9"/>
        <v>42745</v>
      </c>
      <c r="J391">
        <v>0</v>
      </c>
      <c r="K391" t="e">
        <v>#N/A</v>
      </c>
      <c r="L391" t="s">
        <v>124</v>
      </c>
      <c r="M391" t="e">
        <f>VLOOKUP(DATA_GOES_HERE!Y467,VENUEID!$A$2:$B$28,2,TRUE)</f>
        <v>#N/A</v>
      </c>
      <c r="N391" t="e">
        <f>VLOOKUP(DATA_GOES_HERE!AH467,eventTypeID!$A:$C,3,TRUE)</f>
        <v>#N/A</v>
      </c>
      <c r="Q391" t="e">
        <v>#N/A</v>
      </c>
      <c r="R391" s="7">
        <f>DATA_GOES_HERE!M369</f>
        <v>0</v>
      </c>
      <c r="W391" t="s">
        <v>229</v>
      </c>
      <c r="X391" t="s">
        <v>229</v>
      </c>
      <c r="Y391" t="s">
        <v>229</v>
      </c>
      <c r="Z391" t="s">
        <v>229</v>
      </c>
      <c r="AA391" t="s">
        <v>229</v>
      </c>
      <c r="AB391" t="s">
        <v>229</v>
      </c>
      <c r="AC391" t="s">
        <v>229</v>
      </c>
    </row>
    <row r="392" spans="1:29" x14ac:dyDescent="0.25">
      <c r="A392" s="6" t="s">
        <v>228</v>
      </c>
      <c r="B392">
        <f>DATA_GOES_HERE!A468</f>
        <v>0</v>
      </c>
      <c r="E392" s="8" t="str">
        <f>IF(DATA_GOES_HERE!F370,F392,"")</f>
        <v/>
      </c>
      <c r="F392">
        <f>DATA_GOES_HERE!AI468</f>
        <v>0</v>
      </c>
      <c r="G392" s="1">
        <f>DATA_GOES_HERE!J468</f>
        <v>0</v>
      </c>
      <c r="H392" s="1">
        <f>DATA_GOES_HERE!R468</f>
        <v>0</v>
      </c>
      <c r="I392" s="1">
        <f t="shared" ca="1" si="9"/>
        <v>42745</v>
      </c>
      <c r="J392">
        <v>0</v>
      </c>
      <c r="K392" t="e">
        <v>#N/A</v>
      </c>
      <c r="L392" t="s">
        <v>124</v>
      </c>
      <c r="M392" t="e">
        <f>VLOOKUP(DATA_GOES_HERE!Y468,VENUEID!$A$2:$B$28,2,TRUE)</f>
        <v>#N/A</v>
      </c>
      <c r="N392" t="e">
        <f>VLOOKUP(DATA_GOES_HERE!AH468,eventTypeID!$A:$C,3,TRUE)</f>
        <v>#N/A</v>
      </c>
      <c r="Q392" t="e">
        <v>#N/A</v>
      </c>
      <c r="R392" s="7">
        <f>DATA_GOES_HERE!M370</f>
        <v>0</v>
      </c>
      <c r="W392" t="s">
        <v>229</v>
      </c>
      <c r="X392" t="s">
        <v>229</v>
      </c>
      <c r="Y392" t="s">
        <v>229</v>
      </c>
      <c r="Z392" t="s">
        <v>229</v>
      </c>
      <c r="AA392" t="s">
        <v>229</v>
      </c>
      <c r="AB392" t="s">
        <v>229</v>
      </c>
      <c r="AC392" t="s">
        <v>229</v>
      </c>
    </row>
    <row r="393" spans="1:29" x14ac:dyDescent="0.25">
      <c r="A393" s="6" t="s">
        <v>228</v>
      </c>
      <c r="B393">
        <f>DATA_GOES_HERE!A469</f>
        <v>0</v>
      </c>
      <c r="E393" s="8" t="str">
        <f>IF(DATA_GOES_HERE!F371,F393,"")</f>
        <v/>
      </c>
      <c r="F393">
        <f>DATA_GOES_HERE!AI469</f>
        <v>0</v>
      </c>
      <c r="G393" s="1">
        <f>DATA_GOES_HERE!J469</f>
        <v>0</v>
      </c>
      <c r="H393" s="1">
        <f>DATA_GOES_HERE!R469</f>
        <v>0</v>
      </c>
      <c r="I393" s="1">
        <f t="shared" ca="1" si="9"/>
        <v>42745</v>
      </c>
      <c r="J393">
        <v>0</v>
      </c>
      <c r="K393" t="e">
        <v>#N/A</v>
      </c>
      <c r="L393" t="s">
        <v>124</v>
      </c>
      <c r="M393" t="e">
        <f>VLOOKUP(DATA_GOES_HERE!Y469,VENUEID!$A$2:$B$28,2,TRUE)</f>
        <v>#N/A</v>
      </c>
      <c r="N393" t="e">
        <f>VLOOKUP(DATA_GOES_HERE!AH469,eventTypeID!$A:$C,3,TRUE)</f>
        <v>#N/A</v>
      </c>
      <c r="Q393" t="e">
        <v>#N/A</v>
      </c>
      <c r="R393" s="7">
        <f>DATA_GOES_HERE!M371</f>
        <v>0</v>
      </c>
      <c r="W393" t="s">
        <v>229</v>
      </c>
      <c r="X393" t="s">
        <v>229</v>
      </c>
      <c r="Y393" t="s">
        <v>229</v>
      </c>
      <c r="Z393" t="s">
        <v>229</v>
      </c>
      <c r="AA393" t="s">
        <v>229</v>
      </c>
      <c r="AB393" t="s">
        <v>229</v>
      </c>
      <c r="AC393" t="s">
        <v>229</v>
      </c>
    </row>
    <row r="394" spans="1:29" x14ac:dyDescent="0.25">
      <c r="A394" s="6" t="s">
        <v>228</v>
      </c>
      <c r="B394">
        <f>DATA_GOES_HERE!A470</f>
        <v>0</v>
      </c>
      <c r="E394" s="8" t="str">
        <f>IF(DATA_GOES_HERE!F372,F394,"")</f>
        <v/>
      </c>
      <c r="F394">
        <f>DATA_GOES_HERE!AI470</f>
        <v>0</v>
      </c>
      <c r="G394" s="1">
        <f>DATA_GOES_HERE!J470</f>
        <v>0</v>
      </c>
      <c r="H394" s="1">
        <f>DATA_GOES_HERE!R470</f>
        <v>0</v>
      </c>
      <c r="I394" s="1">
        <f t="shared" ca="1" si="9"/>
        <v>42745</v>
      </c>
      <c r="J394">
        <v>0</v>
      </c>
      <c r="K394" t="e">
        <v>#N/A</v>
      </c>
      <c r="L394" t="s">
        <v>124</v>
      </c>
      <c r="M394" t="e">
        <f>VLOOKUP(DATA_GOES_HERE!Y470,VENUEID!$A$2:$B$28,2,TRUE)</f>
        <v>#N/A</v>
      </c>
      <c r="N394" t="e">
        <f>VLOOKUP(DATA_GOES_HERE!AH470,eventTypeID!$A:$C,3,TRUE)</f>
        <v>#N/A</v>
      </c>
      <c r="Q394" t="e">
        <v>#N/A</v>
      </c>
      <c r="R394" s="7">
        <f>DATA_GOES_HERE!M372</f>
        <v>0</v>
      </c>
      <c r="W394" t="s">
        <v>229</v>
      </c>
      <c r="X394" t="s">
        <v>229</v>
      </c>
      <c r="Y394" t="s">
        <v>229</v>
      </c>
      <c r="Z394" t="s">
        <v>229</v>
      </c>
      <c r="AA394" t="s">
        <v>229</v>
      </c>
      <c r="AB394" t="s">
        <v>229</v>
      </c>
      <c r="AC394" t="s">
        <v>229</v>
      </c>
    </row>
    <row r="395" spans="1:29" x14ac:dyDescent="0.25">
      <c r="A395" s="6" t="s">
        <v>228</v>
      </c>
      <c r="B395">
        <f>DATA_GOES_HERE!A471</f>
        <v>0</v>
      </c>
      <c r="E395" s="8" t="str">
        <f>IF(DATA_GOES_HERE!F373,F395,"")</f>
        <v/>
      </c>
      <c r="F395">
        <f>DATA_GOES_HERE!AI471</f>
        <v>0</v>
      </c>
      <c r="G395" s="1">
        <f>DATA_GOES_HERE!J471</f>
        <v>0</v>
      </c>
      <c r="H395" s="1">
        <f>DATA_GOES_HERE!R471</f>
        <v>0</v>
      </c>
      <c r="I395" s="1">
        <f t="shared" ca="1" si="9"/>
        <v>42745</v>
      </c>
      <c r="J395">
        <v>0</v>
      </c>
      <c r="K395" t="e">
        <v>#N/A</v>
      </c>
      <c r="L395" t="s">
        <v>124</v>
      </c>
      <c r="M395" t="e">
        <f>VLOOKUP(DATA_GOES_HERE!Y471,VENUEID!$A$2:$B$28,2,TRUE)</f>
        <v>#N/A</v>
      </c>
      <c r="N395" t="e">
        <f>VLOOKUP(DATA_GOES_HERE!AH471,eventTypeID!$A:$C,3,TRUE)</f>
        <v>#N/A</v>
      </c>
      <c r="Q395" t="e">
        <v>#N/A</v>
      </c>
      <c r="R395" s="7">
        <f>DATA_GOES_HERE!M373</f>
        <v>0</v>
      </c>
      <c r="W395" t="s">
        <v>229</v>
      </c>
      <c r="X395" t="s">
        <v>229</v>
      </c>
      <c r="Y395" t="s">
        <v>229</v>
      </c>
      <c r="Z395" t="s">
        <v>229</v>
      </c>
      <c r="AA395" t="s">
        <v>229</v>
      </c>
      <c r="AB395" t="s">
        <v>229</v>
      </c>
      <c r="AC395" t="s">
        <v>229</v>
      </c>
    </row>
    <row r="396" spans="1:29" x14ac:dyDescent="0.25">
      <c r="A396" s="6" t="s">
        <v>228</v>
      </c>
      <c r="B396">
        <f>DATA_GOES_HERE!A472</f>
        <v>0</v>
      </c>
      <c r="E396" s="8" t="str">
        <f>IF(DATA_GOES_HERE!F374,F396,"")</f>
        <v/>
      </c>
      <c r="F396">
        <f>DATA_GOES_HERE!AI472</f>
        <v>0</v>
      </c>
      <c r="G396" s="1">
        <f>DATA_GOES_HERE!J472</f>
        <v>0</v>
      </c>
      <c r="H396" s="1">
        <f>DATA_GOES_HERE!R472</f>
        <v>0</v>
      </c>
      <c r="I396" s="1">
        <f t="shared" ca="1" si="9"/>
        <v>42745</v>
      </c>
      <c r="J396">
        <v>0</v>
      </c>
      <c r="K396" t="e">
        <v>#N/A</v>
      </c>
      <c r="L396" t="s">
        <v>124</v>
      </c>
      <c r="M396" t="e">
        <f>VLOOKUP(DATA_GOES_HERE!Y472,VENUEID!$A$2:$B$28,2,TRUE)</f>
        <v>#N/A</v>
      </c>
      <c r="N396" t="e">
        <f>VLOOKUP(DATA_GOES_HERE!AH472,eventTypeID!$A:$C,3,TRUE)</f>
        <v>#N/A</v>
      </c>
      <c r="Q396" t="e">
        <v>#N/A</v>
      </c>
      <c r="R396" s="7">
        <f>DATA_GOES_HERE!M374</f>
        <v>0</v>
      </c>
      <c r="W396" t="s">
        <v>229</v>
      </c>
      <c r="X396" t="s">
        <v>229</v>
      </c>
      <c r="Y396" t="s">
        <v>229</v>
      </c>
      <c r="Z396" t="s">
        <v>229</v>
      </c>
      <c r="AA396" t="s">
        <v>229</v>
      </c>
      <c r="AB396" t="s">
        <v>229</v>
      </c>
      <c r="AC396" t="s">
        <v>229</v>
      </c>
    </row>
    <row r="397" spans="1:29" x14ac:dyDescent="0.25">
      <c r="A397" s="6" t="s">
        <v>228</v>
      </c>
      <c r="B397">
        <f>DATA_GOES_HERE!A473</f>
        <v>0</v>
      </c>
      <c r="E397" s="8" t="str">
        <f>IF(DATA_GOES_HERE!F375,F397,"")</f>
        <v/>
      </c>
      <c r="F397">
        <f>DATA_GOES_HERE!AI473</f>
        <v>0</v>
      </c>
      <c r="G397" s="1">
        <f>DATA_GOES_HERE!J473</f>
        <v>0</v>
      </c>
      <c r="H397" s="1">
        <f>DATA_GOES_HERE!R473</f>
        <v>0</v>
      </c>
      <c r="I397" s="1">
        <f t="shared" ca="1" si="9"/>
        <v>42745</v>
      </c>
      <c r="J397">
        <v>0</v>
      </c>
      <c r="K397" t="e">
        <v>#N/A</v>
      </c>
      <c r="L397" t="s">
        <v>124</v>
      </c>
      <c r="M397" t="e">
        <f>VLOOKUP(DATA_GOES_HERE!Y473,VENUEID!$A$2:$B$28,2,TRUE)</f>
        <v>#N/A</v>
      </c>
      <c r="N397" t="e">
        <f>VLOOKUP(DATA_GOES_HERE!AH473,eventTypeID!$A:$C,3,TRUE)</f>
        <v>#N/A</v>
      </c>
      <c r="Q397" t="e">
        <v>#N/A</v>
      </c>
      <c r="R397" s="7">
        <f>DATA_GOES_HERE!M375</f>
        <v>0</v>
      </c>
      <c r="W397" t="s">
        <v>229</v>
      </c>
      <c r="X397" t="s">
        <v>229</v>
      </c>
      <c r="Y397" t="s">
        <v>229</v>
      </c>
      <c r="Z397" t="s">
        <v>229</v>
      </c>
      <c r="AA397" t="s">
        <v>229</v>
      </c>
      <c r="AB397" t="s">
        <v>229</v>
      </c>
      <c r="AC397" t="s">
        <v>229</v>
      </c>
    </row>
    <row r="398" spans="1:29" x14ac:dyDescent="0.25">
      <c r="A398" s="6" t="s">
        <v>228</v>
      </c>
      <c r="B398">
        <f>DATA_GOES_HERE!A474</f>
        <v>0</v>
      </c>
      <c r="E398" s="8" t="str">
        <f>IF(DATA_GOES_HERE!F376,F398,"")</f>
        <v/>
      </c>
      <c r="F398">
        <f>DATA_GOES_HERE!AI474</f>
        <v>0</v>
      </c>
      <c r="G398" s="1">
        <f>DATA_GOES_HERE!J474</f>
        <v>0</v>
      </c>
      <c r="H398" s="1">
        <f>DATA_GOES_HERE!R474</f>
        <v>0</v>
      </c>
      <c r="I398" s="1">
        <f t="shared" ref="I398:I403" ca="1" si="10">TODAY()</f>
        <v>42745</v>
      </c>
      <c r="J398">
        <v>0</v>
      </c>
      <c r="K398" t="e">
        <v>#N/A</v>
      </c>
      <c r="L398" t="s">
        <v>124</v>
      </c>
      <c r="M398" t="e">
        <f>VLOOKUP(DATA_GOES_HERE!Y474,VENUEID!$A$2:$B$28,2,TRUE)</f>
        <v>#N/A</v>
      </c>
      <c r="N398" t="e">
        <f>VLOOKUP(DATA_GOES_HERE!AH474,eventTypeID!$A:$C,3,TRUE)</f>
        <v>#N/A</v>
      </c>
      <c r="Q398" t="e">
        <v>#N/A</v>
      </c>
      <c r="R398" s="7" t="e">
        <v>#REF!</v>
      </c>
      <c r="W398" t="s">
        <v>229</v>
      </c>
      <c r="X398" t="s">
        <v>229</v>
      </c>
      <c r="Y398" t="s">
        <v>229</v>
      </c>
      <c r="Z398" t="s">
        <v>229</v>
      </c>
      <c r="AA398" t="s">
        <v>229</v>
      </c>
      <c r="AB398" t="s">
        <v>229</v>
      </c>
      <c r="AC398" t="s">
        <v>229</v>
      </c>
    </row>
    <row r="399" spans="1:29" x14ac:dyDescent="0.25">
      <c r="A399" s="6" t="s">
        <v>228</v>
      </c>
      <c r="B399">
        <f>DATA_GOES_HERE!A475</f>
        <v>0</v>
      </c>
      <c r="E399" s="8" t="str">
        <f>IF(DATA_GOES_HERE!F377,F399,"")</f>
        <v/>
      </c>
      <c r="F399">
        <f>DATA_GOES_HERE!AI475</f>
        <v>0</v>
      </c>
      <c r="G399" s="1">
        <f>DATA_GOES_HERE!J475</f>
        <v>0</v>
      </c>
      <c r="H399" s="1">
        <f>DATA_GOES_HERE!R475</f>
        <v>0</v>
      </c>
      <c r="I399" s="1">
        <f t="shared" ca="1" si="10"/>
        <v>42745</v>
      </c>
      <c r="J399">
        <v>0</v>
      </c>
      <c r="K399" t="e">
        <v>#N/A</v>
      </c>
      <c r="L399" t="s">
        <v>124</v>
      </c>
      <c r="M399" t="e">
        <f>VLOOKUP(DATA_GOES_HERE!Y475,VENUEID!$A$2:$B$28,2,TRUE)</f>
        <v>#N/A</v>
      </c>
      <c r="N399" t="e">
        <f>VLOOKUP(DATA_GOES_HERE!AH475,eventTypeID!$A:$C,3,TRUE)</f>
        <v>#N/A</v>
      </c>
      <c r="Q399" t="e">
        <v>#N/A</v>
      </c>
      <c r="R399" s="7" t="e">
        <v>#REF!</v>
      </c>
      <c r="W399" t="s">
        <v>229</v>
      </c>
      <c r="X399" t="s">
        <v>229</v>
      </c>
      <c r="Y399" t="s">
        <v>229</v>
      </c>
      <c r="Z399" t="s">
        <v>229</v>
      </c>
      <c r="AA399" t="s">
        <v>229</v>
      </c>
      <c r="AB399" t="s">
        <v>229</v>
      </c>
      <c r="AC399" t="s">
        <v>229</v>
      </c>
    </row>
    <row r="400" spans="1:29" x14ac:dyDescent="0.25">
      <c r="A400" s="6" t="s">
        <v>228</v>
      </c>
      <c r="B400">
        <f>DATA_GOES_HERE!A476</f>
        <v>0</v>
      </c>
      <c r="E400" s="8" t="str">
        <f>IF(DATA_GOES_HERE!F378,F400,"")</f>
        <v/>
      </c>
      <c r="F400">
        <f>DATA_GOES_HERE!AI476</f>
        <v>0</v>
      </c>
      <c r="G400" s="1">
        <f>DATA_GOES_HERE!J476</f>
        <v>0</v>
      </c>
      <c r="H400" s="1">
        <f>DATA_GOES_HERE!R476</f>
        <v>0</v>
      </c>
      <c r="I400" s="1">
        <f t="shared" ca="1" si="10"/>
        <v>42745</v>
      </c>
      <c r="J400">
        <v>0</v>
      </c>
      <c r="K400" t="e">
        <v>#N/A</v>
      </c>
      <c r="L400" t="s">
        <v>124</v>
      </c>
      <c r="M400" t="e">
        <f>VLOOKUP(DATA_GOES_HERE!Y476,VENUEID!$A$2:$B$28,2,TRUE)</f>
        <v>#N/A</v>
      </c>
      <c r="N400" t="e">
        <f>VLOOKUP(DATA_GOES_HERE!AH476,eventTypeID!$A:$C,3,TRUE)</f>
        <v>#N/A</v>
      </c>
      <c r="Q400" t="e">
        <v>#N/A</v>
      </c>
      <c r="R400" s="7" t="e">
        <v>#REF!</v>
      </c>
      <c r="W400" t="s">
        <v>229</v>
      </c>
      <c r="X400" t="s">
        <v>229</v>
      </c>
      <c r="Y400" t="s">
        <v>229</v>
      </c>
      <c r="Z400" t="s">
        <v>229</v>
      </c>
      <c r="AA400" t="s">
        <v>229</v>
      </c>
      <c r="AB400" t="s">
        <v>229</v>
      </c>
      <c r="AC400" t="s">
        <v>229</v>
      </c>
    </row>
    <row r="401" spans="1:29" x14ac:dyDescent="0.25">
      <c r="A401" s="6" t="s">
        <v>228</v>
      </c>
      <c r="B401">
        <f>DATA_GOES_HERE!A477</f>
        <v>0</v>
      </c>
      <c r="E401" s="8" t="str">
        <f>IF(DATA_GOES_HERE!F379,F401,"")</f>
        <v/>
      </c>
      <c r="F401">
        <f>DATA_GOES_HERE!AI477</f>
        <v>0</v>
      </c>
      <c r="G401" s="1">
        <f>DATA_GOES_HERE!J477</f>
        <v>0</v>
      </c>
      <c r="H401" s="1">
        <f>DATA_GOES_HERE!R477</f>
        <v>0</v>
      </c>
      <c r="I401" s="1">
        <f t="shared" ca="1" si="10"/>
        <v>42745</v>
      </c>
      <c r="J401">
        <v>0</v>
      </c>
      <c r="K401" t="e">
        <v>#N/A</v>
      </c>
      <c r="L401" t="s">
        <v>124</v>
      </c>
      <c r="M401" t="e">
        <f>VLOOKUP(DATA_GOES_HERE!Y477,VENUEID!$A$2:$B$28,2,TRUE)</f>
        <v>#N/A</v>
      </c>
      <c r="N401" t="e">
        <f>VLOOKUP(DATA_GOES_HERE!AH477,eventTypeID!$A:$C,3,TRUE)</f>
        <v>#N/A</v>
      </c>
      <c r="Q401" t="e">
        <v>#N/A</v>
      </c>
      <c r="R401" s="7" t="e">
        <v>#REF!</v>
      </c>
      <c r="W401" t="s">
        <v>229</v>
      </c>
      <c r="X401" t="s">
        <v>229</v>
      </c>
      <c r="Y401" t="s">
        <v>229</v>
      </c>
      <c r="Z401" t="s">
        <v>229</v>
      </c>
      <c r="AA401" t="s">
        <v>229</v>
      </c>
      <c r="AB401" t="s">
        <v>229</v>
      </c>
      <c r="AC401" t="s">
        <v>229</v>
      </c>
    </row>
    <row r="402" spans="1:29" x14ac:dyDescent="0.25">
      <c r="A402" s="6" t="s">
        <v>228</v>
      </c>
      <c r="B402">
        <f>DATA_GOES_HERE!A478</f>
        <v>0</v>
      </c>
      <c r="E402" s="8" t="str">
        <f>IF(DATA_GOES_HERE!F380,F402,"")</f>
        <v/>
      </c>
      <c r="F402">
        <f>DATA_GOES_HERE!AI478</f>
        <v>0</v>
      </c>
      <c r="G402" s="1">
        <f>DATA_GOES_HERE!J478</f>
        <v>0</v>
      </c>
      <c r="H402" s="1">
        <f>DATA_GOES_HERE!R478</f>
        <v>0</v>
      </c>
      <c r="I402" s="1">
        <f t="shared" ca="1" si="10"/>
        <v>42745</v>
      </c>
      <c r="J402">
        <v>0</v>
      </c>
      <c r="K402" t="e">
        <v>#N/A</v>
      </c>
      <c r="L402" t="s">
        <v>124</v>
      </c>
      <c r="M402" t="e">
        <f>VLOOKUP(DATA_GOES_HERE!Y478,VENUEID!$A$2:$B$28,2,TRUE)</f>
        <v>#N/A</v>
      </c>
      <c r="N402" t="e">
        <f>VLOOKUP(DATA_GOES_HERE!AH478,eventTypeID!$A:$C,3,TRUE)</f>
        <v>#N/A</v>
      </c>
      <c r="Q402" t="e">
        <v>#N/A</v>
      </c>
      <c r="R402" s="7" t="e">
        <v>#REF!</v>
      </c>
      <c r="W402" t="s">
        <v>229</v>
      </c>
      <c r="X402" t="s">
        <v>229</v>
      </c>
      <c r="Y402" t="s">
        <v>229</v>
      </c>
      <c r="Z402" t="s">
        <v>229</v>
      </c>
      <c r="AA402" t="s">
        <v>229</v>
      </c>
      <c r="AB402" t="s">
        <v>229</v>
      </c>
      <c r="AC402" t="s">
        <v>229</v>
      </c>
    </row>
    <row r="403" spans="1:29" x14ac:dyDescent="0.25">
      <c r="A403" s="6" t="s">
        <v>228</v>
      </c>
      <c r="B403">
        <f>DATA_GOES_HERE!A479</f>
        <v>0</v>
      </c>
      <c r="E403" s="8" t="str">
        <f>IF(DATA_GOES_HERE!F381,F403,"")</f>
        <v/>
      </c>
      <c r="F403">
        <f>DATA_GOES_HERE!AI479</f>
        <v>0</v>
      </c>
      <c r="G403" s="1">
        <f>DATA_GOES_HERE!J479</f>
        <v>0</v>
      </c>
      <c r="H403" s="1">
        <f>DATA_GOES_HERE!R479</f>
        <v>0</v>
      </c>
      <c r="I403" s="1">
        <f t="shared" ca="1" si="10"/>
        <v>42745</v>
      </c>
      <c r="J403">
        <v>0</v>
      </c>
      <c r="K403" t="e">
        <v>#N/A</v>
      </c>
      <c r="L403" t="s">
        <v>124</v>
      </c>
      <c r="M403" t="e">
        <f>VLOOKUP(DATA_GOES_HERE!Y479,VENUEID!$A$2:$B$28,2,TRUE)</f>
        <v>#N/A</v>
      </c>
      <c r="N403" t="e">
        <f>VLOOKUP(DATA_GOES_HERE!AH479,eventTypeID!$A:$C,3,TRUE)</f>
        <v>#N/A</v>
      </c>
      <c r="Q403" t="e">
        <v>#N/A</v>
      </c>
      <c r="R403" s="7" t="e">
        <v>#REF!</v>
      </c>
      <c r="W403" t="s">
        <v>229</v>
      </c>
      <c r="X403" t="s">
        <v>229</v>
      </c>
      <c r="Y403" t="s">
        <v>229</v>
      </c>
      <c r="Z403" t="s">
        <v>229</v>
      </c>
      <c r="AA403" t="s">
        <v>229</v>
      </c>
      <c r="AB403" t="s">
        <v>229</v>
      </c>
      <c r="AC403" t="s">
        <v>229</v>
      </c>
    </row>
    <row r="404" spans="1:29" x14ac:dyDescent="0.25">
      <c r="A404" s="6"/>
      <c r="E404" s="8" t="str">
        <f>IF(DATA_GOES_HERE!F382,F404,"")</f>
        <v/>
      </c>
      <c r="G404" s="1"/>
      <c r="H404" s="1"/>
      <c r="I404" s="1"/>
      <c r="W404" t="s">
        <v>229</v>
      </c>
      <c r="X404" t="s">
        <v>229</v>
      </c>
      <c r="Y404" t="s">
        <v>229</v>
      </c>
      <c r="Z404" t="s">
        <v>229</v>
      </c>
      <c r="AA404" t="s">
        <v>229</v>
      </c>
      <c r="AB404" t="s">
        <v>229</v>
      </c>
      <c r="AC404" t="s">
        <v>229</v>
      </c>
    </row>
    <row r="405" spans="1:29" x14ac:dyDescent="0.25">
      <c r="A405" s="6"/>
      <c r="E405" s="8" t="str">
        <f>IF(DATA_GOES_HERE!F383,F405,"")</f>
        <v/>
      </c>
      <c r="G405" s="1"/>
      <c r="H405" s="1"/>
      <c r="I405" s="1"/>
      <c r="W405" t="s">
        <v>229</v>
      </c>
      <c r="X405" t="s">
        <v>229</v>
      </c>
      <c r="Y405" t="s">
        <v>229</v>
      </c>
      <c r="Z405" t="s">
        <v>229</v>
      </c>
      <c r="AA405" t="s">
        <v>229</v>
      </c>
      <c r="AB405" t="s">
        <v>229</v>
      </c>
      <c r="AC405" t="s">
        <v>229</v>
      </c>
    </row>
    <row r="406" spans="1:29" x14ac:dyDescent="0.25">
      <c r="A406" s="6"/>
      <c r="E406" s="8" t="str">
        <f>IF(DATA_GOES_HERE!F384,F406,"")</f>
        <v/>
      </c>
      <c r="G406" s="1"/>
      <c r="H406" s="1"/>
      <c r="I406" s="1"/>
      <c r="W406" t="s">
        <v>229</v>
      </c>
      <c r="X406" t="s">
        <v>229</v>
      </c>
      <c r="Y406" t="s">
        <v>229</v>
      </c>
      <c r="Z406" t="s">
        <v>229</v>
      </c>
      <c r="AA406" t="s">
        <v>229</v>
      </c>
      <c r="AB406" t="s">
        <v>229</v>
      </c>
      <c r="AC406" t="s">
        <v>229</v>
      </c>
    </row>
    <row r="407" spans="1:29" x14ac:dyDescent="0.25">
      <c r="A407" s="6"/>
      <c r="E407" s="8" t="str">
        <f>IF(DATA_GOES_HERE!F385,F407,"")</f>
        <v/>
      </c>
      <c r="G407" s="1"/>
      <c r="H407" s="1"/>
      <c r="I407" s="1"/>
      <c r="W407" t="s">
        <v>229</v>
      </c>
      <c r="X407" t="s">
        <v>229</v>
      </c>
      <c r="Y407" t="s">
        <v>229</v>
      </c>
      <c r="Z407" t="s">
        <v>229</v>
      </c>
      <c r="AA407" t="s">
        <v>229</v>
      </c>
      <c r="AB407" t="s">
        <v>229</v>
      </c>
      <c r="AC407" t="s">
        <v>229</v>
      </c>
    </row>
    <row r="408" spans="1:29" x14ac:dyDescent="0.25">
      <c r="A408" s="6"/>
      <c r="E408" s="8" t="str">
        <f>IF(DATA_GOES_HERE!F386,F408,"")</f>
        <v/>
      </c>
      <c r="G408" s="1"/>
      <c r="H408" s="1"/>
      <c r="I408" s="1"/>
      <c r="W408" t="s">
        <v>229</v>
      </c>
      <c r="X408" t="s">
        <v>229</v>
      </c>
      <c r="Y408" t="s">
        <v>229</v>
      </c>
      <c r="Z408" t="s">
        <v>229</v>
      </c>
      <c r="AA408" t="s">
        <v>229</v>
      </c>
      <c r="AB408" t="s">
        <v>229</v>
      </c>
      <c r="AC408" t="s">
        <v>229</v>
      </c>
    </row>
    <row r="409" spans="1:29" x14ac:dyDescent="0.25">
      <c r="A409" s="6"/>
      <c r="E409" s="8" t="str">
        <f>IF(DATA_GOES_HERE!F387,F409,"")</f>
        <v/>
      </c>
      <c r="G409" s="1"/>
      <c r="H409" s="1"/>
      <c r="I409" s="1"/>
      <c r="W409" t="s">
        <v>229</v>
      </c>
      <c r="X409" t="s">
        <v>229</v>
      </c>
      <c r="Y409" t="s">
        <v>229</v>
      </c>
      <c r="Z409" t="s">
        <v>229</v>
      </c>
      <c r="AA409" t="s">
        <v>229</v>
      </c>
      <c r="AB409" t="s">
        <v>229</v>
      </c>
      <c r="AC409" t="s">
        <v>229</v>
      </c>
    </row>
    <row r="410" spans="1:29" x14ac:dyDescent="0.25">
      <c r="A410" s="6"/>
      <c r="E410" s="8" t="str">
        <f>IF(DATA_GOES_HERE!F388,F410,"")</f>
        <v/>
      </c>
      <c r="G410" s="1"/>
      <c r="H410" s="1"/>
      <c r="I410" s="1"/>
      <c r="W410" t="s">
        <v>229</v>
      </c>
      <c r="X410" t="s">
        <v>229</v>
      </c>
      <c r="Y410" t="s">
        <v>229</v>
      </c>
      <c r="Z410" t="s">
        <v>229</v>
      </c>
      <c r="AA410" t="s">
        <v>229</v>
      </c>
      <c r="AB410" t="s">
        <v>229</v>
      </c>
      <c r="AC410" t="s">
        <v>229</v>
      </c>
    </row>
    <row r="411" spans="1:29" x14ac:dyDescent="0.25">
      <c r="A411" s="6"/>
      <c r="E411" s="8" t="str">
        <f>IF(DATA_GOES_HERE!F389,F411,"")</f>
        <v/>
      </c>
      <c r="G411" s="1"/>
      <c r="H411" s="1"/>
      <c r="I411" s="1"/>
      <c r="W411" t="s">
        <v>229</v>
      </c>
      <c r="X411" t="s">
        <v>229</v>
      </c>
      <c r="Y411" t="s">
        <v>229</v>
      </c>
      <c r="Z411" t="s">
        <v>229</v>
      </c>
      <c r="AA411" t="s">
        <v>229</v>
      </c>
      <c r="AB411" t="s">
        <v>229</v>
      </c>
      <c r="AC411" t="s">
        <v>229</v>
      </c>
    </row>
    <row r="412" spans="1:29" x14ac:dyDescent="0.25">
      <c r="A412" s="6"/>
      <c r="E412" s="8" t="str">
        <f>IF(DATA_GOES_HERE!F390,F412,"")</f>
        <v/>
      </c>
      <c r="G412" s="1"/>
      <c r="H412" s="1"/>
      <c r="I412" s="1"/>
      <c r="W412" t="s">
        <v>229</v>
      </c>
      <c r="X412" t="s">
        <v>229</v>
      </c>
      <c r="Y412" t="s">
        <v>229</v>
      </c>
      <c r="Z412" t="s">
        <v>229</v>
      </c>
      <c r="AA412" t="s">
        <v>229</v>
      </c>
      <c r="AB412" t="s">
        <v>229</v>
      </c>
      <c r="AC412" t="s">
        <v>229</v>
      </c>
    </row>
    <row r="413" spans="1:29" x14ac:dyDescent="0.25">
      <c r="A413" s="6"/>
      <c r="E413" s="8" t="str">
        <f>IF(DATA_GOES_HERE!F391,F413,"")</f>
        <v/>
      </c>
      <c r="G413" s="1"/>
      <c r="H413" s="1"/>
      <c r="I413" s="1"/>
      <c r="W413" t="s">
        <v>229</v>
      </c>
      <c r="X413" t="s">
        <v>229</v>
      </c>
      <c r="Y413" t="s">
        <v>229</v>
      </c>
      <c r="Z413" t="s">
        <v>229</v>
      </c>
      <c r="AA413" t="s">
        <v>229</v>
      </c>
      <c r="AB413" t="s">
        <v>229</v>
      </c>
      <c r="AC413" t="s">
        <v>229</v>
      </c>
    </row>
    <row r="414" spans="1:29" x14ac:dyDescent="0.25">
      <c r="A414" s="6"/>
      <c r="E414" s="8" t="str">
        <f>IF(DATA_GOES_HERE!F392,F414,"")</f>
        <v/>
      </c>
      <c r="G414" s="1"/>
      <c r="H414" s="1"/>
      <c r="I414" s="1"/>
      <c r="W414" t="s">
        <v>229</v>
      </c>
      <c r="X414" t="s">
        <v>229</v>
      </c>
      <c r="Y414" t="s">
        <v>229</v>
      </c>
      <c r="Z414" t="s">
        <v>229</v>
      </c>
      <c r="AA414" t="s">
        <v>229</v>
      </c>
      <c r="AB414" t="s">
        <v>229</v>
      </c>
      <c r="AC414" t="s">
        <v>229</v>
      </c>
    </row>
    <row r="415" spans="1:29" x14ac:dyDescent="0.25">
      <c r="A415" s="6"/>
      <c r="E415" s="8" t="str">
        <f>IF(DATA_GOES_HERE!F393,F415,"")</f>
        <v/>
      </c>
      <c r="G415" s="1"/>
      <c r="H415" s="1"/>
      <c r="I415" s="1"/>
      <c r="W415" t="s">
        <v>229</v>
      </c>
      <c r="X415" t="s">
        <v>229</v>
      </c>
      <c r="Y415" t="s">
        <v>229</v>
      </c>
      <c r="Z415" t="s">
        <v>229</v>
      </c>
      <c r="AA415" t="s">
        <v>229</v>
      </c>
      <c r="AB415" t="s">
        <v>229</v>
      </c>
      <c r="AC415" t="s">
        <v>229</v>
      </c>
    </row>
    <row r="416" spans="1:29" x14ac:dyDescent="0.25">
      <c r="A416" s="6"/>
      <c r="E416" s="8" t="str">
        <f>IF(DATA_GOES_HERE!F394,F416,"")</f>
        <v/>
      </c>
      <c r="G416" s="1"/>
      <c r="H416" s="1"/>
      <c r="I416" s="1"/>
      <c r="W416" t="s">
        <v>229</v>
      </c>
      <c r="X416" t="s">
        <v>229</v>
      </c>
      <c r="Y416" t="s">
        <v>229</v>
      </c>
      <c r="Z416" t="s">
        <v>229</v>
      </c>
      <c r="AA416" t="s">
        <v>229</v>
      </c>
      <c r="AB416" t="s">
        <v>229</v>
      </c>
      <c r="AC416" t="s">
        <v>229</v>
      </c>
    </row>
    <row r="417" spans="1:29" x14ac:dyDescent="0.25">
      <c r="A417" s="6"/>
      <c r="E417" s="8" t="str">
        <f>IF(DATA_GOES_HERE!F395,F417,"")</f>
        <v/>
      </c>
      <c r="G417" s="1"/>
      <c r="H417" s="1"/>
      <c r="I417" s="1"/>
      <c r="W417" t="s">
        <v>229</v>
      </c>
      <c r="X417" t="s">
        <v>229</v>
      </c>
      <c r="Y417" t="s">
        <v>229</v>
      </c>
      <c r="Z417" t="s">
        <v>229</v>
      </c>
      <c r="AA417" t="s">
        <v>229</v>
      </c>
      <c r="AB417" t="s">
        <v>229</v>
      </c>
      <c r="AC417" t="s">
        <v>229</v>
      </c>
    </row>
    <row r="418" spans="1:29" x14ac:dyDescent="0.25">
      <c r="A418" s="6"/>
      <c r="E418" s="8" t="str">
        <f>IF(DATA_GOES_HERE!F396,F418,"")</f>
        <v/>
      </c>
      <c r="G418" s="1"/>
      <c r="H418" s="1"/>
      <c r="I418" s="1"/>
      <c r="W418" t="s">
        <v>229</v>
      </c>
      <c r="X418" t="s">
        <v>229</v>
      </c>
      <c r="Y418" t="s">
        <v>229</v>
      </c>
      <c r="Z418" t="s">
        <v>229</v>
      </c>
      <c r="AA418" t="s">
        <v>229</v>
      </c>
      <c r="AB418" t="s">
        <v>229</v>
      </c>
      <c r="AC418" t="s">
        <v>229</v>
      </c>
    </row>
    <row r="419" spans="1:29" x14ac:dyDescent="0.25">
      <c r="A419" s="6"/>
      <c r="E419" s="8" t="str">
        <f>IF(DATA_GOES_HERE!F397,F419,"")</f>
        <v/>
      </c>
      <c r="G419" s="1"/>
      <c r="H419" s="1"/>
      <c r="I419" s="1"/>
      <c r="W419" t="s">
        <v>229</v>
      </c>
      <c r="X419" t="s">
        <v>229</v>
      </c>
      <c r="Y419" t="s">
        <v>229</v>
      </c>
      <c r="Z419" t="s">
        <v>229</v>
      </c>
      <c r="AA419" t="s">
        <v>229</v>
      </c>
      <c r="AB419" t="s">
        <v>229</v>
      </c>
      <c r="AC419" t="s">
        <v>229</v>
      </c>
    </row>
    <row r="420" spans="1:29" x14ac:dyDescent="0.25">
      <c r="A420" s="6"/>
      <c r="G420" s="1"/>
      <c r="H420" s="1"/>
      <c r="I420" s="1"/>
    </row>
    <row r="421" spans="1:29" x14ac:dyDescent="0.25">
      <c r="A421" s="6"/>
      <c r="G421" s="1"/>
      <c r="H421" s="1"/>
      <c r="I421" s="1"/>
    </row>
    <row r="422" spans="1:29" x14ac:dyDescent="0.25">
      <c r="A422" s="6"/>
      <c r="G422" s="1"/>
      <c r="H422" s="1"/>
      <c r="I422" s="1"/>
    </row>
    <row r="423" spans="1:29" x14ac:dyDescent="0.25">
      <c r="A423" s="6"/>
      <c r="G423" s="1"/>
      <c r="H423" s="1"/>
      <c r="I423" s="1"/>
    </row>
    <row r="424" spans="1:29" x14ac:dyDescent="0.25">
      <c r="A424" s="6"/>
      <c r="G424" s="1"/>
      <c r="H424" s="1"/>
      <c r="I424" s="1"/>
    </row>
    <row r="425" spans="1:29" x14ac:dyDescent="0.25">
      <c r="A425" s="6"/>
      <c r="G425" s="1"/>
      <c r="H425" s="1"/>
      <c r="I425" s="1"/>
    </row>
    <row r="426" spans="1:29" x14ac:dyDescent="0.25">
      <c r="A426" s="6"/>
      <c r="G426" s="1"/>
      <c r="H426" s="1"/>
      <c r="I426" s="1"/>
    </row>
    <row r="427" spans="1:29" x14ac:dyDescent="0.25">
      <c r="A427" s="6"/>
      <c r="G427" s="1"/>
      <c r="H427" s="1"/>
      <c r="I427" s="1"/>
    </row>
    <row r="428" spans="1:29" x14ac:dyDescent="0.25">
      <c r="A428" s="6"/>
      <c r="G428" s="1"/>
      <c r="H428" s="1"/>
      <c r="I428" s="1"/>
    </row>
    <row r="429" spans="1:29" x14ac:dyDescent="0.25">
      <c r="A429" s="6"/>
      <c r="G429" s="1"/>
      <c r="H429" s="1"/>
      <c r="I429" s="1"/>
    </row>
    <row r="430" spans="1:29" x14ac:dyDescent="0.25">
      <c r="A430" s="6"/>
      <c r="G430" s="1"/>
      <c r="H430" s="1"/>
      <c r="I430" s="1"/>
    </row>
    <row r="431" spans="1:29" x14ac:dyDescent="0.25">
      <c r="A431" s="6"/>
      <c r="G431" s="1"/>
      <c r="H431" s="1"/>
      <c r="I431" s="1"/>
    </row>
    <row r="432" spans="1:29" x14ac:dyDescent="0.25">
      <c r="A432" s="6"/>
      <c r="G432" s="1"/>
      <c r="H432" s="1"/>
      <c r="I432" s="1"/>
    </row>
    <row r="433" spans="1:9" x14ac:dyDescent="0.25">
      <c r="A433" s="6"/>
      <c r="G433" s="1"/>
      <c r="H433" s="1"/>
      <c r="I433" s="1"/>
    </row>
    <row r="434" spans="1:9" x14ac:dyDescent="0.25">
      <c r="A434" s="6"/>
      <c r="G434" s="1"/>
      <c r="H434" s="1"/>
      <c r="I434" s="1"/>
    </row>
    <row r="435" spans="1:9" x14ac:dyDescent="0.25">
      <c r="A435" s="6"/>
      <c r="G435" s="1"/>
      <c r="H435" s="1"/>
      <c r="I435" s="1"/>
    </row>
    <row r="436" spans="1:9" x14ac:dyDescent="0.25">
      <c r="A436" s="6"/>
      <c r="G436" s="1"/>
      <c r="H436" s="1"/>
      <c r="I436" s="1"/>
    </row>
    <row r="437" spans="1:9" x14ac:dyDescent="0.25">
      <c r="A437" s="6"/>
      <c r="G437" s="1"/>
      <c r="H437" s="1"/>
      <c r="I437" s="1"/>
    </row>
    <row r="438" spans="1:9" x14ac:dyDescent="0.25">
      <c r="A438" s="6"/>
      <c r="G438" s="1"/>
      <c r="H438" s="1"/>
      <c r="I438" s="1"/>
    </row>
    <row r="439" spans="1:9" x14ac:dyDescent="0.25">
      <c r="A439" s="6"/>
      <c r="G439" s="1"/>
      <c r="H439" s="1"/>
      <c r="I439" s="1"/>
    </row>
    <row r="440" spans="1:9" x14ac:dyDescent="0.25">
      <c r="A440" s="6"/>
      <c r="G440" s="1"/>
      <c r="H440" s="1"/>
      <c r="I440" s="1"/>
    </row>
    <row r="441" spans="1:9" x14ac:dyDescent="0.25">
      <c r="A441" s="6"/>
      <c r="G441" s="1"/>
      <c r="H441" s="1"/>
      <c r="I441" s="1"/>
    </row>
    <row r="442" spans="1:9" x14ac:dyDescent="0.25">
      <c r="A442" s="6"/>
      <c r="G442" s="1"/>
      <c r="H442" s="1"/>
      <c r="I442" s="1"/>
    </row>
    <row r="443" spans="1:9" x14ac:dyDescent="0.25">
      <c r="A443" s="6"/>
      <c r="G443" s="1"/>
      <c r="H443" s="1"/>
      <c r="I443" s="1"/>
    </row>
    <row r="444" spans="1:9" x14ac:dyDescent="0.25">
      <c r="A444" s="6"/>
      <c r="G444" s="1"/>
      <c r="H444" s="1"/>
      <c r="I444" s="1"/>
    </row>
    <row r="445" spans="1:9" x14ac:dyDescent="0.25">
      <c r="A445" s="6"/>
      <c r="G445" s="1"/>
      <c r="H445" s="1"/>
      <c r="I445" s="1"/>
    </row>
    <row r="446" spans="1:9" x14ac:dyDescent="0.25">
      <c r="A446" s="6"/>
      <c r="G446" s="1"/>
      <c r="H446" s="1"/>
      <c r="I446" s="1"/>
    </row>
    <row r="447" spans="1:9" x14ac:dyDescent="0.25">
      <c r="A447" s="6"/>
      <c r="G447" s="1"/>
      <c r="H447" s="1"/>
      <c r="I447" s="1"/>
    </row>
    <row r="448" spans="1:9" x14ac:dyDescent="0.25">
      <c r="A448" s="6"/>
      <c r="G448" s="1"/>
      <c r="H448" s="1"/>
      <c r="I448" s="1"/>
    </row>
    <row r="449" spans="1:9" x14ac:dyDescent="0.25">
      <c r="A449" s="6"/>
      <c r="G449" s="1"/>
      <c r="H449" s="1"/>
      <c r="I449" s="1"/>
    </row>
    <row r="450" spans="1:9" x14ac:dyDescent="0.25">
      <c r="A450" s="6"/>
      <c r="G450" s="1"/>
      <c r="H450" s="1"/>
      <c r="I450" s="1"/>
    </row>
    <row r="451" spans="1:9" x14ac:dyDescent="0.25">
      <c r="A451" s="6"/>
      <c r="G451" s="1"/>
      <c r="H451" s="1"/>
      <c r="I451" s="1"/>
    </row>
    <row r="452" spans="1:9" x14ac:dyDescent="0.25">
      <c r="A452" s="6"/>
      <c r="G452" s="1"/>
      <c r="H452" s="1"/>
      <c r="I452" s="1"/>
    </row>
    <row r="453" spans="1:9" x14ac:dyDescent="0.25">
      <c r="A453" s="6"/>
      <c r="G453" s="1"/>
      <c r="H453" s="1"/>
      <c r="I453" s="1"/>
    </row>
    <row r="454" spans="1:9" x14ac:dyDescent="0.25">
      <c r="A454" s="6"/>
      <c r="G454" s="1"/>
      <c r="H454" s="1"/>
      <c r="I454" s="1"/>
    </row>
    <row r="455" spans="1:9" x14ac:dyDescent="0.25">
      <c r="A455" s="6"/>
      <c r="G455" s="1"/>
      <c r="H455" s="1"/>
      <c r="I455" s="1"/>
    </row>
    <row r="456" spans="1:9" x14ac:dyDescent="0.25">
      <c r="A456" s="6"/>
      <c r="G456" s="1"/>
      <c r="H456" s="1"/>
      <c r="I456" s="1"/>
    </row>
    <row r="457" spans="1:9" x14ac:dyDescent="0.25">
      <c r="A457" s="6"/>
      <c r="G457" s="1"/>
      <c r="H457" s="1"/>
      <c r="I457" s="1"/>
    </row>
    <row r="458" spans="1:9" x14ac:dyDescent="0.25">
      <c r="A458" s="6"/>
      <c r="G458" s="1"/>
      <c r="H458" s="1"/>
      <c r="I458" s="1"/>
    </row>
    <row r="459" spans="1:9" x14ac:dyDescent="0.25">
      <c r="A459" s="6"/>
      <c r="G459" s="1"/>
      <c r="H459" s="1"/>
      <c r="I459" s="1"/>
    </row>
    <row r="460" spans="1:9" x14ac:dyDescent="0.25">
      <c r="A460" s="6"/>
      <c r="G460" s="1"/>
      <c r="H460" s="1"/>
      <c r="I460" s="1"/>
    </row>
    <row r="461" spans="1:9" x14ac:dyDescent="0.25">
      <c r="A461" s="6"/>
      <c r="G461" s="1"/>
      <c r="H461" s="1"/>
      <c r="I461" s="1"/>
    </row>
    <row r="462" spans="1:9" x14ac:dyDescent="0.25">
      <c r="A462" s="6"/>
      <c r="G462" s="1"/>
      <c r="H462" s="1"/>
      <c r="I462" s="1"/>
    </row>
    <row r="463" spans="1:9" x14ac:dyDescent="0.25">
      <c r="A463" s="6"/>
      <c r="G463" s="1"/>
      <c r="H463" s="1"/>
      <c r="I463" s="1"/>
    </row>
    <row r="464" spans="1:9" x14ac:dyDescent="0.25">
      <c r="A464" s="6"/>
      <c r="G464" s="1"/>
      <c r="H464" s="1"/>
      <c r="I464" s="1"/>
    </row>
    <row r="465" spans="1:9" x14ac:dyDescent="0.25">
      <c r="A465" s="6"/>
      <c r="G465" s="1"/>
      <c r="H465" s="1"/>
      <c r="I465" s="1"/>
    </row>
    <row r="466" spans="1:9" x14ac:dyDescent="0.25">
      <c r="A466" s="6"/>
      <c r="G466" s="1"/>
      <c r="H466" s="1"/>
      <c r="I466" s="1"/>
    </row>
    <row r="467" spans="1:9" x14ac:dyDescent="0.25">
      <c r="A467" s="6"/>
      <c r="G467" s="1"/>
      <c r="H467" s="1"/>
      <c r="I467" s="1"/>
    </row>
    <row r="468" spans="1:9" x14ac:dyDescent="0.25">
      <c r="A468" s="6"/>
      <c r="G468" s="1"/>
      <c r="H468" s="1"/>
      <c r="I468" s="1"/>
    </row>
    <row r="469" spans="1:9" x14ac:dyDescent="0.25">
      <c r="A469" s="6"/>
      <c r="G469" s="1"/>
      <c r="H469" s="1"/>
      <c r="I469" s="1"/>
    </row>
    <row r="470" spans="1:9" x14ac:dyDescent="0.25">
      <c r="A470" s="6"/>
      <c r="G470" s="1"/>
      <c r="H470" s="1"/>
      <c r="I470" s="1"/>
    </row>
    <row r="471" spans="1:9" x14ac:dyDescent="0.25">
      <c r="A471" s="6"/>
      <c r="G471" s="1"/>
      <c r="H471" s="1"/>
      <c r="I471" s="1"/>
    </row>
    <row r="472" spans="1:9" x14ac:dyDescent="0.25">
      <c r="A472" s="6"/>
      <c r="G472" s="1"/>
      <c r="H472" s="1"/>
      <c r="I472" s="1"/>
    </row>
    <row r="473" spans="1:9" x14ac:dyDescent="0.25">
      <c r="A473" s="6"/>
      <c r="G473" s="1"/>
      <c r="H473" s="1"/>
      <c r="I473" s="1"/>
    </row>
    <row r="474" spans="1:9" x14ac:dyDescent="0.25">
      <c r="A474" s="6"/>
      <c r="G474" s="1"/>
      <c r="H474" s="1"/>
      <c r="I474" s="1"/>
    </row>
    <row r="475" spans="1:9" x14ac:dyDescent="0.25">
      <c r="A475" s="6"/>
      <c r="G475" s="1"/>
      <c r="H475" s="1"/>
      <c r="I475" s="1"/>
    </row>
    <row r="476" spans="1:9" x14ac:dyDescent="0.25">
      <c r="A476" s="6"/>
      <c r="G476" s="1"/>
      <c r="H476" s="1"/>
      <c r="I476" s="1"/>
    </row>
    <row r="477" spans="1:9" x14ac:dyDescent="0.25">
      <c r="A477" s="6"/>
      <c r="G477" s="1"/>
      <c r="H477" s="1"/>
      <c r="I477" s="1"/>
    </row>
    <row r="478" spans="1:9" x14ac:dyDescent="0.25">
      <c r="A478" s="6"/>
      <c r="G478" s="1"/>
      <c r="H478" s="1"/>
      <c r="I478" s="1"/>
    </row>
    <row r="479" spans="1:9" x14ac:dyDescent="0.25">
      <c r="A479" s="6"/>
      <c r="G479" s="1"/>
      <c r="H479" s="1"/>
      <c r="I479" s="1"/>
    </row>
    <row r="480" spans="1:9" x14ac:dyDescent="0.25">
      <c r="A480" s="6"/>
      <c r="G480" s="1"/>
      <c r="H480" s="1"/>
      <c r="I480" s="1"/>
    </row>
    <row r="481" spans="1:9" x14ac:dyDescent="0.25">
      <c r="A481" s="6"/>
      <c r="G481" s="1"/>
      <c r="H481" s="1"/>
      <c r="I481" s="1"/>
    </row>
    <row r="482" spans="1:9" x14ac:dyDescent="0.25">
      <c r="A482" s="6"/>
      <c r="G482" s="1"/>
      <c r="H482" s="1"/>
      <c r="I482" s="1"/>
    </row>
    <row r="483" spans="1:9" x14ac:dyDescent="0.25">
      <c r="A483" s="6"/>
      <c r="G483" s="1"/>
      <c r="H483" s="1"/>
      <c r="I483" s="1"/>
    </row>
    <row r="484" spans="1:9" x14ac:dyDescent="0.25">
      <c r="A484" s="6"/>
      <c r="G484" s="1"/>
      <c r="H484" s="1"/>
      <c r="I484" s="1"/>
    </row>
    <row r="485" spans="1:9" x14ac:dyDescent="0.25">
      <c r="A485" s="6"/>
      <c r="G485" s="1"/>
      <c r="H485" s="1"/>
      <c r="I485" s="1"/>
    </row>
    <row r="486" spans="1:9" x14ac:dyDescent="0.25">
      <c r="A486" s="6"/>
      <c r="G486" s="1"/>
      <c r="H486" s="1"/>
      <c r="I486" s="1"/>
    </row>
    <row r="487" spans="1:9" x14ac:dyDescent="0.25">
      <c r="A487" s="6"/>
      <c r="G487" s="1"/>
      <c r="H487" s="1"/>
      <c r="I487" s="1"/>
    </row>
    <row r="488" spans="1:9" x14ac:dyDescent="0.25">
      <c r="A488" s="6"/>
      <c r="G488" s="1"/>
      <c r="H488" s="1"/>
      <c r="I488" s="1"/>
    </row>
    <row r="489" spans="1:9" x14ac:dyDescent="0.25">
      <c r="A489" s="6"/>
      <c r="G489" s="1"/>
      <c r="H489" s="1"/>
      <c r="I489" s="1"/>
    </row>
    <row r="490" spans="1:9" x14ac:dyDescent="0.25">
      <c r="A490" s="6"/>
      <c r="G490" s="1"/>
      <c r="H490" s="1"/>
      <c r="I490" s="1"/>
    </row>
    <row r="491" spans="1:9" x14ac:dyDescent="0.25">
      <c r="A491" s="6"/>
      <c r="G491" s="1"/>
      <c r="H491" s="1"/>
      <c r="I491" s="1"/>
    </row>
    <row r="492" spans="1:9" x14ac:dyDescent="0.25">
      <c r="A492" s="6"/>
      <c r="G492" s="1"/>
      <c r="H492" s="1"/>
      <c r="I492" s="1"/>
    </row>
    <row r="493" spans="1:9" x14ac:dyDescent="0.25">
      <c r="A493" s="6"/>
      <c r="G493" s="1"/>
      <c r="H493" s="1"/>
      <c r="I493" s="1"/>
    </row>
    <row r="494" spans="1:9" x14ac:dyDescent="0.25">
      <c r="A494" s="6"/>
      <c r="G494" s="1"/>
      <c r="H494" s="1"/>
      <c r="I494" s="1"/>
    </row>
    <row r="495" spans="1:9" x14ac:dyDescent="0.25">
      <c r="A495" s="6"/>
      <c r="G495" s="1"/>
      <c r="H495" s="1"/>
      <c r="I495" s="1"/>
    </row>
    <row r="496" spans="1:9" x14ac:dyDescent="0.25">
      <c r="A496" s="6"/>
      <c r="G496" s="1"/>
      <c r="H496" s="1"/>
      <c r="I496" s="1"/>
    </row>
    <row r="497" spans="1:9" x14ac:dyDescent="0.25">
      <c r="A497" s="6"/>
      <c r="G497" s="1"/>
      <c r="H497" s="1"/>
      <c r="I497" s="1"/>
    </row>
    <row r="498" spans="1:9" x14ac:dyDescent="0.25">
      <c r="A498" s="6"/>
      <c r="G498" s="1"/>
      <c r="H498" s="1"/>
      <c r="I498" s="1"/>
    </row>
    <row r="499" spans="1:9" x14ac:dyDescent="0.25">
      <c r="A499" s="6"/>
      <c r="G499" s="1"/>
      <c r="H499" s="1"/>
      <c r="I49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DATA_GOES_HERE</vt:lpstr>
      <vt:lpstr>WORD</vt:lpstr>
      <vt:lpstr>WORDY_DESCRIPTION</vt:lpstr>
      <vt:lpstr>SUMMARY_WORD</vt:lpstr>
      <vt:lpstr>NOW_PLAYING</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2017-01-10T16:02:23Z</dcterms:modified>
</cp:coreProperties>
</file>