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416B7389-7BF9-42F9-A43C-85A5993CF1A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Merton" sheetId="1" r:id="rId1"/>
  </sheets>
  <definedNames>
    <definedName name="solver_adj" localSheetId="0" hidden="1">Merton!$C$6:$C$7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Merton!$I$1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F10" i="1"/>
  <c r="J8" i="1"/>
  <c r="H22" i="1"/>
  <c r="F1" i="1"/>
  <c r="F4" i="1" s="1"/>
  <c r="H16" i="1"/>
  <c r="F2" i="1" l="1"/>
  <c r="F5" i="1" s="1"/>
  <c r="F7" i="1" s="1"/>
  <c r="F8" i="1" s="1"/>
  <c r="I1" i="1" l="1"/>
</calcChain>
</file>

<file path=xl/sharedStrings.xml><?xml version="1.0" encoding="utf-8"?>
<sst xmlns="http://schemas.openxmlformats.org/spreadsheetml/2006/main" count="41" uniqueCount="34">
  <si>
    <t>Value of Equity</t>
  </si>
  <si>
    <t>E</t>
  </si>
  <si>
    <t>d1</t>
  </si>
  <si>
    <t>Error</t>
  </si>
  <si>
    <t>Vol of Equity</t>
  </si>
  <si>
    <t>sig_E</t>
  </si>
  <si>
    <t>d2</t>
  </si>
  <si>
    <t>K</t>
  </si>
  <si>
    <t>DTD</t>
  </si>
  <si>
    <t>standard deviation away from default</t>
  </si>
  <si>
    <t>Risk Free Rate</t>
  </si>
  <si>
    <t>r</t>
  </si>
  <si>
    <t>N(d1)</t>
  </si>
  <si>
    <t>Delta</t>
  </si>
  <si>
    <t>delta T</t>
  </si>
  <si>
    <t>T</t>
  </si>
  <si>
    <t>N(d2)</t>
  </si>
  <si>
    <t>This is the prob. That option will expire In The Money.</t>
  </si>
  <si>
    <t>Value of Asset (S)</t>
  </si>
  <si>
    <t>A</t>
  </si>
  <si>
    <t>Vol of Asset(sig)</t>
  </si>
  <si>
    <t>sig_A</t>
  </si>
  <si>
    <t>C or E_est</t>
  </si>
  <si>
    <t>RN_Prob_def</t>
  </si>
  <si>
    <t>L</t>
  </si>
  <si>
    <t>Price per share</t>
  </si>
  <si>
    <t>No. of shares outstanding</t>
  </si>
  <si>
    <t>Short term liability</t>
  </si>
  <si>
    <t>Long term liability</t>
  </si>
  <si>
    <t>dollar</t>
  </si>
  <si>
    <t>Equity (Market Value)</t>
  </si>
  <si>
    <t>Liability (zero coupon bond)</t>
  </si>
  <si>
    <t>Daily stde</t>
  </si>
  <si>
    <t>Annual stde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</si>
</sst>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>
      <alignment vertical="center"/>
    </xf>
  </cellStyleXfs>
  <cellXfs count="2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164" fontId="0" fillId="0" borderId="1" xfId="0" applyNumberFormat="1" applyBorder="1"/>
    <xf numFmtId="0" fontId="0" fillId="5" borderId="1" xfId="0" applyFill="1" applyBorder="1"/>
    <xf numFmtId="10" fontId="0" fillId="5" borderId="1" xfId="0" applyNumberFormat="1" applyFill="1" applyBorder="1"/>
    <xf numFmtId="2" fontId="0" fillId="3" borderId="1" xfId="0" applyNumberFormat="1" applyFill="1" applyBorder="1"/>
    <xf numFmtId="10" fontId="0" fillId="4" borderId="1" xfId="1" applyNumberFormat="1" applyFont="1" applyFill="1" applyBorder="1"/>
    <xf numFmtId="0" fontId="2" fillId="0" borderId="0" xfId="0" applyFont="1"/>
    <xf numFmtId="10" fontId="0" fillId="0" borderId="0" xfId="1" applyNumberFormat="1" applyFont="1"/>
    <xf numFmtId="4" fontId="0" fillId="0" borderId="0" xfId="0" applyNumberFormat="1"/>
    <xf numFmtId="3" fontId="0" fillId="0" borderId="0" xfId="0" applyNumberFormat="1"/>
    <xf numFmtId="10" fontId="0" fillId="0" borderId="1" xfId="0" applyNumberFormat="1" applyBorder="1"/>
    <xf numFmtId="0" fontId="0" fillId="0" borderId="0" xfId="0" applyAlignment="1">
      <alignment horizontal="center"/>
    </xf>
    <xf numFmtId="165" fontId="0" fillId="5" borderId="1" xfId="1" applyNumberFormat="1" applyFont="1" applyFill="1" applyBorder="1"/>
    <xf numFmtId="0" fontId="0" fillId="6" borderId="0" xfId="0" applyFill="1"/>
    <xf numFmtId="10" fontId="0" fillId="6" borderId="0" xfId="0" applyNumberFormat="1" applyFill="1" applyAlignment="1">
      <alignment horizontal="center"/>
    </xf>
    <xf numFmtId="10" fontId="0" fillId="6" borderId="0" xfId="1" applyNumberFormat="1" applyFont="1" applyFill="1" applyAlignment="1">
      <alignment horizontal="center"/>
    </xf>
    <xf numFmtId="0" fontId="0" fillId="7" borderId="0" xfId="0" applyFill="1"/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82550</xdr:colOff>
      <xdr:row>7</xdr:row>
      <xdr:rowOff>114300</xdr:rowOff>
    </xdr:from>
    <xdr:ext cx="2195216" cy="6942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82550" y="1447800"/>
              <a:ext cx="2195216" cy="694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5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5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5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5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5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500" b="0" i="1"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num>
                                  <m:den>
                                    <m:r>
                                      <a:rPr lang="en-US" sz="1500" b="0" i="1">
                                        <a:latin typeface="Cambria Math" panose="02040503050406030204" pitchFamily="18" charset="0"/>
                                      </a:rPr>
                                      <m:t>𝐾</m:t>
                                    </m:r>
                                  </m:den>
                                </m:f>
                              </m:e>
                            </m:d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f>
                                  <m:fPr>
                                    <m:ctrlPr>
                                      <a:rPr lang="en-US" sz="15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p>
                                      <m:sSupPr>
                                        <m:ctrlPr>
                                          <a:rPr lang="en-US" sz="15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5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𝜎</m:t>
                                        </m:r>
                                      </m:e>
                                      <m:sup>
                                        <m:r>
                                          <a:rPr lang="en-US" sz="1500" b="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num>
                                  <m:den>
                                    <m:r>
                                      <a:rPr lang="en-US" sz="15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  <m:r>
                              <a:rPr lang="en-US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func>
                      </m:num>
                      <m:den>
                        <m:r>
                          <a:rPr lang="en-US" sz="15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n-US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5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2550" y="1447800"/>
              <a:ext cx="2195216" cy="694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500" b="0" i="0">
                  <a:latin typeface="Cambria Math" panose="02040503050406030204" pitchFamily="18" charset="0"/>
                </a:rPr>
                <a:t>𝑑_1=ln⁡〖(𝑆/𝐾)+(𝑟+</a:t>
              </a:r>
              <a:r>
                <a:rPr lang="en-US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n-US" sz="1500" b="0" i="0">
                  <a:latin typeface="Cambria Math" panose="02040503050406030204" pitchFamily="18" charset="0"/>
                </a:rPr>
                <a:t>2/2)</a:t>
              </a:r>
              <a:r>
                <a:rPr lang="en-US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∆𝑡〗/(𝜎√∆𝑡)</a:t>
              </a:r>
              <a:endParaRPr lang="en-US" sz="1500"/>
            </a:p>
          </xdr:txBody>
        </xdr:sp>
      </mc:Fallback>
    </mc:AlternateContent>
    <xdr:clientData/>
  </xdr:oneCellAnchor>
  <xdr:oneCellAnchor>
    <xdr:from>
      <xdr:col>0</xdr:col>
      <xdr:colOff>69850</xdr:colOff>
      <xdr:row>11</xdr:row>
      <xdr:rowOff>127000</xdr:rowOff>
    </xdr:from>
    <xdr:ext cx="1358962" cy="2669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69850" y="2222500"/>
              <a:ext cx="1358962" cy="2669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5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5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5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5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5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rad>
                      <m:radPr>
                        <m:degHide m:val="on"/>
                        <m:ctrlP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rad>
                  </m:oMath>
                </m:oMathPara>
              </a14:m>
              <a:endParaRPr lang="en-US" sz="15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9850" y="2222500"/>
              <a:ext cx="1358962" cy="2669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500" b="0" i="0">
                  <a:latin typeface="Cambria Math" panose="02040503050406030204" pitchFamily="18" charset="0"/>
                </a:rPr>
                <a:t>𝑑_2=𝑑_1−</a:t>
              </a:r>
              <a:r>
                <a:rPr lang="en-US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𝜎√∆𝑡</a:t>
              </a:r>
              <a:endParaRPr lang="en-US" sz="1500"/>
            </a:p>
          </xdr:txBody>
        </xdr:sp>
      </mc:Fallback>
    </mc:AlternateContent>
    <xdr:clientData/>
  </xdr:oneCellAnchor>
  <xdr:oneCellAnchor>
    <xdr:from>
      <xdr:col>4</xdr:col>
      <xdr:colOff>57150</xdr:colOff>
      <xdr:row>11</xdr:row>
      <xdr:rowOff>158750</xdr:rowOff>
    </xdr:from>
    <xdr:ext cx="2444002" cy="2450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924175" y="2254250"/>
              <a:ext cx="2444002" cy="245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5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5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5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sz="15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500" b="0" i="1">
                        <a:latin typeface="Cambria Math" panose="02040503050406030204" pitchFamily="18" charset="0"/>
                      </a:rPr>
                      <m:t>𝑁</m:t>
                    </m:r>
                    <m:d>
                      <m:dPr>
                        <m:ctrlPr>
                          <a:rPr lang="en-US" sz="15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5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500" b="0" i="1">
                        <a:latin typeface="Cambria Math" panose="02040503050406030204" pitchFamily="18" charset="0"/>
                      </a:rPr>
                      <m:t>𝐾</m:t>
                    </m:r>
                    <m:sSup>
                      <m:sSupPr>
                        <m:ctrlPr>
                          <a:rPr lang="en-US" sz="15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.∆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p>
                    </m:sSup>
                    <m:r>
                      <a:rPr lang="en-US" sz="1500" b="0" i="1">
                        <a:latin typeface="Cambria Math" panose="02040503050406030204" pitchFamily="18" charset="0"/>
                      </a:rPr>
                      <m:t>𝑁</m:t>
                    </m:r>
                    <m:d>
                      <m:dPr>
                        <m:ctrlPr>
                          <a:rPr lang="en-US" sz="15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5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924175" y="2254250"/>
              <a:ext cx="2444002" cy="245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500" b="0" i="0">
                  <a:latin typeface="Cambria Math" panose="02040503050406030204" pitchFamily="18" charset="0"/>
                </a:rPr>
                <a:t>𝐶=𝑆.𝑁(𝑑_1 )−𝐾𝑒^(−𝑟.∆</a:t>
              </a:r>
              <a:r>
                <a:rPr lang="en-US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 </a:t>
              </a:r>
              <a:r>
                <a:rPr lang="en-US" sz="1500" b="0" i="0">
                  <a:latin typeface="Cambria Math" panose="02040503050406030204" pitchFamily="18" charset="0"/>
                </a:rPr>
                <a:t>𝑁(𝑑_2 )</a:t>
              </a:r>
              <a:endParaRPr lang="en-US" sz="15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Normal="100" workbookViewId="0">
      <selection activeCell="M14" sqref="M14"/>
    </sheetView>
  </sheetViews>
  <sheetFormatPr defaultRowHeight="14.5" x14ac:dyDescent="0.35"/>
  <cols>
    <col min="1" max="1" width="15.54296875" bestFit="1" customWidth="1"/>
    <col min="3" max="3" width="16.81640625" customWidth="1"/>
    <col min="5" max="5" width="12.7265625" bestFit="1" customWidth="1"/>
    <col min="6" max="6" width="14.08984375" customWidth="1"/>
    <col min="8" max="8" width="11.26953125" customWidth="1"/>
    <col min="9" max="9" width="14.453125" customWidth="1"/>
    <col min="10" max="10" width="14.7265625" customWidth="1"/>
  </cols>
  <sheetData>
    <row r="1" spans="1:10" x14ac:dyDescent="0.35">
      <c r="A1" s="1" t="s">
        <v>0</v>
      </c>
      <c r="B1" s="2" t="s">
        <v>1</v>
      </c>
      <c r="C1" s="3">
        <v>94500000</v>
      </c>
      <c r="E1" s="2" t="s">
        <v>2</v>
      </c>
      <c r="F1" s="2">
        <f>(LN(C6/C3)+(C4+C7^2/2)*C5)/(C7*SQRT(C5))</f>
        <v>3.2585750842258827</v>
      </c>
      <c r="H1" s="2" t="s">
        <v>3</v>
      </c>
      <c r="I1" s="4">
        <f>(F7/C1-1)^2+(F8/C2-1)^2</f>
        <v>2.4275770017939789E-8</v>
      </c>
    </row>
    <row r="2" spans="1:10" x14ac:dyDescent="0.35">
      <c r="A2" s="1" t="s">
        <v>4</v>
      </c>
      <c r="B2" s="2" t="s">
        <v>5</v>
      </c>
      <c r="C2" s="10">
        <v>0.42690748412273122</v>
      </c>
      <c r="E2" s="2" t="s">
        <v>6</v>
      </c>
      <c r="F2" s="2">
        <f>F1-C7*SQRT(C5)</f>
        <v>3.0583069001404461</v>
      </c>
    </row>
    <row r="3" spans="1:10" x14ac:dyDescent="0.35">
      <c r="A3" s="1" t="s">
        <v>7</v>
      </c>
      <c r="B3" s="2" t="s">
        <v>24</v>
      </c>
      <c r="C3" s="2">
        <v>116000000</v>
      </c>
      <c r="H3" s="5" t="s">
        <v>8</v>
      </c>
      <c r="I3" s="5">
        <f>(C6-C3)/(C7*C6)</f>
        <v>2.1197128559526774</v>
      </c>
      <c r="J3" t="s">
        <v>9</v>
      </c>
    </row>
    <row r="4" spans="1:10" x14ac:dyDescent="0.35">
      <c r="A4" s="1" t="s">
        <v>10</v>
      </c>
      <c r="B4" s="2" t="s">
        <v>11</v>
      </c>
      <c r="C4" s="13">
        <v>0.08</v>
      </c>
      <c r="E4" s="2" t="s">
        <v>12</v>
      </c>
      <c r="F4" s="2">
        <f>_xlfn.NORM.S.DIST(F1,TRUE)</f>
        <v>0.999440133793286</v>
      </c>
      <c r="G4" s="19" t="s">
        <v>13</v>
      </c>
    </row>
    <row r="5" spans="1:10" x14ac:dyDescent="0.35">
      <c r="A5" s="1" t="s">
        <v>14</v>
      </c>
      <c r="B5" s="2" t="s">
        <v>15</v>
      </c>
      <c r="C5" s="2">
        <v>1</v>
      </c>
      <c r="E5" s="2" t="s">
        <v>16</v>
      </c>
      <c r="F5" s="2">
        <f>_xlfn.NORM.S.DIST(F2,TRUE)</f>
        <v>0.99888704258076177</v>
      </c>
      <c r="G5" t="s">
        <v>17</v>
      </c>
    </row>
    <row r="6" spans="1:10" x14ac:dyDescent="0.35">
      <c r="A6" s="5" t="s">
        <v>18</v>
      </c>
      <c r="B6" s="2" t="s">
        <v>19</v>
      </c>
      <c r="C6" s="5">
        <v>201567725.80973014</v>
      </c>
    </row>
    <row r="7" spans="1:10" x14ac:dyDescent="0.35">
      <c r="A7" s="5" t="s">
        <v>20</v>
      </c>
      <c r="B7" s="2" t="s">
        <v>21</v>
      </c>
      <c r="C7" s="6">
        <v>0.20026818408543662</v>
      </c>
      <c r="E7" s="2" t="s">
        <v>22</v>
      </c>
      <c r="F7" s="7">
        <f>C6*F4-C3*EXP(-C4*C5)*F5</f>
        <v>94492555.816472933</v>
      </c>
      <c r="G7" t="s">
        <v>0</v>
      </c>
      <c r="I7" s="16" t="s">
        <v>32</v>
      </c>
      <c r="J7" s="17">
        <v>2.7E-2</v>
      </c>
    </row>
    <row r="8" spans="1:10" x14ac:dyDescent="0.35">
      <c r="E8" s="2" t="s">
        <v>5</v>
      </c>
      <c r="F8" s="8">
        <f>(F4*C6*C7)/F7</f>
        <v>0.42696487160391211</v>
      </c>
      <c r="I8" s="16" t="s">
        <v>33</v>
      </c>
      <c r="J8" s="18">
        <f>J7*SQRT(250)</f>
        <v>0.42690748412273122</v>
      </c>
    </row>
    <row r="9" spans="1:10" x14ac:dyDescent="0.35">
      <c r="J9" s="14"/>
    </row>
    <row r="10" spans="1:10" x14ac:dyDescent="0.35">
      <c r="E10" s="5" t="s">
        <v>23</v>
      </c>
      <c r="F10" s="15">
        <f>1-F5</f>
        <v>1.1129574192382252E-3</v>
      </c>
    </row>
    <row r="11" spans="1:10" x14ac:dyDescent="0.35">
      <c r="J11" s="11"/>
    </row>
    <row r="12" spans="1:10" x14ac:dyDescent="0.35">
      <c r="J12" s="11"/>
    </row>
    <row r="13" spans="1:10" x14ac:dyDescent="0.35">
      <c r="J13" s="11"/>
    </row>
    <row r="14" spans="1:10" x14ac:dyDescent="0.35">
      <c r="J14" s="11"/>
    </row>
    <row r="16" spans="1:10" x14ac:dyDescent="0.35">
      <c r="F16" s="16" t="s">
        <v>30</v>
      </c>
      <c r="G16" s="16"/>
      <c r="H16" s="16">
        <f>(H17*H18)</f>
        <v>94500000</v>
      </c>
      <c r="I16" s="16" t="s">
        <v>29</v>
      </c>
    </row>
    <row r="17" spans="2:10" x14ac:dyDescent="0.35">
      <c r="F17" s="16" t="s">
        <v>25</v>
      </c>
      <c r="G17" s="16"/>
      <c r="H17" s="16">
        <v>27</v>
      </c>
      <c r="I17" s="16" t="s">
        <v>29</v>
      </c>
      <c r="J17" s="12"/>
    </row>
    <row r="18" spans="2:10" x14ac:dyDescent="0.35">
      <c r="B18" s="9"/>
      <c r="C18" s="10"/>
      <c r="F18" s="16" t="s">
        <v>26</v>
      </c>
      <c r="G18" s="16"/>
      <c r="H18" s="16">
        <v>3500000</v>
      </c>
      <c r="I18" s="16" t="s">
        <v>29</v>
      </c>
    </row>
    <row r="19" spans="2:10" x14ac:dyDescent="0.35">
      <c r="F19" s="16"/>
      <c r="G19" s="16"/>
      <c r="H19" s="16"/>
      <c r="I19" s="16"/>
    </row>
    <row r="20" spans="2:10" x14ac:dyDescent="0.35">
      <c r="F20" s="16" t="s">
        <v>27</v>
      </c>
      <c r="G20" s="16"/>
      <c r="H20" s="16">
        <v>73000000</v>
      </c>
      <c r="I20" s="16" t="s">
        <v>29</v>
      </c>
    </row>
    <row r="21" spans="2:10" x14ac:dyDescent="0.35">
      <c r="F21" s="16" t="s">
        <v>28</v>
      </c>
      <c r="G21" s="16"/>
      <c r="H21" s="16">
        <v>86000000</v>
      </c>
      <c r="I21" s="16" t="s">
        <v>29</v>
      </c>
    </row>
    <row r="22" spans="2:10" x14ac:dyDescent="0.35">
      <c r="F22" s="16" t="s">
        <v>31</v>
      </c>
      <c r="G22" s="16"/>
      <c r="H22" s="16">
        <f>H20+0.5*H21</f>
        <v>116000000</v>
      </c>
      <c r="I22" s="16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2023-12-25T18:06:54Z</dcterms:modified>
</cp:coreProperties>
</file>