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ke Kealey\Desktop\Robo\EAIExerciseMaker\EAIExerciseMaker\"/>
    </mc:Choice>
  </mc:AlternateContent>
  <xr:revisionPtr revIDLastSave="0" documentId="13_ncr:1_{6C18F4A4-D60F-4F0C-AF6E-C439C492757C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Master" sheetId="1" r:id="rId1"/>
    <sheet name="Current H5P" sheetId="2" r:id="rId2"/>
    <sheet name="LessonLO" sheetId="11" r:id="rId3"/>
    <sheet name="Tiny" sheetId="6" r:id="rId4"/>
    <sheet name="Mini" sheetId="7" r:id="rId5"/>
    <sheet name="Junior" sheetId="8" r:id="rId6"/>
    <sheet name="Senior" sheetId="9" r:id="rId7"/>
    <sheet name="GCSE" sheetId="10" r:id="rId8"/>
  </sheets>
  <definedNames>
    <definedName name="_xlnm._FilterDatabase" localSheetId="2" hidden="1">LessonLO!$A$1:$I$1398</definedName>
    <definedName name="_xlnm._FilterDatabase" localSheetId="0" hidden="1">Master!$E$1:$E$910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2" i="1" l="1"/>
  <c r="L17" i="1"/>
  <c r="G562" i="11" a="1"/>
  <c r="G562" i="11" s="1"/>
  <c r="E562" i="11" a="1"/>
  <c r="E562" i="11" s="1"/>
  <c r="I562" i="11" s="1"/>
  <c r="G561" i="11" a="1"/>
  <c r="G561" i="11" s="1"/>
  <c r="E561" i="11" a="1"/>
  <c r="E561" i="11" s="1"/>
  <c r="I561" i="11" s="1"/>
  <c r="G560" i="11" a="1"/>
  <c r="G560" i="11" s="1"/>
  <c r="E560" i="11" a="1"/>
  <c r="E560" i="11" s="1"/>
  <c r="I560" i="11" s="1"/>
  <c r="G559" i="11" a="1"/>
  <c r="G559" i="11" s="1"/>
  <c r="E559" i="11" a="1"/>
  <c r="E559" i="11" s="1"/>
  <c r="I559" i="11" s="1"/>
  <c r="G558" i="11" a="1"/>
  <c r="G558" i="11" s="1"/>
  <c r="E558" i="11" a="1"/>
  <c r="E558" i="11" s="1"/>
  <c r="I558" i="11" s="1"/>
  <c r="G557" i="11" a="1"/>
  <c r="G557" i="11" s="1"/>
  <c r="E557" i="11" a="1"/>
  <c r="E557" i="11" s="1"/>
  <c r="I557" i="11" s="1"/>
  <c r="G556" i="11" a="1"/>
  <c r="G556" i="11" s="1"/>
  <c r="E556" i="11" a="1"/>
  <c r="E556" i="11" s="1"/>
  <c r="I556" i="11" s="1"/>
  <c r="G555" i="11" a="1"/>
  <c r="G555" i="11" s="1"/>
  <c r="E555" i="11" a="1"/>
  <c r="E555" i="11" s="1"/>
  <c r="I555" i="11" s="1"/>
  <c r="G554" i="11" a="1"/>
  <c r="G554" i="11" s="1"/>
  <c r="E554" i="11" a="1"/>
  <c r="E554" i="11" s="1"/>
  <c r="I554" i="11" s="1"/>
  <c r="G553" i="11" a="1"/>
  <c r="G553" i="11" s="1"/>
  <c r="E553" i="11" a="1"/>
  <c r="E553" i="11" s="1"/>
  <c r="I553" i="11" s="1"/>
  <c r="G552" i="11" a="1"/>
  <c r="G552" i="11" s="1"/>
  <c r="E552" i="11" a="1"/>
  <c r="E552" i="11" s="1"/>
  <c r="I552" i="11" s="1"/>
  <c r="G551" i="11" a="1"/>
  <c r="G551" i="11" s="1"/>
  <c r="E551" i="11" a="1"/>
  <c r="E551" i="11" s="1"/>
  <c r="I551" i="11" s="1"/>
  <c r="G550" i="11" a="1"/>
  <c r="G550" i="11" s="1"/>
  <c r="E550" i="11" a="1"/>
  <c r="E550" i="11" s="1"/>
  <c r="I550" i="11" s="1"/>
  <c r="G549" i="11" a="1"/>
  <c r="G549" i="11" s="1"/>
  <c r="E549" i="11" a="1"/>
  <c r="E549" i="11" s="1"/>
  <c r="I549" i="11" s="1"/>
  <c r="G548" i="11" a="1"/>
  <c r="G548" i="11" s="1"/>
  <c r="E548" i="11" a="1"/>
  <c r="E548" i="11" s="1"/>
  <c r="I548" i="11" s="1"/>
  <c r="G547" i="11" a="1"/>
  <c r="G547" i="11" s="1"/>
  <c r="E547" i="11" a="1"/>
  <c r="E547" i="11" s="1"/>
  <c r="I547" i="11" s="1"/>
  <c r="G546" i="11" a="1"/>
  <c r="G546" i="11" s="1"/>
  <c r="E546" i="11" a="1"/>
  <c r="E546" i="11" s="1"/>
  <c r="I546" i="11" s="1"/>
  <c r="G545" i="11" a="1"/>
  <c r="G545" i="11" s="1"/>
  <c r="E545" i="11" a="1"/>
  <c r="E545" i="11" s="1"/>
  <c r="I545" i="11" s="1"/>
  <c r="G544" i="11" a="1"/>
  <c r="G544" i="11" s="1"/>
  <c r="E544" i="11" a="1"/>
  <c r="E544" i="11" s="1"/>
  <c r="I544" i="11" s="1"/>
  <c r="G543" i="11" a="1"/>
  <c r="G543" i="11" s="1"/>
  <c r="E543" i="11" a="1"/>
  <c r="E543" i="11" s="1"/>
  <c r="I543" i="11" s="1"/>
  <c r="G542" i="11" a="1"/>
  <c r="G542" i="11" s="1"/>
  <c r="E542" i="11" a="1"/>
  <c r="E542" i="11" s="1"/>
  <c r="I542" i="11" s="1"/>
  <c r="G541" i="11" a="1"/>
  <c r="G541" i="11" s="1"/>
  <c r="E541" i="11" a="1"/>
  <c r="E541" i="11" s="1"/>
  <c r="I541" i="11" s="1"/>
  <c r="G540" i="11" a="1"/>
  <c r="G540" i="11" s="1"/>
  <c r="E540" i="11" a="1"/>
  <c r="E540" i="11" s="1"/>
  <c r="I540" i="11" s="1"/>
  <c r="G539" i="11" a="1"/>
  <c r="G539" i="11" s="1"/>
  <c r="E539" i="11" a="1"/>
  <c r="E539" i="11" s="1"/>
  <c r="I539" i="11" s="1"/>
  <c r="G538" i="11" a="1"/>
  <c r="G538" i="11" s="1"/>
  <c r="E538" i="11" a="1"/>
  <c r="E538" i="11" s="1"/>
  <c r="I538" i="11" s="1"/>
  <c r="G537" i="11" a="1"/>
  <c r="G537" i="11" s="1"/>
  <c r="E537" i="11" a="1"/>
  <c r="E537" i="11" s="1"/>
  <c r="I537" i="11" s="1"/>
  <c r="G536" i="11" a="1"/>
  <c r="G536" i="11" s="1"/>
  <c r="E536" i="11" a="1"/>
  <c r="E536" i="11" s="1"/>
  <c r="I536" i="11" s="1"/>
  <c r="G535" i="11" a="1"/>
  <c r="G535" i="11" s="1"/>
  <c r="E535" i="11" a="1"/>
  <c r="E535" i="11" s="1"/>
  <c r="I535" i="11" s="1"/>
  <c r="G534" i="11" a="1"/>
  <c r="G534" i="11" s="1"/>
  <c r="E534" i="11" a="1"/>
  <c r="E534" i="11" s="1"/>
  <c r="I534" i="11" s="1"/>
  <c r="G533" i="11" a="1"/>
  <c r="G533" i="11" s="1"/>
  <c r="E533" i="11" a="1"/>
  <c r="E533" i="11" s="1"/>
  <c r="I533" i="11" s="1"/>
  <c r="G532" i="11" a="1"/>
  <c r="G532" i="11" s="1"/>
  <c r="E532" i="11" a="1"/>
  <c r="E532" i="11" s="1"/>
  <c r="I532" i="11" s="1"/>
  <c r="G531" i="11"/>
  <c r="G531" i="11" a="1"/>
  <c r="E531" i="11" a="1"/>
  <c r="E531" i="11" s="1"/>
  <c r="I531" i="11" s="1"/>
  <c r="G530" i="11" a="1"/>
  <c r="G530" i="11" s="1"/>
  <c r="E530" i="11" a="1"/>
  <c r="E530" i="11" s="1"/>
  <c r="I530" i="11" s="1"/>
  <c r="G529" i="11" a="1"/>
  <c r="G529" i="11" s="1"/>
  <c r="E529" i="11" a="1"/>
  <c r="E529" i="11" s="1"/>
  <c r="I529" i="11" s="1"/>
  <c r="G528" i="11" a="1"/>
  <c r="G528" i="11" s="1"/>
  <c r="E528" i="11" a="1"/>
  <c r="E528" i="11" s="1"/>
  <c r="I528" i="11" s="1"/>
  <c r="G527" i="11" a="1"/>
  <c r="G527" i="11" s="1"/>
  <c r="E527" i="11" a="1"/>
  <c r="E527" i="11" s="1"/>
  <c r="I527" i="11" s="1"/>
  <c r="G526" i="11" a="1"/>
  <c r="G526" i="11" s="1"/>
  <c r="E526" i="11" a="1"/>
  <c r="E526" i="11" s="1"/>
  <c r="I526" i="11" s="1"/>
  <c r="G525" i="11" a="1"/>
  <c r="G525" i="11" s="1"/>
  <c r="E525" i="11" a="1"/>
  <c r="E525" i="11" s="1"/>
  <c r="I525" i="11" s="1"/>
  <c r="G524" i="11" a="1"/>
  <c r="G524" i="11" s="1"/>
  <c r="E524" i="11" a="1"/>
  <c r="E524" i="11" s="1"/>
  <c r="I524" i="11" s="1"/>
  <c r="G523" i="11" a="1"/>
  <c r="G523" i="11" s="1"/>
  <c r="E523" i="11" a="1"/>
  <c r="E523" i="11" s="1"/>
  <c r="I523" i="11" s="1"/>
  <c r="G522" i="11" a="1"/>
  <c r="G522" i="11" s="1"/>
  <c r="E522" i="11" a="1"/>
  <c r="E522" i="11" s="1"/>
  <c r="I522" i="11" s="1"/>
  <c r="G521" i="11" a="1"/>
  <c r="G521" i="11" s="1"/>
  <c r="E521" i="11" a="1"/>
  <c r="E521" i="11" s="1"/>
  <c r="I521" i="11" s="1"/>
  <c r="G520" i="11" a="1"/>
  <c r="G520" i="11" s="1"/>
  <c r="E520" i="11" a="1"/>
  <c r="E520" i="11" s="1"/>
  <c r="I520" i="11" s="1"/>
  <c r="G519" i="11" a="1"/>
  <c r="G519" i="11" s="1"/>
  <c r="E519" i="11" a="1"/>
  <c r="E519" i="11" s="1"/>
  <c r="I519" i="11" s="1"/>
  <c r="G518" i="11" a="1"/>
  <c r="G518" i="11" s="1"/>
  <c r="E518" i="11" a="1"/>
  <c r="E518" i="11" s="1"/>
  <c r="I518" i="11" s="1"/>
  <c r="G517" i="11" a="1"/>
  <c r="G517" i="11" s="1"/>
  <c r="E517" i="11"/>
  <c r="I517" i="11" s="1"/>
  <c r="E517" i="11" a="1"/>
  <c r="G516" i="11" a="1"/>
  <c r="G516" i="11" s="1"/>
  <c r="E516" i="11" a="1"/>
  <c r="E516" i="11" s="1"/>
  <c r="I516" i="11" s="1"/>
  <c r="G515" i="11" a="1"/>
  <c r="G515" i="11" s="1"/>
  <c r="E515" i="11" a="1"/>
  <c r="E515" i="11" s="1"/>
  <c r="I515" i="11" s="1"/>
  <c r="G514" i="11" a="1"/>
  <c r="G514" i="11" s="1"/>
  <c r="E514" i="11" a="1"/>
  <c r="E514" i="11" s="1"/>
  <c r="I514" i="11" s="1"/>
  <c r="G513" i="11" a="1"/>
  <c r="G513" i="11" s="1"/>
  <c r="E513" i="11" a="1"/>
  <c r="E513" i="11" s="1"/>
  <c r="I513" i="11" s="1"/>
  <c r="G512" i="11" a="1"/>
  <c r="G512" i="11" s="1"/>
  <c r="E512" i="11" a="1"/>
  <c r="E512" i="11" s="1"/>
  <c r="I512" i="11" s="1"/>
  <c r="G511" i="11" a="1"/>
  <c r="G511" i="11" s="1"/>
  <c r="E511" i="11" a="1"/>
  <c r="E511" i="11" s="1"/>
  <c r="I511" i="11" s="1"/>
  <c r="G510" i="11" a="1"/>
  <c r="G510" i="11" s="1"/>
  <c r="E510" i="11" a="1"/>
  <c r="E510" i="11" s="1"/>
  <c r="I510" i="11" s="1"/>
  <c r="G509" i="11" a="1"/>
  <c r="G509" i="11" s="1"/>
  <c r="E509" i="11" a="1"/>
  <c r="E509" i="11" s="1"/>
  <c r="I509" i="11" s="1"/>
  <c r="G508" i="11" a="1"/>
  <c r="G508" i="11" s="1"/>
  <c r="E508" i="11" a="1"/>
  <c r="E508" i="11" s="1"/>
  <c r="I508" i="11" s="1"/>
  <c r="G507" i="11" a="1"/>
  <c r="G507" i="11" s="1"/>
  <c r="E507" i="11" a="1"/>
  <c r="E507" i="11" s="1"/>
  <c r="I507" i="11" s="1"/>
  <c r="G506" i="11" a="1"/>
  <c r="G506" i="11" s="1"/>
  <c r="E506" i="11" a="1"/>
  <c r="E506" i="11" s="1"/>
  <c r="I506" i="11" s="1"/>
  <c r="G505" i="11" a="1"/>
  <c r="G505" i="11" s="1"/>
  <c r="E505" i="11" a="1"/>
  <c r="E505" i="11" s="1"/>
  <c r="I505" i="11" s="1"/>
  <c r="G504" i="11" a="1"/>
  <c r="G504" i="11" s="1"/>
  <c r="E504" i="11" a="1"/>
  <c r="E504" i="11" s="1"/>
  <c r="I504" i="11" s="1"/>
  <c r="G503" i="11" a="1"/>
  <c r="G503" i="11" s="1"/>
  <c r="E503" i="11" a="1"/>
  <c r="E503" i="11" s="1"/>
  <c r="I503" i="11" s="1"/>
  <c r="G502" i="11" a="1"/>
  <c r="G502" i="11" s="1"/>
  <c r="E502" i="11" a="1"/>
  <c r="E502" i="11" s="1"/>
  <c r="I502" i="11" s="1"/>
  <c r="G501" i="11" a="1"/>
  <c r="G501" i="11" s="1"/>
  <c r="E501" i="11" a="1"/>
  <c r="E501" i="11" s="1"/>
  <c r="I501" i="11" s="1"/>
  <c r="G500" i="11" a="1"/>
  <c r="G500" i="11" s="1"/>
  <c r="E500" i="11" a="1"/>
  <c r="E500" i="11" s="1"/>
  <c r="I500" i="11" s="1"/>
  <c r="G499" i="11" a="1"/>
  <c r="G499" i="11" s="1"/>
  <c r="E499" i="11" a="1"/>
  <c r="E499" i="11" s="1"/>
  <c r="I499" i="11" s="1"/>
  <c r="G498" i="11" a="1"/>
  <c r="G498" i="11" s="1"/>
  <c r="E498" i="11" a="1"/>
  <c r="E498" i="11" s="1"/>
  <c r="I498" i="11" s="1"/>
  <c r="G497" i="11" a="1"/>
  <c r="G497" i="11" s="1"/>
  <c r="E497" i="11" a="1"/>
  <c r="E497" i="11" s="1"/>
  <c r="I497" i="11" s="1"/>
  <c r="G496" i="11" a="1"/>
  <c r="G496" i="11" s="1"/>
  <c r="E496" i="11" a="1"/>
  <c r="E496" i="11" s="1"/>
  <c r="I496" i="11" s="1"/>
  <c r="G495" i="11" a="1"/>
  <c r="G495" i="11" s="1"/>
  <c r="E495" i="11" a="1"/>
  <c r="E495" i="11" s="1"/>
  <c r="I495" i="11" s="1"/>
  <c r="G494" i="11" a="1"/>
  <c r="G494" i="11" s="1"/>
  <c r="E494" i="11" a="1"/>
  <c r="E494" i="11" s="1"/>
  <c r="I494" i="11" s="1"/>
  <c r="G493" i="11" a="1"/>
  <c r="G493" i="11" s="1"/>
  <c r="E493" i="11" a="1"/>
  <c r="E493" i="11" s="1"/>
  <c r="I493" i="11" s="1"/>
  <c r="G492" i="11" a="1"/>
  <c r="G492" i="11" s="1"/>
  <c r="E492" i="11" a="1"/>
  <c r="E492" i="11" s="1"/>
  <c r="I492" i="11" s="1"/>
  <c r="G491" i="11" a="1"/>
  <c r="G491" i="11" s="1"/>
  <c r="E491" i="11" a="1"/>
  <c r="E491" i="11" s="1"/>
  <c r="I491" i="11" s="1"/>
  <c r="G490" i="11" a="1"/>
  <c r="G490" i="11" s="1"/>
  <c r="E490" i="11" a="1"/>
  <c r="E490" i="11" s="1"/>
  <c r="I490" i="11" s="1"/>
  <c r="G489" i="11" a="1"/>
  <c r="G489" i="11" s="1"/>
  <c r="E489" i="11" a="1"/>
  <c r="E489" i="11" s="1"/>
  <c r="I489" i="11" s="1"/>
  <c r="G488" i="11" a="1"/>
  <c r="G488" i="11" s="1"/>
  <c r="E488" i="11" a="1"/>
  <c r="E488" i="11" s="1"/>
  <c r="I488" i="11" s="1"/>
  <c r="G487" i="11" a="1"/>
  <c r="G487" i="11" s="1"/>
  <c r="E487" i="11" a="1"/>
  <c r="E487" i="11" s="1"/>
  <c r="I487" i="11" s="1"/>
  <c r="G486" i="11" a="1"/>
  <c r="G486" i="11" s="1"/>
  <c r="E486" i="11" a="1"/>
  <c r="E486" i="11" s="1"/>
  <c r="I486" i="11" s="1"/>
  <c r="G485" i="11" a="1"/>
  <c r="G485" i="11" s="1"/>
  <c r="E485" i="11" a="1"/>
  <c r="E485" i="11" s="1"/>
  <c r="I485" i="11" s="1"/>
  <c r="G484" i="11" a="1"/>
  <c r="G484" i="11" s="1"/>
  <c r="E484" i="11" a="1"/>
  <c r="E484" i="11" s="1"/>
  <c r="I484" i="11" s="1"/>
  <c r="G483" i="11" a="1"/>
  <c r="G483" i="11" s="1"/>
  <c r="E483" i="11" a="1"/>
  <c r="E483" i="11" s="1"/>
  <c r="I483" i="11" s="1"/>
  <c r="G482" i="11" a="1"/>
  <c r="G482" i="11" s="1"/>
  <c r="E482" i="11" a="1"/>
  <c r="E482" i="11" s="1"/>
  <c r="I482" i="11" s="1"/>
  <c r="G481" i="11" a="1"/>
  <c r="G481" i="11" s="1"/>
  <c r="E481" i="11" a="1"/>
  <c r="E481" i="11" s="1"/>
  <c r="I481" i="11" s="1"/>
  <c r="G480" i="11" a="1"/>
  <c r="G480" i="11" s="1"/>
  <c r="E480" i="11" a="1"/>
  <c r="E480" i="11" s="1"/>
  <c r="I480" i="11" s="1"/>
  <c r="G479" i="11" a="1"/>
  <c r="G479" i="11" s="1"/>
  <c r="E479" i="11" a="1"/>
  <c r="E479" i="11" s="1"/>
  <c r="I479" i="11" s="1"/>
  <c r="G478" i="11" a="1"/>
  <c r="G478" i="11" s="1"/>
  <c r="E478" i="11" a="1"/>
  <c r="E478" i="11" s="1"/>
  <c r="I478" i="11" s="1"/>
  <c r="G477" i="11" a="1"/>
  <c r="G477" i="11" s="1"/>
  <c r="E477" i="11" a="1"/>
  <c r="E477" i="11" s="1"/>
  <c r="I477" i="11" s="1"/>
  <c r="G476" i="11" a="1"/>
  <c r="G476" i="11" s="1"/>
  <c r="E476" i="11" a="1"/>
  <c r="E476" i="11" s="1"/>
  <c r="I476" i="11" s="1"/>
  <c r="G475" i="11" a="1"/>
  <c r="G475" i="11" s="1"/>
  <c r="E475" i="11" a="1"/>
  <c r="E475" i="11" s="1"/>
  <c r="I475" i="11" s="1"/>
  <c r="G474" i="11" a="1"/>
  <c r="G474" i="11" s="1"/>
  <c r="E474" i="11"/>
  <c r="I474" i="11" s="1"/>
  <c r="E474" i="11" a="1"/>
  <c r="G473" i="11" a="1"/>
  <c r="G473" i="11" s="1"/>
  <c r="E473" i="11" a="1"/>
  <c r="E473" i="11" s="1"/>
  <c r="I473" i="11" s="1"/>
  <c r="G472" i="11" a="1"/>
  <c r="G472" i="11" s="1"/>
  <c r="E472" i="11" a="1"/>
  <c r="E472" i="11" s="1"/>
  <c r="I472" i="11" s="1"/>
  <c r="G471" i="11" a="1"/>
  <c r="G471" i="11" s="1"/>
  <c r="E471" i="11" a="1"/>
  <c r="E471" i="11" s="1"/>
  <c r="I471" i="11" s="1"/>
  <c r="G470" i="11" a="1"/>
  <c r="G470" i="11" s="1"/>
  <c r="E470" i="11" a="1"/>
  <c r="E470" i="11" s="1"/>
  <c r="I470" i="11" s="1"/>
  <c r="G469" i="11" a="1"/>
  <c r="G469" i="11" s="1"/>
  <c r="E469" i="11" a="1"/>
  <c r="E469" i="11" s="1"/>
  <c r="I469" i="11" s="1"/>
  <c r="G468" i="11" a="1"/>
  <c r="G468" i="11" s="1"/>
  <c r="E468" i="11" a="1"/>
  <c r="E468" i="11" s="1"/>
  <c r="I468" i="11" s="1"/>
  <c r="G467" i="11" a="1"/>
  <c r="G467" i="11" s="1"/>
  <c r="E467" i="11" a="1"/>
  <c r="E467" i="11" s="1"/>
  <c r="I467" i="11" s="1"/>
  <c r="G466" i="11" a="1"/>
  <c r="G466" i="11" s="1"/>
  <c r="E466" i="11" a="1"/>
  <c r="E466" i="11" s="1"/>
  <c r="I466" i="11" s="1"/>
  <c r="G465" i="11" a="1"/>
  <c r="G465" i="11" s="1"/>
  <c r="E465" i="11" a="1"/>
  <c r="E465" i="11" s="1"/>
  <c r="I465" i="11" s="1"/>
  <c r="G464" i="11" a="1"/>
  <c r="G464" i="11" s="1"/>
  <c r="E464" i="11" a="1"/>
  <c r="E464" i="11" s="1"/>
  <c r="I464" i="11" s="1"/>
  <c r="G463" i="11" a="1"/>
  <c r="G463" i="11" s="1"/>
  <c r="E463" i="11" a="1"/>
  <c r="E463" i="11" s="1"/>
  <c r="I463" i="11" s="1"/>
  <c r="G462" i="11" a="1"/>
  <c r="G462" i="11" s="1"/>
  <c r="E462" i="11" a="1"/>
  <c r="E462" i="11" s="1"/>
  <c r="I462" i="11" s="1"/>
  <c r="G461" i="11" a="1"/>
  <c r="G461" i="11" s="1"/>
  <c r="E461" i="11" a="1"/>
  <c r="E461" i="11" s="1"/>
  <c r="I461" i="11" s="1"/>
  <c r="G460" i="11" a="1"/>
  <c r="G460" i="11" s="1"/>
  <c r="E460" i="11" a="1"/>
  <c r="E460" i="11" s="1"/>
  <c r="I460" i="11" s="1"/>
  <c r="G459" i="11" a="1"/>
  <c r="G459" i="11" s="1"/>
  <c r="E459" i="11" a="1"/>
  <c r="E459" i="11" s="1"/>
  <c r="I459" i="11" s="1"/>
  <c r="G458" i="11" a="1"/>
  <c r="G458" i="11" s="1"/>
  <c r="E458" i="11" a="1"/>
  <c r="E458" i="11" s="1"/>
  <c r="I458" i="11" s="1"/>
  <c r="G457" i="11" a="1"/>
  <c r="G457" i="11" s="1"/>
  <c r="E457" i="11" a="1"/>
  <c r="E457" i="11" s="1"/>
  <c r="I457" i="11" s="1"/>
  <c r="G456" i="11" a="1"/>
  <c r="G456" i="11" s="1"/>
  <c r="E456" i="11" a="1"/>
  <c r="E456" i="11" s="1"/>
  <c r="I456" i="11" s="1"/>
  <c r="G455" i="11" a="1"/>
  <c r="G455" i="11" s="1"/>
  <c r="E455" i="11" a="1"/>
  <c r="E455" i="11" s="1"/>
  <c r="I455" i="11" s="1"/>
  <c r="G454" i="11" a="1"/>
  <c r="G454" i="11" s="1"/>
  <c r="E454" i="11" a="1"/>
  <c r="E454" i="11" s="1"/>
  <c r="I454" i="11" s="1"/>
  <c r="G453" i="11" a="1"/>
  <c r="G453" i="11" s="1"/>
  <c r="E453" i="11"/>
  <c r="I453" i="11" s="1"/>
  <c r="E453" i="11" a="1"/>
  <c r="G452" i="11" a="1"/>
  <c r="G452" i="11" s="1"/>
  <c r="E452" i="11" a="1"/>
  <c r="E452" i="11" s="1"/>
  <c r="I452" i="11" s="1"/>
  <c r="G451" i="11" a="1"/>
  <c r="G451" i="11" s="1"/>
  <c r="E451" i="11" a="1"/>
  <c r="E451" i="11" s="1"/>
  <c r="I451" i="11" s="1"/>
  <c r="G450" i="11" a="1"/>
  <c r="G450" i="11" s="1"/>
  <c r="E450" i="11" a="1"/>
  <c r="E450" i="11" s="1"/>
  <c r="I450" i="11" s="1"/>
  <c r="G449" i="11" a="1"/>
  <c r="G449" i="11" s="1"/>
  <c r="E449" i="11" a="1"/>
  <c r="E449" i="11" s="1"/>
  <c r="I449" i="11" s="1"/>
  <c r="G448" i="11" a="1"/>
  <c r="G448" i="11" s="1"/>
  <c r="E448" i="11" a="1"/>
  <c r="E448" i="11" s="1"/>
  <c r="I448" i="11" s="1"/>
  <c r="G447" i="11" a="1"/>
  <c r="G447" i="11" s="1"/>
  <c r="E447" i="11" a="1"/>
  <c r="E447" i="11" s="1"/>
  <c r="I447" i="11" s="1"/>
  <c r="G446" i="11" a="1"/>
  <c r="G446" i="11" s="1"/>
  <c r="E446" i="11" a="1"/>
  <c r="E446" i="11" s="1"/>
  <c r="I446" i="11" s="1"/>
  <c r="G445" i="11" a="1"/>
  <c r="G445" i="11" s="1"/>
  <c r="E445" i="11" a="1"/>
  <c r="E445" i="11" s="1"/>
  <c r="I445" i="11" s="1"/>
  <c r="G444" i="11" a="1"/>
  <c r="G444" i="11" s="1"/>
  <c r="E444" i="11" a="1"/>
  <c r="E444" i="11" s="1"/>
  <c r="I444" i="11" s="1"/>
  <c r="G443" i="11" a="1"/>
  <c r="G443" i="11" s="1"/>
  <c r="E443" i="11" a="1"/>
  <c r="E443" i="11" s="1"/>
  <c r="I443" i="11" s="1"/>
  <c r="G442" i="11" a="1"/>
  <c r="G442" i="11" s="1"/>
  <c r="E442" i="11" a="1"/>
  <c r="E442" i="11" s="1"/>
  <c r="I442" i="11" s="1"/>
  <c r="G441" i="11" a="1"/>
  <c r="G441" i="11" s="1"/>
  <c r="E441" i="11" a="1"/>
  <c r="E441" i="11" s="1"/>
  <c r="I441" i="11" s="1"/>
  <c r="G440" i="11" a="1"/>
  <c r="G440" i="11" s="1"/>
  <c r="E440" i="11" a="1"/>
  <c r="E440" i="11" s="1"/>
  <c r="I440" i="11" s="1"/>
  <c r="G439" i="11" a="1"/>
  <c r="G439" i="11" s="1"/>
  <c r="E439" i="11" a="1"/>
  <c r="E439" i="11" s="1"/>
  <c r="I439" i="11" s="1"/>
  <c r="G438" i="11" a="1"/>
  <c r="G438" i="11" s="1"/>
  <c r="E438" i="11" a="1"/>
  <c r="E438" i="11" s="1"/>
  <c r="I438" i="11" s="1"/>
  <c r="G437" i="11" a="1"/>
  <c r="G437" i="11" s="1"/>
  <c r="E437" i="11" a="1"/>
  <c r="E437" i="11" s="1"/>
  <c r="I437" i="11" s="1"/>
  <c r="G436" i="11" a="1"/>
  <c r="G436" i="11" s="1"/>
  <c r="E436" i="11" a="1"/>
  <c r="E436" i="11" s="1"/>
  <c r="I436" i="11" s="1"/>
  <c r="G435" i="11" a="1"/>
  <c r="G435" i="11" s="1"/>
  <c r="E435" i="11" a="1"/>
  <c r="E435" i="11" s="1"/>
  <c r="I435" i="11" s="1"/>
  <c r="G434" i="11" a="1"/>
  <c r="G434" i="11" s="1"/>
  <c r="E434" i="11" a="1"/>
  <c r="E434" i="11" s="1"/>
  <c r="I434" i="11" s="1"/>
  <c r="G433" i="11" a="1"/>
  <c r="G433" i="11" s="1"/>
  <c r="E433" i="11" a="1"/>
  <c r="E433" i="11" s="1"/>
  <c r="I433" i="11" s="1"/>
  <c r="G432" i="11" a="1"/>
  <c r="G432" i="11" s="1"/>
  <c r="E432" i="11" a="1"/>
  <c r="E432" i="11" s="1"/>
  <c r="I432" i="11" s="1"/>
  <c r="G431" i="11" a="1"/>
  <c r="G431" i="11" s="1"/>
  <c r="E431" i="11" a="1"/>
  <c r="E431" i="11" s="1"/>
  <c r="I431" i="11" s="1"/>
  <c r="G430" i="11" a="1"/>
  <c r="G430" i="11" s="1"/>
  <c r="E430" i="11" a="1"/>
  <c r="E430" i="11" s="1"/>
  <c r="I430" i="11" s="1"/>
  <c r="G429" i="11" a="1"/>
  <c r="G429" i="11" s="1"/>
  <c r="E429" i="11" a="1"/>
  <c r="E429" i="11" s="1"/>
  <c r="I429" i="11" s="1"/>
  <c r="G428" i="11" a="1"/>
  <c r="G428" i="11" s="1"/>
  <c r="E428" i="11" a="1"/>
  <c r="E428" i="11" s="1"/>
  <c r="I428" i="11" s="1"/>
  <c r="G427" i="11" a="1"/>
  <c r="G427" i="11" s="1"/>
  <c r="E427" i="11" a="1"/>
  <c r="E427" i="11" s="1"/>
  <c r="I427" i="11" s="1"/>
  <c r="G426" i="11" a="1"/>
  <c r="G426" i="11" s="1"/>
  <c r="E426" i="11" a="1"/>
  <c r="E426" i="11" s="1"/>
  <c r="I426" i="11" s="1"/>
  <c r="G425" i="11" a="1"/>
  <c r="G425" i="11" s="1"/>
  <c r="E425" i="11" a="1"/>
  <c r="E425" i="11" s="1"/>
  <c r="I425" i="11" s="1"/>
  <c r="G424" i="11" a="1"/>
  <c r="G424" i="11" s="1"/>
  <c r="E424" i="11"/>
  <c r="I424" i="11" s="1"/>
  <c r="E424" i="11" a="1"/>
  <c r="G423" i="11" a="1"/>
  <c r="G423" i="11" s="1"/>
  <c r="E423" i="11" a="1"/>
  <c r="E423" i="11" s="1"/>
  <c r="I423" i="11" s="1"/>
  <c r="G422" i="11" a="1"/>
  <c r="G422" i="11" s="1"/>
  <c r="E422" i="11" a="1"/>
  <c r="E422" i="11" s="1"/>
  <c r="I422" i="11" s="1"/>
  <c r="G421" i="11" a="1"/>
  <c r="G421" i="11" s="1"/>
  <c r="E421" i="11" a="1"/>
  <c r="E421" i="11" s="1"/>
  <c r="I421" i="11" s="1"/>
  <c r="G420" i="11" a="1"/>
  <c r="G420" i="11" s="1"/>
  <c r="E420" i="11" a="1"/>
  <c r="E420" i="11" s="1"/>
  <c r="I420" i="11" s="1"/>
  <c r="G419" i="11" a="1"/>
  <c r="G419" i="11" s="1"/>
  <c r="E419" i="11" a="1"/>
  <c r="E419" i="11" s="1"/>
  <c r="I419" i="11" s="1"/>
  <c r="G418" i="11" a="1"/>
  <c r="G418" i="11" s="1"/>
  <c r="E418" i="11" a="1"/>
  <c r="E418" i="11" s="1"/>
  <c r="I418" i="11" s="1"/>
  <c r="G417" i="11" a="1"/>
  <c r="G417" i="11" s="1"/>
  <c r="E417" i="11" a="1"/>
  <c r="E417" i="11" s="1"/>
  <c r="I417" i="11" s="1"/>
  <c r="G416" i="11" a="1"/>
  <c r="G416" i="11" s="1"/>
  <c r="E416" i="11" a="1"/>
  <c r="E416" i="11" s="1"/>
  <c r="I416" i="11" s="1"/>
  <c r="G415" i="11" a="1"/>
  <c r="G415" i="11" s="1"/>
  <c r="E415" i="11" a="1"/>
  <c r="E415" i="11" s="1"/>
  <c r="I415" i="11" s="1"/>
  <c r="G414" i="11" a="1"/>
  <c r="G414" i="11" s="1"/>
  <c r="E414" i="11" a="1"/>
  <c r="E414" i="11" s="1"/>
  <c r="I414" i="11" s="1"/>
  <c r="G413" i="11" a="1"/>
  <c r="G413" i="11" s="1"/>
  <c r="E413" i="11" a="1"/>
  <c r="E413" i="11" s="1"/>
  <c r="I413" i="11" s="1"/>
  <c r="G412" i="11" a="1"/>
  <c r="G412" i="11" s="1"/>
  <c r="E412" i="11" a="1"/>
  <c r="E412" i="11" s="1"/>
  <c r="I412" i="11" s="1"/>
  <c r="G411" i="11" a="1"/>
  <c r="G411" i="11" s="1"/>
  <c r="E411" i="11" a="1"/>
  <c r="E411" i="11" s="1"/>
  <c r="I411" i="11" s="1"/>
  <c r="G410" i="11" a="1"/>
  <c r="G410" i="11" s="1"/>
  <c r="E410" i="11" a="1"/>
  <c r="E410" i="11" s="1"/>
  <c r="I410" i="11" s="1"/>
  <c r="G409" i="11" a="1"/>
  <c r="G409" i="11" s="1"/>
  <c r="E409" i="11" a="1"/>
  <c r="E409" i="11" s="1"/>
  <c r="I409" i="11" s="1"/>
  <c r="G408" i="11" a="1"/>
  <c r="G408" i="11" s="1"/>
  <c r="E408" i="11" a="1"/>
  <c r="E408" i="11" s="1"/>
  <c r="I408" i="11" s="1"/>
  <c r="G407" i="11" a="1"/>
  <c r="G407" i="11" s="1"/>
  <c r="E407" i="11" a="1"/>
  <c r="E407" i="11" s="1"/>
  <c r="I407" i="11" s="1"/>
  <c r="G406" i="11" a="1"/>
  <c r="G406" i="11" s="1"/>
  <c r="E406" i="11" a="1"/>
  <c r="E406" i="11" s="1"/>
  <c r="I406" i="11" s="1"/>
  <c r="G405" i="11" a="1"/>
  <c r="G405" i="11" s="1"/>
  <c r="E405" i="11" a="1"/>
  <c r="E405" i="11" s="1"/>
  <c r="I405" i="11" s="1"/>
  <c r="G404" i="11" a="1"/>
  <c r="G404" i="11" s="1"/>
  <c r="E404" i="11" a="1"/>
  <c r="E404" i="11" s="1"/>
  <c r="I404" i="11" s="1"/>
  <c r="G403" i="11" a="1"/>
  <c r="G403" i="11" s="1"/>
  <c r="E403" i="11" a="1"/>
  <c r="E403" i="11" s="1"/>
  <c r="I403" i="11" s="1"/>
  <c r="G402" i="11" a="1"/>
  <c r="G402" i="11" s="1"/>
  <c r="E402" i="11" a="1"/>
  <c r="E402" i="11" s="1"/>
  <c r="I402" i="11" s="1"/>
  <c r="G401" i="11" a="1"/>
  <c r="G401" i="11" s="1"/>
  <c r="E401" i="11" a="1"/>
  <c r="E401" i="11" s="1"/>
  <c r="I401" i="11" s="1"/>
  <c r="G400" i="11" a="1"/>
  <c r="G400" i="11" s="1"/>
  <c r="E400" i="11" a="1"/>
  <c r="E400" i="11" s="1"/>
  <c r="I400" i="11" s="1"/>
  <c r="G399" i="11" a="1"/>
  <c r="G399" i="11" s="1"/>
  <c r="E399" i="11" a="1"/>
  <c r="E399" i="11" s="1"/>
  <c r="I399" i="11" s="1"/>
  <c r="G398" i="11" a="1"/>
  <c r="G398" i="11" s="1"/>
  <c r="E398" i="11" a="1"/>
  <c r="E398" i="11" s="1"/>
  <c r="I398" i="11" s="1"/>
  <c r="G397" i="11" a="1"/>
  <c r="G397" i="11" s="1"/>
  <c r="E397" i="11" a="1"/>
  <c r="E397" i="11" s="1"/>
  <c r="I397" i="11" s="1"/>
  <c r="G396" i="11" a="1"/>
  <c r="G396" i="11" s="1"/>
  <c r="E396" i="11" a="1"/>
  <c r="E396" i="11" s="1"/>
  <c r="I396" i="11" s="1"/>
  <c r="G395" i="11" a="1"/>
  <c r="G395" i="11" s="1"/>
  <c r="E395" i="11" a="1"/>
  <c r="E395" i="11" s="1"/>
  <c r="I395" i="11" s="1"/>
  <c r="G394" i="11" a="1"/>
  <c r="G394" i="11" s="1"/>
  <c r="E394" i="11" a="1"/>
  <c r="E394" i="11" s="1"/>
  <c r="I394" i="11" s="1"/>
  <c r="G393" i="11" a="1"/>
  <c r="G393" i="11" s="1"/>
  <c r="E393" i="11" a="1"/>
  <c r="E393" i="11" s="1"/>
  <c r="I393" i="11" s="1"/>
  <c r="G392" i="11" a="1"/>
  <c r="G392" i="11" s="1"/>
  <c r="E392" i="11" a="1"/>
  <c r="E392" i="11" s="1"/>
  <c r="I392" i="11" s="1"/>
  <c r="G391" i="11" a="1"/>
  <c r="G391" i="11" s="1"/>
  <c r="E391" i="11" a="1"/>
  <c r="E391" i="11" s="1"/>
  <c r="I391" i="11" s="1"/>
  <c r="G390" i="11" a="1"/>
  <c r="G390" i="11" s="1"/>
  <c r="E390" i="11" a="1"/>
  <c r="E390" i="11" s="1"/>
  <c r="I390" i="11" s="1"/>
  <c r="G389" i="11" a="1"/>
  <c r="G389" i="11" s="1"/>
  <c r="E389" i="11" a="1"/>
  <c r="E389" i="11" s="1"/>
  <c r="I389" i="11" s="1"/>
  <c r="G388" i="11" a="1"/>
  <c r="G388" i="11" s="1"/>
  <c r="E388" i="11" a="1"/>
  <c r="E388" i="11" s="1"/>
  <c r="I388" i="11" s="1"/>
  <c r="G387" i="11" a="1"/>
  <c r="G387" i="11" s="1"/>
  <c r="E387" i="11"/>
  <c r="I387" i="11" s="1"/>
  <c r="E387" i="11" a="1"/>
  <c r="G386" i="11" a="1"/>
  <c r="G386" i="11" s="1"/>
  <c r="E386" i="11" a="1"/>
  <c r="E386" i="11" s="1"/>
  <c r="I386" i="11" s="1"/>
  <c r="G385" i="11" a="1"/>
  <c r="G385" i="11" s="1"/>
  <c r="E385" i="11" a="1"/>
  <c r="E385" i="11" s="1"/>
  <c r="I385" i="11" s="1"/>
  <c r="G384" i="11" a="1"/>
  <c r="G384" i="11" s="1"/>
  <c r="E384" i="11" a="1"/>
  <c r="E384" i="11" s="1"/>
  <c r="I384" i="11" s="1"/>
  <c r="G383" i="11" a="1"/>
  <c r="G383" i="11" s="1"/>
  <c r="E383" i="11" a="1"/>
  <c r="E383" i="11" s="1"/>
  <c r="I383" i="11" s="1"/>
  <c r="G382" i="11" a="1"/>
  <c r="G382" i="11" s="1"/>
  <c r="E382" i="11" a="1"/>
  <c r="E382" i="11" s="1"/>
  <c r="I382" i="11" s="1"/>
  <c r="G381" i="11" a="1"/>
  <c r="G381" i="11" s="1"/>
  <c r="E381" i="11" a="1"/>
  <c r="E381" i="11" s="1"/>
  <c r="I381" i="11" s="1"/>
  <c r="G380" i="11" a="1"/>
  <c r="G380" i="11" s="1"/>
  <c r="E380" i="11" a="1"/>
  <c r="E380" i="11" s="1"/>
  <c r="I380" i="11" s="1"/>
  <c r="G379" i="11" a="1"/>
  <c r="G379" i="11" s="1"/>
  <c r="E379" i="11" a="1"/>
  <c r="E379" i="11" s="1"/>
  <c r="I379" i="11" s="1"/>
  <c r="G378" i="11" a="1"/>
  <c r="G378" i="11" s="1"/>
  <c r="E378" i="11" a="1"/>
  <c r="E378" i="11" s="1"/>
  <c r="I378" i="11" s="1"/>
  <c r="G377" i="11" a="1"/>
  <c r="G377" i="11" s="1"/>
  <c r="E377" i="11" a="1"/>
  <c r="E377" i="11" s="1"/>
  <c r="I377" i="11" s="1"/>
  <c r="G376" i="11" a="1"/>
  <c r="G376" i="11" s="1"/>
  <c r="E376" i="11" a="1"/>
  <c r="E376" i="11" s="1"/>
  <c r="I376" i="11" s="1"/>
  <c r="G375" i="11" a="1"/>
  <c r="G375" i="11" s="1"/>
  <c r="E375" i="11" a="1"/>
  <c r="E375" i="11" s="1"/>
  <c r="I375" i="11" s="1"/>
  <c r="G374" i="11" a="1"/>
  <c r="G374" i="11" s="1"/>
  <c r="E374" i="11" a="1"/>
  <c r="E374" i="11" s="1"/>
  <c r="I374" i="11" s="1"/>
  <c r="G373" i="11" a="1"/>
  <c r="G373" i="11" s="1"/>
  <c r="E373" i="11" a="1"/>
  <c r="E373" i="11" s="1"/>
  <c r="I373" i="11" s="1"/>
  <c r="G372" i="11" a="1"/>
  <c r="G372" i="11" s="1"/>
  <c r="E372" i="11" a="1"/>
  <c r="E372" i="11" s="1"/>
  <c r="I372" i="11" s="1"/>
  <c r="G371" i="11" a="1"/>
  <c r="G371" i="11" s="1"/>
  <c r="E371" i="11" a="1"/>
  <c r="E371" i="11" s="1"/>
  <c r="I371" i="11" s="1"/>
  <c r="G370" i="11" a="1"/>
  <c r="G370" i="11" s="1"/>
  <c r="E370" i="11" a="1"/>
  <c r="E370" i="11" s="1"/>
  <c r="I370" i="11" s="1"/>
  <c r="G369" i="11" a="1"/>
  <c r="G369" i="11" s="1"/>
  <c r="E369" i="11" a="1"/>
  <c r="E369" i="11" s="1"/>
  <c r="I369" i="11" s="1"/>
  <c r="G368" i="11" a="1"/>
  <c r="G368" i="11" s="1"/>
  <c r="E368" i="11" a="1"/>
  <c r="E368" i="11" s="1"/>
  <c r="I368" i="11" s="1"/>
  <c r="G367" i="11" a="1"/>
  <c r="G367" i="11" s="1"/>
  <c r="E367" i="11" a="1"/>
  <c r="E367" i="11" s="1"/>
  <c r="I367" i="11" s="1"/>
  <c r="G366" i="11" a="1"/>
  <c r="G366" i="11" s="1"/>
  <c r="E366" i="11" a="1"/>
  <c r="E366" i="11" s="1"/>
  <c r="I366" i="11" s="1"/>
  <c r="G365" i="11" a="1"/>
  <c r="G365" i="11" s="1"/>
  <c r="E365" i="11" a="1"/>
  <c r="E365" i="11" s="1"/>
  <c r="I365" i="11" s="1"/>
  <c r="G364" i="11" a="1"/>
  <c r="G364" i="11" s="1"/>
  <c r="E364" i="11" a="1"/>
  <c r="E364" i="11" s="1"/>
  <c r="I364" i="11" s="1"/>
  <c r="G363" i="11" a="1"/>
  <c r="G363" i="11" s="1"/>
  <c r="E363" i="11" a="1"/>
  <c r="E363" i="11" s="1"/>
  <c r="I363" i="11" s="1"/>
  <c r="G362" i="11" a="1"/>
  <c r="G362" i="11" s="1"/>
  <c r="E362" i="11" a="1"/>
  <c r="E362" i="11" s="1"/>
  <c r="I362" i="11" s="1"/>
  <c r="G361" i="11" a="1"/>
  <c r="G361" i="11" s="1"/>
  <c r="E361" i="11" a="1"/>
  <c r="E361" i="11" s="1"/>
  <c r="I361" i="11" s="1"/>
  <c r="G360" i="11" a="1"/>
  <c r="G360" i="11" s="1"/>
  <c r="E360" i="11" a="1"/>
  <c r="E360" i="11" s="1"/>
  <c r="I360" i="11" s="1"/>
  <c r="G359" i="11" a="1"/>
  <c r="G359" i="11" s="1"/>
  <c r="E359" i="11" a="1"/>
  <c r="E359" i="11" s="1"/>
  <c r="I359" i="11" s="1"/>
  <c r="G358" i="11" a="1"/>
  <c r="G358" i="11" s="1"/>
  <c r="E358" i="11" a="1"/>
  <c r="E358" i="11" s="1"/>
  <c r="I358" i="11" s="1"/>
  <c r="G357" i="11" a="1"/>
  <c r="G357" i="11" s="1"/>
  <c r="E357" i="11" a="1"/>
  <c r="E357" i="11" s="1"/>
  <c r="I357" i="11" s="1"/>
  <c r="G356" i="11" a="1"/>
  <c r="G356" i="11" s="1"/>
  <c r="E356" i="11" a="1"/>
  <c r="E356" i="11" s="1"/>
  <c r="I356" i="11" s="1"/>
  <c r="G355" i="11" a="1"/>
  <c r="G355" i="11" s="1"/>
  <c r="E355" i="11" a="1"/>
  <c r="E355" i="11" s="1"/>
  <c r="I355" i="11" s="1"/>
  <c r="G354" i="11" a="1"/>
  <c r="G354" i="11" s="1"/>
  <c r="E354" i="11" a="1"/>
  <c r="E354" i="11" s="1"/>
  <c r="I354" i="11" s="1"/>
  <c r="G353" i="11" a="1"/>
  <c r="G353" i="11" s="1"/>
  <c r="E353" i="11" a="1"/>
  <c r="E353" i="11" s="1"/>
  <c r="I353" i="11" s="1"/>
  <c r="G352" i="11" a="1"/>
  <c r="G352" i="11" s="1"/>
  <c r="E352" i="11" a="1"/>
  <c r="E352" i="11" s="1"/>
  <c r="I352" i="11" s="1"/>
  <c r="G351" i="11" a="1"/>
  <c r="G351" i="11" s="1"/>
  <c r="E351" i="11" a="1"/>
  <c r="E351" i="11" s="1"/>
  <c r="I351" i="11" s="1"/>
  <c r="G350" i="11" a="1"/>
  <c r="G350" i="11" s="1"/>
  <c r="E350" i="11"/>
  <c r="I350" i="11" s="1"/>
  <c r="E350" i="11" a="1"/>
  <c r="G349" i="11" a="1"/>
  <c r="G349" i="11" s="1"/>
  <c r="E349" i="11" a="1"/>
  <c r="E349" i="11" s="1"/>
  <c r="I349" i="11" s="1"/>
  <c r="G348" i="11" a="1"/>
  <c r="G348" i="11" s="1"/>
  <c r="E348" i="11" a="1"/>
  <c r="E348" i="11" s="1"/>
  <c r="I348" i="11" s="1"/>
  <c r="G347" i="11" a="1"/>
  <c r="G347" i="11" s="1"/>
  <c r="E347" i="11" a="1"/>
  <c r="E347" i="11" s="1"/>
  <c r="I347" i="11" s="1"/>
  <c r="G346" i="11" a="1"/>
  <c r="G346" i="11" s="1"/>
  <c r="E346" i="11" a="1"/>
  <c r="E346" i="11" s="1"/>
  <c r="I346" i="11" s="1"/>
  <c r="G345" i="11" a="1"/>
  <c r="G345" i="11" s="1"/>
  <c r="E345" i="11" a="1"/>
  <c r="E345" i="11" s="1"/>
  <c r="I345" i="11" s="1"/>
  <c r="G344" i="11" a="1"/>
  <c r="G344" i="11" s="1"/>
  <c r="E344" i="11" a="1"/>
  <c r="E344" i="11" s="1"/>
  <c r="I344" i="11" s="1"/>
  <c r="G343" i="11" a="1"/>
  <c r="G343" i="11" s="1"/>
  <c r="E343" i="11" a="1"/>
  <c r="E343" i="11" s="1"/>
  <c r="I343" i="11" s="1"/>
  <c r="G342" i="11" a="1"/>
  <c r="G342" i="11" s="1"/>
  <c r="E342" i="11" a="1"/>
  <c r="E342" i="11" s="1"/>
  <c r="I342" i="11" s="1"/>
  <c r="G341" i="11" a="1"/>
  <c r="G341" i="11" s="1"/>
  <c r="E341" i="11" a="1"/>
  <c r="E341" i="11" s="1"/>
  <c r="I341" i="11" s="1"/>
  <c r="G340" i="11" a="1"/>
  <c r="G340" i="11" s="1"/>
  <c r="E340" i="11" a="1"/>
  <c r="E340" i="11" s="1"/>
  <c r="I340" i="11" s="1"/>
  <c r="G339" i="11" a="1"/>
  <c r="G339" i="11" s="1"/>
  <c r="E339" i="11" a="1"/>
  <c r="E339" i="11" s="1"/>
  <c r="I339" i="11" s="1"/>
  <c r="G338" i="11" a="1"/>
  <c r="G338" i="11" s="1"/>
  <c r="E338" i="11" a="1"/>
  <c r="E338" i="11" s="1"/>
  <c r="I338" i="11" s="1"/>
  <c r="G337" i="11" a="1"/>
  <c r="G337" i="11" s="1"/>
  <c r="E337" i="11" a="1"/>
  <c r="E337" i="11" s="1"/>
  <c r="I337" i="11" s="1"/>
  <c r="G336" i="11" a="1"/>
  <c r="G336" i="11" s="1"/>
  <c r="E336" i="11" a="1"/>
  <c r="E336" i="11" s="1"/>
  <c r="I336" i="11" s="1"/>
  <c r="G335" i="11" a="1"/>
  <c r="G335" i="11" s="1"/>
  <c r="E335" i="11" a="1"/>
  <c r="E335" i="11" s="1"/>
  <c r="I335" i="11" s="1"/>
  <c r="G334" i="11" a="1"/>
  <c r="G334" i="11" s="1"/>
  <c r="E334" i="11" a="1"/>
  <c r="E334" i="11" s="1"/>
  <c r="I334" i="11" s="1"/>
  <c r="G333" i="11" a="1"/>
  <c r="G333" i="11" s="1"/>
  <c r="E333" i="11" a="1"/>
  <c r="E333" i="11" s="1"/>
  <c r="I333" i="11" s="1"/>
  <c r="G332" i="11" a="1"/>
  <c r="G332" i="11" s="1"/>
  <c r="E332" i="11" a="1"/>
  <c r="E332" i="11" s="1"/>
  <c r="I332" i="11" s="1"/>
  <c r="G331" i="11" a="1"/>
  <c r="G331" i="11" s="1"/>
  <c r="E331" i="11" a="1"/>
  <c r="E331" i="11" s="1"/>
  <c r="I331" i="11" s="1"/>
  <c r="G330" i="11" a="1"/>
  <c r="G330" i="11" s="1"/>
  <c r="E330" i="11" a="1"/>
  <c r="E330" i="11" s="1"/>
  <c r="I330" i="11" s="1"/>
  <c r="G329" i="11" a="1"/>
  <c r="G329" i="11" s="1"/>
  <c r="E329" i="11" a="1"/>
  <c r="E329" i="11" s="1"/>
  <c r="I329" i="11" s="1"/>
  <c r="G328" i="11" a="1"/>
  <c r="G328" i="11" s="1"/>
  <c r="E328" i="11" a="1"/>
  <c r="E328" i="11" s="1"/>
  <c r="I328" i="11" s="1"/>
  <c r="G327" i="11" a="1"/>
  <c r="G327" i="11" s="1"/>
  <c r="E327" i="11" a="1"/>
  <c r="E327" i="11" s="1"/>
  <c r="I327" i="11" s="1"/>
  <c r="G326" i="11" a="1"/>
  <c r="G326" i="11" s="1"/>
  <c r="E326" i="11" a="1"/>
  <c r="E326" i="11" s="1"/>
  <c r="I326" i="11" s="1"/>
  <c r="G325" i="11" a="1"/>
  <c r="G325" i="11" s="1"/>
  <c r="E325" i="11" a="1"/>
  <c r="E325" i="11" s="1"/>
  <c r="I325" i="11" s="1"/>
  <c r="G324" i="11" a="1"/>
  <c r="G324" i="11" s="1"/>
  <c r="E324" i="11" a="1"/>
  <c r="E324" i="11" s="1"/>
  <c r="I324" i="11" s="1"/>
  <c r="G323" i="11" a="1"/>
  <c r="G323" i="11" s="1"/>
  <c r="E323" i="11" a="1"/>
  <c r="E323" i="11" s="1"/>
  <c r="I323" i="11" s="1"/>
  <c r="G322" i="11" a="1"/>
  <c r="G322" i="11" s="1"/>
  <c r="E322" i="11"/>
  <c r="I322" i="11" s="1"/>
  <c r="E322" i="11" a="1"/>
  <c r="G321" i="11" a="1"/>
  <c r="G321" i="11" s="1"/>
  <c r="E321" i="11" a="1"/>
  <c r="E321" i="11" s="1"/>
  <c r="I321" i="11" s="1"/>
  <c r="G320" i="11" a="1"/>
  <c r="G320" i="11" s="1"/>
  <c r="E320" i="11" a="1"/>
  <c r="E320" i="11" s="1"/>
  <c r="I320" i="11" s="1"/>
  <c r="G319" i="11" a="1"/>
  <c r="G319" i="11" s="1"/>
  <c r="E319" i="11" a="1"/>
  <c r="E319" i="11" s="1"/>
  <c r="I319" i="11" s="1"/>
  <c r="G318" i="11" a="1"/>
  <c r="G318" i="11" s="1"/>
  <c r="E318" i="11"/>
  <c r="I318" i="11" s="1"/>
  <c r="E318" i="11" a="1"/>
  <c r="G317" i="11" a="1"/>
  <c r="G317" i="11" s="1"/>
  <c r="E317" i="11" a="1"/>
  <c r="E317" i="11" s="1"/>
  <c r="I317" i="11" s="1"/>
  <c r="G316" i="11" a="1"/>
  <c r="G316" i="11" s="1"/>
  <c r="E316" i="11" a="1"/>
  <c r="E316" i="11" s="1"/>
  <c r="I316" i="11" s="1"/>
  <c r="G315" i="11" a="1"/>
  <c r="G315" i="11" s="1"/>
  <c r="E315" i="11" a="1"/>
  <c r="E315" i="11" s="1"/>
  <c r="I315" i="11" s="1"/>
  <c r="G314" i="11" a="1"/>
  <c r="G314" i="11" s="1"/>
  <c r="E314" i="11" a="1"/>
  <c r="E314" i="11" s="1"/>
  <c r="I314" i="11" s="1"/>
  <c r="G313" i="11" a="1"/>
  <c r="G313" i="11" s="1"/>
  <c r="E313" i="11" a="1"/>
  <c r="E313" i="11" s="1"/>
  <c r="I313" i="11" s="1"/>
  <c r="G312" i="11" a="1"/>
  <c r="G312" i="11" s="1"/>
  <c r="E312" i="11" a="1"/>
  <c r="E312" i="11" s="1"/>
  <c r="I312" i="11" s="1"/>
  <c r="G311" i="11"/>
  <c r="G311" i="11" a="1"/>
  <c r="E311" i="11" a="1"/>
  <c r="E311" i="11" s="1"/>
  <c r="I311" i="11" s="1"/>
  <c r="G310" i="11" a="1"/>
  <c r="G310" i="11" s="1"/>
  <c r="E310" i="11" a="1"/>
  <c r="E310" i="11" s="1"/>
  <c r="I310" i="11" s="1"/>
  <c r="G309" i="11" a="1"/>
  <c r="G309" i="11" s="1"/>
  <c r="E309" i="11" a="1"/>
  <c r="E309" i="11" s="1"/>
  <c r="I309" i="11" s="1"/>
  <c r="G308" i="11" a="1"/>
  <c r="G308" i="11" s="1"/>
  <c r="E308" i="11" a="1"/>
  <c r="E308" i="11" s="1"/>
  <c r="I308" i="11" s="1"/>
  <c r="G307" i="11" a="1"/>
  <c r="G307" i="11" s="1"/>
  <c r="E307" i="11" a="1"/>
  <c r="E307" i="11" s="1"/>
  <c r="I307" i="11" s="1"/>
  <c r="G306" i="11" a="1"/>
  <c r="G306" i="11" s="1"/>
  <c r="E306" i="11" a="1"/>
  <c r="E306" i="11" s="1"/>
  <c r="I306" i="11" s="1"/>
  <c r="G305" i="11" a="1"/>
  <c r="G305" i="11" s="1"/>
  <c r="E305" i="11" a="1"/>
  <c r="E305" i="11" s="1"/>
  <c r="I305" i="11" s="1"/>
  <c r="G304" i="11" a="1"/>
  <c r="G304" i="11" s="1"/>
  <c r="E304" i="11" a="1"/>
  <c r="E304" i="11" s="1"/>
  <c r="I304" i="11" s="1"/>
  <c r="G303" i="11" a="1"/>
  <c r="G303" i="11" s="1"/>
  <c r="E303" i="11" a="1"/>
  <c r="E303" i="11" s="1"/>
  <c r="I303" i="11" s="1"/>
  <c r="G302" i="11" a="1"/>
  <c r="G302" i="11" s="1"/>
  <c r="E302" i="11" a="1"/>
  <c r="E302" i="11" s="1"/>
  <c r="I302" i="11" s="1"/>
  <c r="G301" i="11" a="1"/>
  <c r="G301" i="11" s="1"/>
  <c r="E301" i="11" a="1"/>
  <c r="E301" i="11" s="1"/>
  <c r="I301" i="11" s="1"/>
  <c r="G300" i="11" a="1"/>
  <c r="G300" i="11" s="1"/>
  <c r="E300" i="11" a="1"/>
  <c r="E300" i="11" s="1"/>
  <c r="I300" i="11" s="1"/>
  <c r="G299" i="11" a="1"/>
  <c r="G299" i="11" s="1"/>
  <c r="E299" i="11" a="1"/>
  <c r="E299" i="11" s="1"/>
  <c r="I299" i="11" s="1"/>
  <c r="G298" i="11" a="1"/>
  <c r="G298" i="11" s="1"/>
  <c r="E298" i="11" a="1"/>
  <c r="E298" i="11" s="1"/>
  <c r="I298" i="11" s="1"/>
  <c r="G297" i="11" a="1"/>
  <c r="G297" i="11" s="1"/>
  <c r="E297" i="11" a="1"/>
  <c r="E297" i="11" s="1"/>
  <c r="I297" i="11" s="1"/>
  <c r="G296" i="11" a="1"/>
  <c r="G296" i="11" s="1"/>
  <c r="E296" i="11" a="1"/>
  <c r="E296" i="11" s="1"/>
  <c r="I296" i="11" s="1"/>
  <c r="G295" i="11" a="1"/>
  <c r="G295" i="11" s="1"/>
  <c r="E295" i="11" a="1"/>
  <c r="E295" i="11" s="1"/>
  <c r="I295" i="11" s="1"/>
  <c r="G294" i="11" a="1"/>
  <c r="G294" i="11" s="1"/>
  <c r="E294" i="11" a="1"/>
  <c r="E294" i="11" s="1"/>
  <c r="I294" i="11" s="1"/>
  <c r="AO121" i="1"/>
  <c r="G3" i="11" a="1"/>
  <c r="G3" i="11" s="1"/>
  <c r="G4" i="11" a="1"/>
  <c r="G4" i="11" s="1"/>
  <c r="G5" i="11" a="1"/>
  <c r="G5" i="11" s="1"/>
  <c r="G6" i="11" a="1"/>
  <c r="G6" i="11" s="1"/>
  <c r="G7" i="11" a="1"/>
  <c r="G7" i="11" s="1"/>
  <c r="G8" i="11" a="1"/>
  <c r="G8" i="11" s="1"/>
  <c r="G9" i="11" a="1"/>
  <c r="G9" i="11" s="1"/>
  <c r="G10" i="11" a="1"/>
  <c r="G10" i="11" s="1"/>
  <c r="G11" i="11" a="1"/>
  <c r="G11" i="11" s="1"/>
  <c r="G12" i="11" a="1"/>
  <c r="G12" i="11" s="1"/>
  <c r="G13" i="11" a="1"/>
  <c r="G13" i="11" s="1"/>
  <c r="G14" i="11" a="1"/>
  <c r="G14" i="11" s="1"/>
  <c r="G15" i="11" a="1"/>
  <c r="G15" i="11" s="1"/>
  <c r="G16" i="11" a="1"/>
  <c r="G16" i="11" s="1"/>
  <c r="G17" i="11" a="1"/>
  <c r="G17" i="11" s="1"/>
  <c r="G18" i="11" a="1"/>
  <c r="G18" i="11" s="1"/>
  <c r="G19" i="11" a="1"/>
  <c r="G19" i="11" s="1"/>
  <c r="G20" i="11" a="1"/>
  <c r="G20" i="11" s="1"/>
  <c r="G21" i="11" a="1"/>
  <c r="G21" i="11" s="1"/>
  <c r="G22" i="11" a="1"/>
  <c r="G22" i="11" s="1"/>
  <c r="G23" i="11" a="1"/>
  <c r="G23" i="11" s="1"/>
  <c r="G24" i="11" a="1"/>
  <c r="G24" i="11" s="1"/>
  <c r="G25" i="11" a="1"/>
  <c r="G25" i="11" s="1"/>
  <c r="G26" i="11" a="1"/>
  <c r="G26" i="11" s="1"/>
  <c r="G27" i="11" a="1"/>
  <c r="G27" i="11" s="1"/>
  <c r="G28" i="11" a="1"/>
  <c r="G28" i="11" s="1"/>
  <c r="G29" i="11" a="1"/>
  <c r="G29" i="11" s="1"/>
  <c r="G30" i="11" a="1"/>
  <c r="G30" i="11" s="1"/>
  <c r="G31" i="11" a="1"/>
  <c r="G31" i="11" s="1"/>
  <c r="G32" i="11" a="1"/>
  <c r="G32" i="11" s="1"/>
  <c r="G33" i="11" a="1"/>
  <c r="G33" i="11" s="1"/>
  <c r="G34" i="11" a="1"/>
  <c r="G34" i="11" s="1"/>
  <c r="G35" i="11" a="1"/>
  <c r="G35" i="11" s="1"/>
  <c r="G36" i="11" a="1"/>
  <c r="G36" i="11" s="1"/>
  <c r="G37" i="11" a="1"/>
  <c r="G37" i="11" s="1"/>
  <c r="G38" i="11" a="1"/>
  <c r="G38" i="11" s="1"/>
  <c r="G39" i="11" a="1"/>
  <c r="G39" i="11" s="1"/>
  <c r="G40" i="11" a="1"/>
  <c r="G40" i="11" s="1"/>
  <c r="G41" i="11" a="1"/>
  <c r="G41" i="11" s="1"/>
  <c r="G42" i="11" a="1"/>
  <c r="G42" i="11" s="1"/>
  <c r="G43" i="11" a="1"/>
  <c r="G43" i="11" s="1"/>
  <c r="G44" i="11" a="1"/>
  <c r="G44" i="11" s="1"/>
  <c r="G45" i="11" a="1"/>
  <c r="G45" i="11" s="1"/>
  <c r="G46" i="11" a="1"/>
  <c r="G46" i="11" s="1"/>
  <c r="G47" i="11" a="1"/>
  <c r="G47" i="11" s="1"/>
  <c r="G48" i="11" a="1"/>
  <c r="G48" i="11" s="1"/>
  <c r="G49" i="11" a="1"/>
  <c r="G49" i="11" s="1"/>
  <c r="G50" i="11" a="1"/>
  <c r="G50" i="11" s="1"/>
  <c r="G51" i="11" a="1"/>
  <c r="G51" i="11" s="1"/>
  <c r="G52" i="11" a="1"/>
  <c r="G52" i="11" s="1"/>
  <c r="G53" i="11" a="1"/>
  <c r="G53" i="11" s="1"/>
  <c r="G54" i="11" a="1"/>
  <c r="G54" i="11" s="1"/>
  <c r="G55" i="11" a="1"/>
  <c r="G55" i="11" s="1"/>
  <c r="G56" i="11" a="1"/>
  <c r="G56" i="11" s="1"/>
  <c r="G57" i="11" a="1"/>
  <c r="G57" i="11" s="1"/>
  <c r="G58" i="11" a="1"/>
  <c r="G58" i="11" s="1"/>
  <c r="G59" i="11" a="1"/>
  <c r="G59" i="11" s="1"/>
  <c r="G60" i="11" a="1"/>
  <c r="G60" i="11" s="1"/>
  <c r="G61" i="11" a="1"/>
  <c r="G61" i="11" s="1"/>
  <c r="G62" i="11" a="1"/>
  <c r="G62" i="11" s="1"/>
  <c r="G63" i="11" a="1"/>
  <c r="G63" i="11" s="1"/>
  <c r="G64" i="11" a="1"/>
  <c r="G64" i="11" s="1"/>
  <c r="G65" i="11" a="1"/>
  <c r="G65" i="11" s="1"/>
  <c r="G66" i="11" a="1"/>
  <c r="G66" i="11" s="1"/>
  <c r="G67" i="11" a="1"/>
  <c r="G67" i="11" s="1"/>
  <c r="G68" i="11" a="1"/>
  <c r="G68" i="11" s="1"/>
  <c r="G69" i="11" a="1"/>
  <c r="G69" i="11" s="1"/>
  <c r="G70" i="11" a="1"/>
  <c r="G70" i="11" s="1"/>
  <c r="G71" i="11" a="1"/>
  <c r="G71" i="11" s="1"/>
  <c r="G72" i="11" a="1"/>
  <c r="G72" i="11" s="1"/>
  <c r="G73" i="11" a="1"/>
  <c r="G73" i="11" s="1"/>
  <c r="G74" i="11" a="1"/>
  <c r="G74" i="11" s="1"/>
  <c r="G75" i="11" a="1"/>
  <c r="G75" i="11" s="1"/>
  <c r="G76" i="11" a="1"/>
  <c r="G76" i="11" s="1"/>
  <c r="G77" i="11" a="1"/>
  <c r="G77" i="11" s="1"/>
  <c r="G78" i="11" a="1"/>
  <c r="G78" i="11" s="1"/>
  <c r="G79" i="11" a="1"/>
  <c r="G79" i="11" s="1"/>
  <c r="G80" i="11" a="1"/>
  <c r="G80" i="11" s="1"/>
  <c r="G81" i="11" a="1"/>
  <c r="G81" i="11" s="1"/>
  <c r="G82" i="11" a="1"/>
  <c r="G82" i="11" s="1"/>
  <c r="G83" i="11" a="1"/>
  <c r="G83" i="11" s="1"/>
  <c r="G84" i="11" a="1"/>
  <c r="G84" i="11" s="1"/>
  <c r="G85" i="11" a="1"/>
  <c r="G85" i="11" s="1"/>
  <c r="G86" i="11" a="1"/>
  <c r="G86" i="11" s="1"/>
  <c r="G87" i="11" a="1"/>
  <c r="G87" i="11" s="1"/>
  <c r="G88" i="11" a="1"/>
  <c r="G88" i="11" s="1"/>
  <c r="G89" i="11" a="1"/>
  <c r="G89" i="11" s="1"/>
  <c r="G90" i="11" a="1"/>
  <c r="G90" i="11" s="1"/>
  <c r="G91" i="11" a="1"/>
  <c r="G91" i="11" s="1"/>
  <c r="G92" i="11" a="1"/>
  <c r="G92" i="11" s="1"/>
  <c r="G93" i="11" a="1"/>
  <c r="G93" i="11" s="1"/>
  <c r="G94" i="11" a="1"/>
  <c r="G94" i="11" s="1"/>
  <c r="G95" i="11" a="1"/>
  <c r="G95" i="11" s="1"/>
  <c r="G96" i="11" a="1"/>
  <c r="G96" i="11" s="1"/>
  <c r="G97" i="11" a="1"/>
  <c r="G97" i="11" s="1"/>
  <c r="G98" i="11" a="1"/>
  <c r="G98" i="11" s="1"/>
  <c r="G99" i="11" a="1"/>
  <c r="G99" i="11" s="1"/>
  <c r="G100" i="11" a="1"/>
  <c r="G100" i="11" s="1"/>
  <c r="G101" i="11" a="1"/>
  <c r="G101" i="11" s="1"/>
  <c r="G102" i="11" a="1"/>
  <c r="G102" i="11" s="1"/>
  <c r="G103" i="11" a="1"/>
  <c r="G103" i="11" s="1"/>
  <c r="G104" i="11" a="1"/>
  <c r="G104" i="11" s="1"/>
  <c r="G105" i="11" a="1"/>
  <c r="G105" i="11" s="1"/>
  <c r="G106" i="11" a="1"/>
  <c r="G106" i="11" s="1"/>
  <c r="G107" i="11" a="1"/>
  <c r="G107" i="11" s="1"/>
  <c r="G108" i="11" a="1"/>
  <c r="G108" i="11" s="1"/>
  <c r="G109" i="11" a="1"/>
  <c r="G109" i="11" s="1"/>
  <c r="G110" i="11" a="1"/>
  <c r="G110" i="11" s="1"/>
  <c r="G111" i="11" a="1"/>
  <c r="G111" i="11" s="1"/>
  <c r="G112" i="11" a="1"/>
  <c r="G112" i="11" s="1"/>
  <c r="G113" i="11" a="1"/>
  <c r="G113" i="11" s="1"/>
  <c r="G114" i="11" a="1"/>
  <c r="G114" i="11" s="1"/>
  <c r="G115" i="11" a="1"/>
  <c r="G115" i="11" s="1"/>
  <c r="G116" i="11" a="1"/>
  <c r="G116" i="11" s="1"/>
  <c r="G117" i="11" a="1"/>
  <c r="G117" i="11" s="1"/>
  <c r="G118" i="11" a="1"/>
  <c r="G118" i="11" s="1"/>
  <c r="G119" i="11" a="1"/>
  <c r="G119" i="11" s="1"/>
  <c r="G120" i="11" a="1"/>
  <c r="G120" i="11" s="1"/>
  <c r="G121" i="11" a="1"/>
  <c r="G121" i="11" s="1"/>
  <c r="G122" i="11" a="1"/>
  <c r="G122" i="11" s="1"/>
  <c r="G123" i="11" a="1"/>
  <c r="G123" i="11" s="1"/>
  <c r="G124" i="11" a="1"/>
  <c r="G124" i="11" s="1"/>
  <c r="G125" i="11" a="1"/>
  <c r="G125" i="11" s="1"/>
  <c r="G126" i="11" a="1"/>
  <c r="G126" i="11" s="1"/>
  <c r="G127" i="11" a="1"/>
  <c r="G127" i="11" s="1"/>
  <c r="G128" i="11" a="1"/>
  <c r="G128" i="11" s="1"/>
  <c r="G129" i="11" a="1"/>
  <c r="G129" i="11" s="1"/>
  <c r="G130" i="11" a="1"/>
  <c r="G130" i="11" s="1"/>
  <c r="G131" i="11" a="1"/>
  <c r="G131" i="11" s="1"/>
  <c r="G132" i="11" a="1"/>
  <c r="G132" i="11" s="1"/>
  <c r="G133" i="11" a="1"/>
  <c r="G133" i="11" s="1"/>
  <c r="G134" i="11" a="1"/>
  <c r="G134" i="11" s="1"/>
  <c r="G135" i="11" a="1"/>
  <c r="G135" i="11" s="1"/>
  <c r="G136" i="11" a="1"/>
  <c r="G136" i="11" s="1"/>
  <c r="G137" i="11" a="1"/>
  <c r="G137" i="11" s="1"/>
  <c r="G138" i="11" a="1"/>
  <c r="G138" i="11" s="1"/>
  <c r="G139" i="11" a="1"/>
  <c r="G139" i="11" s="1"/>
  <c r="G140" i="11" a="1"/>
  <c r="G140" i="11" s="1"/>
  <c r="G141" i="11" a="1"/>
  <c r="G141" i="11" s="1"/>
  <c r="G142" i="11" a="1"/>
  <c r="G142" i="11" s="1"/>
  <c r="G143" i="11" a="1"/>
  <c r="G143" i="11" s="1"/>
  <c r="G144" i="11" a="1"/>
  <c r="G144" i="11" s="1"/>
  <c r="G145" i="11" a="1"/>
  <c r="G145" i="11" s="1"/>
  <c r="G146" i="11" a="1"/>
  <c r="G146" i="11" s="1"/>
  <c r="G147" i="11" a="1"/>
  <c r="G147" i="11" s="1"/>
  <c r="G148" i="11" a="1"/>
  <c r="G148" i="11" s="1"/>
  <c r="G149" i="11" a="1"/>
  <c r="G149" i="11" s="1"/>
  <c r="G150" i="11" a="1"/>
  <c r="G150" i="11" s="1"/>
  <c r="G151" i="11" a="1"/>
  <c r="G151" i="11" s="1"/>
  <c r="G152" i="11" a="1"/>
  <c r="G152" i="11" s="1"/>
  <c r="G153" i="11" a="1"/>
  <c r="G153" i="11" s="1"/>
  <c r="G154" i="11" a="1"/>
  <c r="G154" i="11" s="1"/>
  <c r="G155" i="11" a="1"/>
  <c r="G155" i="11" s="1"/>
  <c r="G156" i="11" a="1"/>
  <c r="G156" i="11" s="1"/>
  <c r="G157" i="11" a="1"/>
  <c r="G157" i="11" s="1"/>
  <c r="G158" i="11" a="1"/>
  <c r="G158" i="11" s="1"/>
  <c r="G159" i="11" a="1"/>
  <c r="G159" i="11" s="1"/>
  <c r="G160" i="11" a="1"/>
  <c r="G160" i="11" s="1"/>
  <c r="G161" i="11" a="1"/>
  <c r="G161" i="11" s="1"/>
  <c r="G162" i="11" a="1"/>
  <c r="G162" i="11" s="1"/>
  <c r="G163" i="11" a="1"/>
  <c r="G163" i="11" s="1"/>
  <c r="G164" i="11" a="1"/>
  <c r="G164" i="11" s="1"/>
  <c r="G165" i="11" a="1"/>
  <c r="G165" i="11" s="1"/>
  <c r="G166" i="11" a="1"/>
  <c r="G166" i="11" s="1"/>
  <c r="G167" i="11" a="1"/>
  <c r="G167" i="11" s="1"/>
  <c r="G168" i="11" a="1"/>
  <c r="G168" i="11" s="1"/>
  <c r="G169" i="11" a="1"/>
  <c r="G169" i="11" s="1"/>
  <c r="G170" i="11" a="1"/>
  <c r="G170" i="11" s="1"/>
  <c r="G171" i="11" a="1"/>
  <c r="G171" i="11" s="1"/>
  <c r="G172" i="11" a="1"/>
  <c r="G172" i="11" s="1"/>
  <c r="G173" i="11" a="1"/>
  <c r="G173" i="11" s="1"/>
  <c r="G174" i="11" a="1"/>
  <c r="G174" i="11" s="1"/>
  <c r="G175" i="11" a="1"/>
  <c r="G175" i="11" s="1"/>
  <c r="G176" i="11" a="1"/>
  <c r="G176" i="11" s="1"/>
  <c r="G177" i="11" a="1"/>
  <c r="G177" i="11" s="1"/>
  <c r="G178" i="11" a="1"/>
  <c r="G178" i="11" s="1"/>
  <c r="G179" i="11" a="1"/>
  <c r="G179" i="11" s="1"/>
  <c r="G180" i="11" a="1"/>
  <c r="G180" i="11" s="1"/>
  <c r="G181" i="11" a="1"/>
  <c r="G181" i="11" s="1"/>
  <c r="G182" i="11" a="1"/>
  <c r="G182" i="11" s="1"/>
  <c r="G183" i="11" a="1"/>
  <c r="G183" i="11" s="1"/>
  <c r="G184" i="11" a="1"/>
  <c r="G184" i="11" s="1"/>
  <c r="G185" i="11" a="1"/>
  <c r="G185" i="11" s="1"/>
  <c r="G186" i="11" a="1"/>
  <c r="G186" i="11" s="1"/>
  <c r="G187" i="11" a="1"/>
  <c r="G187" i="11" s="1"/>
  <c r="G188" i="11" a="1"/>
  <c r="G188" i="11" s="1"/>
  <c r="G189" i="11" a="1"/>
  <c r="G189" i="11" s="1"/>
  <c r="G190" i="11" a="1"/>
  <c r="G190" i="11" s="1"/>
  <c r="G191" i="11" a="1"/>
  <c r="G191" i="11" s="1"/>
  <c r="G192" i="11" a="1"/>
  <c r="G192" i="11" s="1"/>
  <c r="G193" i="11" a="1"/>
  <c r="G193" i="11" s="1"/>
  <c r="G194" i="11" a="1"/>
  <c r="G194" i="11" s="1"/>
  <c r="G195" i="11" a="1"/>
  <c r="G195" i="11" s="1"/>
  <c r="G196" i="11" a="1"/>
  <c r="G196" i="11" s="1"/>
  <c r="G197" i="11" a="1"/>
  <c r="G197" i="11" s="1"/>
  <c r="G198" i="11" a="1"/>
  <c r="G198" i="11" s="1"/>
  <c r="G199" i="11" a="1"/>
  <c r="G199" i="11" s="1"/>
  <c r="G200" i="11" a="1"/>
  <c r="G200" i="11" s="1"/>
  <c r="G201" i="11" a="1"/>
  <c r="G201" i="11" s="1"/>
  <c r="G202" i="11" a="1"/>
  <c r="G202" i="11" s="1"/>
  <c r="G203" i="11" a="1"/>
  <c r="G203" i="11" s="1"/>
  <c r="G204" i="11" a="1"/>
  <c r="G204" i="11" s="1"/>
  <c r="G205" i="11" a="1"/>
  <c r="G205" i="11" s="1"/>
  <c r="G206" i="11" a="1"/>
  <c r="G206" i="11" s="1"/>
  <c r="G207" i="11" a="1"/>
  <c r="G207" i="11" s="1"/>
  <c r="G208" i="11" a="1"/>
  <c r="G208" i="11" s="1"/>
  <c r="G209" i="11" a="1"/>
  <c r="G209" i="11" s="1"/>
  <c r="G210" i="11" a="1"/>
  <c r="G210" i="11" s="1"/>
  <c r="G211" i="11" a="1"/>
  <c r="G211" i="11" s="1"/>
  <c r="G212" i="11" a="1"/>
  <c r="G212" i="11" s="1"/>
  <c r="G213" i="11" a="1"/>
  <c r="G213" i="11" s="1"/>
  <c r="G214" i="11" a="1"/>
  <c r="G214" i="11" s="1"/>
  <c r="G215" i="11" a="1"/>
  <c r="G215" i="11" s="1"/>
  <c r="G216" i="11" a="1"/>
  <c r="G216" i="11" s="1"/>
  <c r="G217" i="11" a="1"/>
  <c r="G217" i="11" s="1"/>
  <c r="G218" i="11" a="1"/>
  <c r="G218" i="11" s="1"/>
  <c r="G219" i="11" a="1"/>
  <c r="G219" i="11" s="1"/>
  <c r="G220" i="11" a="1"/>
  <c r="G220" i="11" s="1"/>
  <c r="G221" i="11" a="1"/>
  <c r="G221" i="11" s="1"/>
  <c r="G222" i="11" a="1"/>
  <c r="G222" i="11" s="1"/>
  <c r="G223" i="11" a="1"/>
  <c r="G223" i="11" s="1"/>
  <c r="G224" i="11" a="1"/>
  <c r="G224" i="11" s="1"/>
  <c r="G225" i="11" a="1"/>
  <c r="G225" i="11" s="1"/>
  <c r="G226" i="11" a="1"/>
  <c r="G226" i="11" s="1"/>
  <c r="G227" i="11" a="1"/>
  <c r="G227" i="11" s="1"/>
  <c r="G228" i="11" a="1"/>
  <c r="G228" i="11" s="1"/>
  <c r="G229" i="11" a="1"/>
  <c r="G229" i="11" s="1"/>
  <c r="G230" i="11" a="1"/>
  <c r="G230" i="11" s="1"/>
  <c r="G231" i="11" a="1"/>
  <c r="G231" i="11" s="1"/>
  <c r="G232" i="11" a="1"/>
  <c r="G232" i="11" s="1"/>
  <c r="G233" i="11" a="1"/>
  <c r="G233" i="11" s="1"/>
  <c r="G234" i="11" a="1"/>
  <c r="G234" i="11" s="1"/>
  <c r="G235" i="11" a="1"/>
  <c r="G235" i="11" s="1"/>
  <c r="G236" i="11" a="1"/>
  <c r="G236" i="11" s="1"/>
  <c r="G237" i="11" a="1"/>
  <c r="G237" i="11" s="1"/>
  <c r="G238" i="11" a="1"/>
  <c r="G238" i="11" s="1"/>
  <c r="G239" i="11" a="1"/>
  <c r="G239" i="11" s="1"/>
  <c r="G240" i="11" a="1"/>
  <c r="G240" i="11" s="1"/>
  <c r="G241" i="11" a="1"/>
  <c r="G241" i="11" s="1"/>
  <c r="G242" i="11" a="1"/>
  <c r="G242" i="11" s="1"/>
  <c r="G243" i="11" a="1"/>
  <c r="G243" i="11" s="1"/>
  <c r="G244" i="11" a="1"/>
  <c r="G244" i="11" s="1"/>
  <c r="G245" i="11" a="1"/>
  <c r="G245" i="11" s="1"/>
  <c r="G246" i="11" a="1"/>
  <c r="G246" i="11" s="1"/>
  <c r="G247" i="11" a="1"/>
  <c r="G247" i="11" s="1"/>
  <c r="G248" i="11" a="1"/>
  <c r="G248" i="11" s="1"/>
  <c r="G249" i="11" a="1"/>
  <c r="G249" i="11" s="1"/>
  <c r="G250" i="11" a="1"/>
  <c r="G250" i="11" s="1"/>
  <c r="G251" i="11" a="1"/>
  <c r="G251" i="11" s="1"/>
  <c r="G252" i="11" a="1"/>
  <c r="G252" i="11" s="1"/>
  <c r="G253" i="11" a="1"/>
  <c r="G253" i="11" s="1"/>
  <c r="G254" i="11" a="1"/>
  <c r="G254" i="11" s="1"/>
  <c r="G255" i="11" a="1"/>
  <c r="G255" i="11" s="1"/>
  <c r="G256" i="11" a="1"/>
  <c r="G256" i="11" s="1"/>
  <c r="G257" i="11" a="1"/>
  <c r="G257" i="11" s="1"/>
  <c r="G258" i="11" a="1"/>
  <c r="G258" i="11" s="1"/>
  <c r="G259" i="11" a="1"/>
  <c r="G259" i="11" s="1"/>
  <c r="G260" i="11" a="1"/>
  <c r="G260" i="11" s="1"/>
  <c r="G261" i="11" a="1"/>
  <c r="G261" i="11" s="1"/>
  <c r="G262" i="11" a="1"/>
  <c r="G262" i="11" s="1"/>
  <c r="G263" i="11" a="1"/>
  <c r="G263" i="11" s="1"/>
  <c r="G264" i="11" a="1"/>
  <c r="G264" i="11" s="1"/>
  <c r="G265" i="11" a="1"/>
  <c r="G265" i="11" s="1"/>
  <c r="G266" i="11" a="1"/>
  <c r="G266" i="11" s="1"/>
  <c r="G267" i="11" a="1"/>
  <c r="G267" i="11" s="1"/>
  <c r="G268" i="11" a="1"/>
  <c r="G268" i="11" s="1"/>
  <c r="G269" i="11" a="1"/>
  <c r="G269" i="11" s="1"/>
  <c r="G270" i="11" a="1"/>
  <c r="G270" i="11" s="1"/>
  <c r="G271" i="11" a="1"/>
  <c r="G271" i="11" s="1"/>
  <c r="G272" i="11" a="1"/>
  <c r="G272" i="11" s="1"/>
  <c r="G273" i="11" a="1"/>
  <c r="G273" i="11" s="1"/>
  <c r="G274" i="11" a="1"/>
  <c r="G274" i="11" s="1"/>
  <c r="G275" i="11" a="1"/>
  <c r="G275" i="11" s="1"/>
  <c r="G276" i="11" a="1"/>
  <c r="G276" i="11" s="1"/>
  <c r="G277" i="11" a="1"/>
  <c r="G277" i="11" s="1"/>
  <c r="G278" i="11" a="1"/>
  <c r="G278" i="11" s="1"/>
  <c r="G279" i="11" a="1"/>
  <c r="G279" i="11" s="1"/>
  <c r="G280" i="11" a="1"/>
  <c r="G280" i="11" s="1"/>
  <c r="G281" i="11" a="1"/>
  <c r="G281" i="11" s="1"/>
  <c r="G282" i="11" a="1"/>
  <c r="G282" i="11" s="1"/>
  <c r="G283" i="11" a="1"/>
  <c r="G283" i="11" s="1"/>
  <c r="G284" i="11" a="1"/>
  <c r="G284" i="11" s="1"/>
  <c r="G285" i="11" a="1"/>
  <c r="G285" i="11" s="1"/>
  <c r="G286" i="11" a="1"/>
  <c r="G286" i="11" s="1"/>
  <c r="G287" i="11" a="1"/>
  <c r="G287" i="11" s="1"/>
  <c r="G288" i="11" a="1"/>
  <c r="G288" i="11" s="1"/>
  <c r="G289" i="11" a="1"/>
  <c r="G289" i="11" s="1"/>
  <c r="G290" i="11" a="1"/>
  <c r="G290" i="11" s="1"/>
  <c r="G291" i="11" a="1"/>
  <c r="G291" i="11" s="1"/>
  <c r="G292" i="11" a="1"/>
  <c r="G292" i="11" s="1"/>
  <c r="G293" i="11" a="1"/>
  <c r="G293" i="11" s="1"/>
  <c r="G563" i="11" a="1"/>
  <c r="G563" i="11" s="1"/>
  <c r="G564" i="11" a="1"/>
  <c r="G564" i="11" s="1"/>
  <c r="G565" i="11" a="1"/>
  <c r="G565" i="11" s="1"/>
  <c r="G566" i="11" a="1"/>
  <c r="G566" i="11" s="1"/>
  <c r="G567" i="11" a="1"/>
  <c r="G567" i="11" s="1"/>
  <c r="G568" i="11" a="1"/>
  <c r="G568" i="11" s="1"/>
  <c r="G569" i="11" a="1"/>
  <c r="G569" i="11" s="1"/>
  <c r="G570" i="11" a="1"/>
  <c r="G570" i="11" s="1"/>
  <c r="G571" i="11" a="1"/>
  <c r="G571" i="11" s="1"/>
  <c r="G572" i="11" a="1"/>
  <c r="G572" i="11" s="1"/>
  <c r="G573" i="11" a="1"/>
  <c r="G573" i="11" s="1"/>
  <c r="G574" i="11" a="1"/>
  <c r="G574" i="11" s="1"/>
  <c r="G575" i="11" a="1"/>
  <c r="G575" i="11" s="1"/>
  <c r="G576" i="11" a="1"/>
  <c r="G576" i="11" s="1"/>
  <c r="G577" i="11" a="1"/>
  <c r="G577" i="11" s="1"/>
  <c r="G578" i="11" a="1"/>
  <c r="G578" i="11" s="1"/>
  <c r="G579" i="11" a="1"/>
  <c r="G579" i="11" s="1"/>
  <c r="G580" i="11" a="1"/>
  <c r="G580" i="11" s="1"/>
  <c r="G581" i="11" a="1"/>
  <c r="G581" i="11" s="1"/>
  <c r="G582" i="11" a="1"/>
  <c r="G582" i="11" s="1"/>
  <c r="G583" i="11" a="1"/>
  <c r="G583" i="11" s="1"/>
  <c r="G584" i="11" a="1"/>
  <c r="G584" i="11" s="1"/>
  <c r="G585" i="11" a="1"/>
  <c r="G585" i="11" s="1"/>
  <c r="G586" i="11" a="1"/>
  <c r="G586" i="11" s="1"/>
  <c r="G587" i="11" a="1"/>
  <c r="G587" i="11" s="1"/>
  <c r="G588" i="11" a="1"/>
  <c r="G588" i="11" s="1"/>
  <c r="G589" i="11" a="1"/>
  <c r="G589" i="11" s="1"/>
  <c r="G590" i="11" a="1"/>
  <c r="G590" i="11" s="1"/>
  <c r="G591" i="11" a="1"/>
  <c r="G591" i="11" s="1"/>
  <c r="G592" i="11" a="1"/>
  <c r="G592" i="11" s="1"/>
  <c r="G593" i="11" a="1"/>
  <c r="G593" i="11" s="1"/>
  <c r="G594" i="11" a="1"/>
  <c r="G594" i="11" s="1"/>
  <c r="G595" i="11" a="1"/>
  <c r="G595" i="11" s="1"/>
  <c r="G596" i="11" a="1"/>
  <c r="G596" i="11" s="1"/>
  <c r="G597" i="11" a="1"/>
  <c r="G597" i="11" s="1"/>
  <c r="G598" i="11" a="1"/>
  <c r="G598" i="11" s="1"/>
  <c r="G599" i="11" a="1"/>
  <c r="G599" i="11" s="1"/>
  <c r="G600" i="11" a="1"/>
  <c r="G600" i="11" s="1"/>
  <c r="G601" i="11" a="1"/>
  <c r="G601" i="11" s="1"/>
  <c r="G602" i="11" a="1"/>
  <c r="G602" i="11" s="1"/>
  <c r="G603" i="11" a="1"/>
  <c r="G603" i="11" s="1"/>
  <c r="G604" i="11" a="1"/>
  <c r="G604" i="11" s="1"/>
  <c r="G605" i="11" a="1"/>
  <c r="G605" i="11" s="1"/>
  <c r="G606" i="11" a="1"/>
  <c r="G606" i="11" s="1"/>
  <c r="G607" i="11" a="1"/>
  <c r="G607" i="11" s="1"/>
  <c r="G608" i="11" a="1"/>
  <c r="G608" i="11" s="1"/>
  <c r="G609" i="11" a="1"/>
  <c r="G609" i="11" s="1"/>
  <c r="G610" i="11" a="1"/>
  <c r="G610" i="11" s="1"/>
  <c r="G611" i="11" a="1"/>
  <c r="G611" i="11" s="1"/>
  <c r="G612" i="11" a="1"/>
  <c r="G612" i="11" s="1"/>
  <c r="G613" i="11" a="1"/>
  <c r="G613" i="11" s="1"/>
  <c r="G614" i="11" a="1"/>
  <c r="G614" i="11" s="1"/>
  <c r="G615" i="11" a="1"/>
  <c r="G615" i="11" s="1"/>
  <c r="G616" i="11" a="1"/>
  <c r="G616" i="11" s="1"/>
  <c r="G617" i="11" a="1"/>
  <c r="G617" i="11" s="1"/>
  <c r="G618" i="11" a="1"/>
  <c r="G618" i="11" s="1"/>
  <c r="G619" i="11" a="1"/>
  <c r="G619" i="11" s="1"/>
  <c r="G620" i="11" a="1"/>
  <c r="G620" i="11" s="1"/>
  <c r="G621" i="11" a="1"/>
  <c r="G621" i="11" s="1"/>
  <c r="G622" i="11" a="1"/>
  <c r="G622" i="11" s="1"/>
  <c r="G623" i="11" a="1"/>
  <c r="G623" i="11" s="1"/>
  <c r="G624" i="11" a="1"/>
  <c r="G624" i="11" s="1"/>
  <c r="G625" i="11" a="1"/>
  <c r="G625" i="11" s="1"/>
  <c r="G626" i="11" a="1"/>
  <c r="G626" i="11" s="1"/>
  <c r="G627" i="11" a="1"/>
  <c r="G627" i="11" s="1"/>
  <c r="G628" i="11" a="1"/>
  <c r="G628" i="11" s="1"/>
  <c r="G629" i="11" a="1"/>
  <c r="G629" i="11" s="1"/>
  <c r="G630" i="11" a="1"/>
  <c r="G630" i="11" s="1"/>
  <c r="G631" i="11" a="1"/>
  <c r="G631" i="11" s="1"/>
  <c r="G632" i="11" a="1"/>
  <c r="G632" i="11" s="1"/>
  <c r="G633" i="11" a="1"/>
  <c r="G633" i="11" s="1"/>
  <c r="G634" i="11" a="1"/>
  <c r="G634" i="11" s="1"/>
  <c r="G635" i="11" a="1"/>
  <c r="G635" i="11" s="1"/>
  <c r="G636" i="11" a="1"/>
  <c r="G636" i="11" s="1"/>
  <c r="G637" i="11" a="1"/>
  <c r="G637" i="11" s="1"/>
  <c r="G638" i="11" a="1"/>
  <c r="G638" i="11" s="1"/>
  <c r="G639" i="11" a="1"/>
  <c r="G639" i="11" s="1"/>
  <c r="G640" i="11" a="1"/>
  <c r="G640" i="11" s="1"/>
  <c r="G641" i="11" a="1"/>
  <c r="G641" i="11" s="1"/>
  <c r="G642" i="11" a="1"/>
  <c r="G642" i="11" s="1"/>
  <c r="G643" i="11" a="1"/>
  <c r="G643" i="11" s="1"/>
  <c r="G644" i="11" a="1"/>
  <c r="G644" i="11" s="1"/>
  <c r="G645" i="11" a="1"/>
  <c r="G645" i="11" s="1"/>
  <c r="G646" i="11" a="1"/>
  <c r="G646" i="11" s="1"/>
  <c r="G647" i="11" a="1"/>
  <c r="G647" i="11" s="1"/>
  <c r="G648" i="11" a="1"/>
  <c r="G648" i="11" s="1"/>
  <c r="G649" i="11" a="1"/>
  <c r="G649" i="11" s="1"/>
  <c r="G650" i="11" a="1"/>
  <c r="G650" i="11" s="1"/>
  <c r="G651" i="11" a="1"/>
  <c r="G651" i="11" s="1"/>
  <c r="G652" i="11" a="1"/>
  <c r="G652" i="11" s="1"/>
  <c r="G653" i="11" a="1"/>
  <c r="G653" i="11" s="1"/>
  <c r="G654" i="11" a="1"/>
  <c r="G654" i="11" s="1"/>
  <c r="G655" i="11" a="1"/>
  <c r="G655" i="11" s="1"/>
  <c r="G656" i="11" a="1"/>
  <c r="G656" i="11" s="1"/>
  <c r="G657" i="11" a="1"/>
  <c r="G657" i="11" s="1"/>
  <c r="G658" i="11" a="1"/>
  <c r="G658" i="11" s="1"/>
  <c r="G659" i="11" a="1"/>
  <c r="G659" i="11" s="1"/>
  <c r="G660" i="11" a="1"/>
  <c r="G660" i="11" s="1"/>
  <c r="G661" i="11" a="1"/>
  <c r="G661" i="11" s="1"/>
  <c r="G662" i="11" a="1"/>
  <c r="G662" i="11" s="1"/>
  <c r="G663" i="11" a="1"/>
  <c r="G663" i="11" s="1"/>
  <c r="G664" i="11" a="1"/>
  <c r="G664" i="11" s="1"/>
  <c r="G665" i="11" a="1"/>
  <c r="G665" i="11" s="1"/>
  <c r="G666" i="11" a="1"/>
  <c r="G666" i="11" s="1"/>
  <c r="G667" i="11" a="1"/>
  <c r="G667" i="11" s="1"/>
  <c r="G668" i="11" a="1"/>
  <c r="G668" i="11" s="1"/>
  <c r="G669" i="11" a="1"/>
  <c r="G669" i="11" s="1"/>
  <c r="G670" i="11" a="1"/>
  <c r="G670" i="11" s="1"/>
  <c r="G671" i="11" a="1"/>
  <c r="G671" i="11" s="1"/>
  <c r="G672" i="11" a="1"/>
  <c r="G672" i="11" s="1"/>
  <c r="G673" i="11" a="1"/>
  <c r="G673" i="11" s="1"/>
  <c r="G674" i="11" a="1"/>
  <c r="G674" i="11" s="1"/>
  <c r="G675" i="11" a="1"/>
  <c r="G675" i="11" s="1"/>
  <c r="G676" i="11" a="1"/>
  <c r="G676" i="11" s="1"/>
  <c r="G677" i="11" a="1"/>
  <c r="G677" i="11" s="1"/>
  <c r="G678" i="11" a="1"/>
  <c r="G678" i="11" s="1"/>
  <c r="G679" i="11" a="1"/>
  <c r="G679" i="11" s="1"/>
  <c r="G680" i="11" a="1"/>
  <c r="G680" i="11" s="1"/>
  <c r="G681" i="11" a="1"/>
  <c r="G681" i="11" s="1"/>
  <c r="G682" i="11" a="1"/>
  <c r="G682" i="11" s="1"/>
  <c r="G683" i="11" a="1"/>
  <c r="G683" i="11" s="1"/>
  <c r="G684" i="11" a="1"/>
  <c r="G684" i="11" s="1"/>
  <c r="G685" i="11" a="1"/>
  <c r="G685" i="11" s="1"/>
  <c r="G686" i="11" a="1"/>
  <c r="G686" i="11" s="1"/>
  <c r="G687" i="11" a="1"/>
  <c r="G687" i="11" s="1"/>
  <c r="G688" i="11" a="1"/>
  <c r="G688" i="11" s="1"/>
  <c r="G689" i="11" a="1"/>
  <c r="G689" i="11" s="1"/>
  <c r="G690" i="11" a="1"/>
  <c r="G690" i="11" s="1"/>
  <c r="G691" i="11" a="1"/>
  <c r="G691" i="11" s="1"/>
  <c r="G692" i="11" a="1"/>
  <c r="G692" i="11" s="1"/>
  <c r="G693" i="11" a="1"/>
  <c r="G693" i="11" s="1"/>
  <c r="G694" i="11" a="1"/>
  <c r="G694" i="11" s="1"/>
  <c r="G695" i="11" a="1"/>
  <c r="G695" i="11" s="1"/>
  <c r="G696" i="11" a="1"/>
  <c r="G696" i="11" s="1"/>
  <c r="G697" i="11" a="1"/>
  <c r="G697" i="11" s="1"/>
  <c r="G698" i="11" a="1"/>
  <c r="G698" i="11" s="1"/>
  <c r="G699" i="11" a="1"/>
  <c r="G699" i="11" s="1"/>
  <c r="G700" i="11" a="1"/>
  <c r="G700" i="11" s="1"/>
  <c r="G701" i="11" a="1"/>
  <c r="G701" i="11" s="1"/>
  <c r="G702" i="11" a="1"/>
  <c r="G702" i="11" s="1"/>
  <c r="G703" i="11" a="1"/>
  <c r="G703" i="11" s="1"/>
  <c r="G704" i="11" a="1"/>
  <c r="G704" i="11" s="1"/>
  <c r="G705" i="11" a="1"/>
  <c r="G705" i="11" s="1"/>
  <c r="G706" i="11" a="1"/>
  <c r="G706" i="11" s="1"/>
  <c r="G707" i="11" a="1"/>
  <c r="G707" i="11" s="1"/>
  <c r="G708" i="11" a="1"/>
  <c r="G708" i="11" s="1"/>
  <c r="G709" i="11" a="1"/>
  <c r="G709" i="11" s="1"/>
  <c r="G710" i="11" a="1"/>
  <c r="G710" i="11" s="1"/>
  <c r="G711" i="11" a="1"/>
  <c r="G711" i="11" s="1"/>
  <c r="G712" i="11" a="1"/>
  <c r="G712" i="11" s="1"/>
  <c r="G713" i="11" a="1"/>
  <c r="G713" i="11" s="1"/>
  <c r="G714" i="11" a="1"/>
  <c r="G714" i="11" s="1"/>
  <c r="G715" i="11" a="1"/>
  <c r="G715" i="11" s="1"/>
  <c r="G716" i="11" a="1"/>
  <c r="G716" i="11" s="1"/>
  <c r="G717" i="11" a="1"/>
  <c r="G717" i="11" s="1"/>
  <c r="G718" i="11" a="1"/>
  <c r="G718" i="11" s="1"/>
  <c r="G719" i="11" a="1"/>
  <c r="G719" i="11" s="1"/>
  <c r="G720" i="11" a="1"/>
  <c r="G720" i="11" s="1"/>
  <c r="G721" i="11" a="1"/>
  <c r="G721" i="11" s="1"/>
  <c r="G722" i="11" a="1"/>
  <c r="G722" i="11" s="1"/>
  <c r="G723" i="11" a="1"/>
  <c r="G723" i="11" s="1"/>
  <c r="G724" i="11" a="1"/>
  <c r="G724" i="11" s="1"/>
  <c r="G725" i="11" a="1"/>
  <c r="G725" i="11" s="1"/>
  <c r="G726" i="11" a="1"/>
  <c r="G726" i="11" s="1"/>
  <c r="G727" i="11" a="1"/>
  <c r="G727" i="11" s="1"/>
  <c r="G728" i="11" a="1"/>
  <c r="G728" i="11" s="1"/>
  <c r="G729" i="11" a="1"/>
  <c r="G729" i="11" s="1"/>
  <c r="G730" i="11" a="1"/>
  <c r="G730" i="11" s="1"/>
  <c r="G731" i="11" a="1"/>
  <c r="G731" i="11" s="1"/>
  <c r="G732" i="11" a="1"/>
  <c r="G732" i="11" s="1"/>
  <c r="G733" i="11" a="1"/>
  <c r="G733" i="11" s="1"/>
  <c r="G734" i="11" a="1"/>
  <c r="G734" i="11" s="1"/>
  <c r="G735" i="11" a="1"/>
  <c r="G735" i="11" s="1"/>
  <c r="G736" i="11" a="1"/>
  <c r="G736" i="11" s="1"/>
  <c r="G737" i="11" a="1"/>
  <c r="G737" i="11" s="1"/>
  <c r="G738" i="11" a="1"/>
  <c r="G738" i="11" s="1"/>
  <c r="G739" i="11" a="1"/>
  <c r="G739" i="11" s="1"/>
  <c r="G740" i="11" a="1"/>
  <c r="G740" i="11" s="1"/>
  <c r="G741" i="11" a="1"/>
  <c r="G741" i="11" s="1"/>
  <c r="G742" i="11" a="1"/>
  <c r="G742" i="11" s="1"/>
  <c r="G743" i="11" a="1"/>
  <c r="G743" i="11" s="1"/>
  <c r="G744" i="11" a="1"/>
  <c r="G744" i="11" s="1"/>
  <c r="G745" i="11" a="1"/>
  <c r="G745" i="11" s="1"/>
  <c r="G746" i="11" a="1"/>
  <c r="G746" i="11" s="1"/>
  <c r="G747" i="11" a="1"/>
  <c r="G747" i="11" s="1"/>
  <c r="G748" i="11" a="1"/>
  <c r="G748" i="11" s="1"/>
  <c r="G749" i="11" a="1"/>
  <c r="G749" i="11" s="1"/>
  <c r="G750" i="11" a="1"/>
  <c r="G750" i="11" s="1"/>
  <c r="G751" i="11" a="1"/>
  <c r="G751" i="11" s="1"/>
  <c r="G752" i="11" a="1"/>
  <c r="G752" i="11" s="1"/>
  <c r="G753" i="11" a="1"/>
  <c r="G753" i="11" s="1"/>
  <c r="G754" i="11" a="1"/>
  <c r="G754" i="11" s="1"/>
  <c r="G755" i="11" a="1"/>
  <c r="G755" i="11" s="1"/>
  <c r="G756" i="11" a="1"/>
  <c r="G756" i="11" s="1"/>
  <c r="G757" i="11" a="1"/>
  <c r="G757" i="11" s="1"/>
  <c r="G758" i="11" a="1"/>
  <c r="G758" i="11" s="1"/>
  <c r="G759" i="11" a="1"/>
  <c r="G759" i="11" s="1"/>
  <c r="G760" i="11" a="1"/>
  <c r="G760" i="11" s="1"/>
  <c r="G761" i="11" a="1"/>
  <c r="G761" i="11" s="1"/>
  <c r="G762" i="11" a="1"/>
  <c r="G762" i="11" s="1"/>
  <c r="G763" i="11" a="1"/>
  <c r="G763" i="11" s="1"/>
  <c r="G764" i="11" a="1"/>
  <c r="G764" i="11" s="1"/>
  <c r="G765" i="11" a="1"/>
  <c r="G765" i="11" s="1"/>
  <c r="G766" i="11" a="1"/>
  <c r="G766" i="11" s="1"/>
  <c r="G767" i="11" a="1"/>
  <c r="G767" i="11" s="1"/>
  <c r="G768" i="11" a="1"/>
  <c r="G768" i="11" s="1"/>
  <c r="G769" i="11" a="1"/>
  <c r="G769" i="11" s="1"/>
  <c r="G770" i="11" a="1"/>
  <c r="G770" i="11" s="1"/>
  <c r="G771" i="11" a="1"/>
  <c r="G771" i="11" s="1"/>
  <c r="G772" i="11" a="1"/>
  <c r="G772" i="11" s="1"/>
  <c r="G773" i="11" a="1"/>
  <c r="G773" i="11" s="1"/>
  <c r="G774" i="11" a="1"/>
  <c r="G774" i="11" s="1"/>
  <c r="G775" i="11" a="1"/>
  <c r="G775" i="11" s="1"/>
  <c r="G776" i="11" a="1"/>
  <c r="G776" i="11" s="1"/>
  <c r="G777" i="11" a="1"/>
  <c r="G777" i="11" s="1"/>
  <c r="G778" i="11" a="1"/>
  <c r="G778" i="11" s="1"/>
  <c r="G779" i="11" a="1"/>
  <c r="G779" i="11" s="1"/>
  <c r="G780" i="11" a="1"/>
  <c r="G780" i="11" s="1"/>
  <c r="G781" i="11" a="1"/>
  <c r="G781" i="11" s="1"/>
  <c r="G782" i="11" a="1"/>
  <c r="G782" i="11" s="1"/>
  <c r="G783" i="11" a="1"/>
  <c r="G783" i="11" s="1"/>
  <c r="G784" i="11" a="1"/>
  <c r="G784" i="11" s="1"/>
  <c r="G785" i="11" a="1"/>
  <c r="G785" i="11" s="1"/>
  <c r="G786" i="11" a="1"/>
  <c r="G786" i="11" s="1"/>
  <c r="G787" i="11" a="1"/>
  <c r="G787" i="11" s="1"/>
  <c r="G788" i="11" a="1"/>
  <c r="G788" i="11" s="1"/>
  <c r="G789" i="11" a="1"/>
  <c r="G789" i="11" s="1"/>
  <c r="G790" i="11" a="1"/>
  <c r="G790" i="11" s="1"/>
  <c r="G791" i="11" a="1"/>
  <c r="G791" i="11" s="1"/>
  <c r="G792" i="11" a="1"/>
  <c r="G792" i="11" s="1"/>
  <c r="G793" i="11" a="1"/>
  <c r="G793" i="11" s="1"/>
  <c r="G794" i="11" a="1"/>
  <c r="G794" i="11" s="1"/>
  <c r="G795" i="11" a="1"/>
  <c r="G795" i="11" s="1"/>
  <c r="G796" i="11" a="1"/>
  <c r="G796" i="11" s="1"/>
  <c r="G797" i="11" a="1"/>
  <c r="G797" i="11" s="1"/>
  <c r="G798" i="11" a="1"/>
  <c r="G798" i="11" s="1"/>
  <c r="G799" i="11" a="1"/>
  <c r="G799" i="11" s="1"/>
  <c r="G800" i="11" a="1"/>
  <c r="G800" i="11" s="1"/>
  <c r="G801" i="11" a="1"/>
  <c r="G801" i="11" s="1"/>
  <c r="G802" i="11" a="1"/>
  <c r="G802" i="11" s="1"/>
  <c r="G803" i="11" a="1"/>
  <c r="G803" i="11" s="1"/>
  <c r="G804" i="11" a="1"/>
  <c r="G804" i="11" s="1"/>
  <c r="G805" i="11" a="1"/>
  <c r="G805" i="11" s="1"/>
  <c r="G806" i="11" a="1"/>
  <c r="G806" i="11" s="1"/>
  <c r="G807" i="11" a="1"/>
  <c r="G807" i="11" s="1"/>
  <c r="G808" i="11" a="1"/>
  <c r="G808" i="11" s="1"/>
  <c r="G809" i="11" a="1"/>
  <c r="G809" i="11" s="1"/>
  <c r="G810" i="11" a="1"/>
  <c r="G810" i="11" s="1"/>
  <c r="G811" i="11" a="1"/>
  <c r="G811" i="11" s="1"/>
  <c r="G812" i="11" a="1"/>
  <c r="G812" i="11" s="1"/>
  <c r="G813" i="11" a="1"/>
  <c r="G813" i="11" s="1"/>
  <c r="G814" i="11" a="1"/>
  <c r="G814" i="11" s="1"/>
  <c r="G815" i="11" a="1"/>
  <c r="G815" i="11" s="1"/>
  <c r="G816" i="11" a="1"/>
  <c r="G816" i="11" s="1"/>
  <c r="G817" i="11" a="1"/>
  <c r="G817" i="11" s="1"/>
  <c r="G818" i="11" a="1"/>
  <c r="G818" i="11" s="1"/>
  <c r="G819" i="11" a="1"/>
  <c r="G819" i="11" s="1"/>
  <c r="G820" i="11" a="1"/>
  <c r="G820" i="11" s="1"/>
  <c r="G821" i="11" a="1"/>
  <c r="G821" i="11" s="1"/>
  <c r="G822" i="11" a="1"/>
  <c r="G822" i="11" s="1"/>
  <c r="G823" i="11" a="1"/>
  <c r="G823" i="11" s="1"/>
  <c r="G824" i="11" a="1"/>
  <c r="G824" i="11" s="1"/>
  <c r="G825" i="11" a="1"/>
  <c r="G825" i="11" s="1"/>
  <c r="G826" i="11" a="1"/>
  <c r="G826" i="11" s="1"/>
  <c r="G827" i="11" a="1"/>
  <c r="G827" i="11" s="1"/>
  <c r="G828" i="11" a="1"/>
  <c r="G828" i="11" s="1"/>
  <c r="G829" i="11" a="1"/>
  <c r="G829" i="11" s="1"/>
  <c r="G830" i="11" a="1"/>
  <c r="G830" i="11" s="1"/>
  <c r="G831" i="11" a="1"/>
  <c r="G831" i="11" s="1"/>
  <c r="G832" i="11" a="1"/>
  <c r="G832" i="11" s="1"/>
  <c r="G833" i="11" a="1"/>
  <c r="G833" i="11" s="1"/>
  <c r="G834" i="11" a="1"/>
  <c r="G834" i="11" s="1"/>
  <c r="G835" i="11" a="1"/>
  <c r="G835" i="11" s="1"/>
  <c r="G836" i="11" a="1"/>
  <c r="G836" i="11" s="1"/>
  <c r="G837" i="11" a="1"/>
  <c r="G837" i="11" s="1"/>
  <c r="G838" i="11" a="1"/>
  <c r="G838" i="11" s="1"/>
  <c r="G839" i="11" a="1"/>
  <c r="G839" i="11" s="1"/>
  <c r="G840" i="11" a="1"/>
  <c r="G840" i="11" s="1"/>
  <c r="G841" i="11" a="1"/>
  <c r="G841" i="11" s="1"/>
  <c r="G842" i="11" a="1"/>
  <c r="G842" i="11" s="1"/>
  <c r="G843" i="11" a="1"/>
  <c r="G843" i="11" s="1"/>
  <c r="G844" i="11" a="1"/>
  <c r="G844" i="11" s="1"/>
  <c r="G845" i="11" a="1"/>
  <c r="G845" i="11" s="1"/>
  <c r="G846" i="11" a="1"/>
  <c r="G846" i="11" s="1"/>
  <c r="G847" i="11" a="1"/>
  <c r="G847" i="11" s="1"/>
  <c r="G848" i="11" a="1"/>
  <c r="G848" i="11" s="1"/>
  <c r="G849" i="11" a="1"/>
  <c r="G849" i="11" s="1"/>
  <c r="G850" i="11" a="1"/>
  <c r="G850" i="11" s="1"/>
  <c r="G851" i="11" a="1"/>
  <c r="G851" i="11" s="1"/>
  <c r="G852" i="11" a="1"/>
  <c r="G852" i="11" s="1"/>
  <c r="G853" i="11" a="1"/>
  <c r="G853" i="11" s="1"/>
  <c r="G854" i="11" a="1"/>
  <c r="G854" i="11" s="1"/>
  <c r="G855" i="11" a="1"/>
  <c r="G855" i="11" s="1"/>
  <c r="G856" i="11" a="1"/>
  <c r="G856" i="11" s="1"/>
  <c r="G857" i="11" a="1"/>
  <c r="G857" i="11" s="1"/>
  <c r="G858" i="11" a="1"/>
  <c r="G858" i="11" s="1"/>
  <c r="G859" i="11" a="1"/>
  <c r="G859" i="11" s="1"/>
  <c r="G860" i="11" a="1"/>
  <c r="G860" i="11" s="1"/>
  <c r="G861" i="11" a="1"/>
  <c r="G861" i="11" s="1"/>
  <c r="G862" i="11" a="1"/>
  <c r="G862" i="11" s="1"/>
  <c r="G863" i="11" a="1"/>
  <c r="G863" i="11" s="1"/>
  <c r="G864" i="11" a="1"/>
  <c r="G864" i="11" s="1"/>
  <c r="G865" i="11" a="1"/>
  <c r="G865" i="11" s="1"/>
  <c r="G866" i="11" a="1"/>
  <c r="G866" i="11" s="1"/>
  <c r="G867" i="11" a="1"/>
  <c r="G867" i="11" s="1"/>
  <c r="G868" i="11" a="1"/>
  <c r="G868" i="11" s="1"/>
  <c r="G869" i="11" a="1"/>
  <c r="G869" i="11" s="1"/>
  <c r="G870" i="11" a="1"/>
  <c r="G870" i="11" s="1"/>
  <c r="G871" i="11" a="1"/>
  <c r="G871" i="11" s="1"/>
  <c r="G872" i="11" a="1"/>
  <c r="G872" i="11" s="1"/>
  <c r="G873" i="11" a="1"/>
  <c r="G873" i="11" s="1"/>
  <c r="G874" i="11" a="1"/>
  <c r="G874" i="11" s="1"/>
  <c r="G875" i="11" a="1"/>
  <c r="G875" i="11" s="1"/>
  <c r="G876" i="11" a="1"/>
  <c r="G876" i="11" s="1"/>
  <c r="G877" i="11" a="1"/>
  <c r="G877" i="11" s="1"/>
  <c r="G878" i="11" a="1"/>
  <c r="G878" i="11" s="1"/>
  <c r="G879" i="11" a="1"/>
  <c r="G879" i="11" s="1"/>
  <c r="G880" i="11" a="1"/>
  <c r="G880" i="11" s="1"/>
  <c r="G881" i="11" a="1"/>
  <c r="G881" i="11" s="1"/>
  <c r="G882" i="11" a="1"/>
  <c r="G882" i="11" s="1"/>
  <c r="G883" i="11" a="1"/>
  <c r="G883" i="11" s="1"/>
  <c r="G884" i="11" a="1"/>
  <c r="G884" i="11" s="1"/>
  <c r="G885" i="11" a="1"/>
  <c r="G885" i="11" s="1"/>
  <c r="G886" i="11" a="1"/>
  <c r="G886" i="11" s="1"/>
  <c r="G887" i="11" a="1"/>
  <c r="G887" i="11" s="1"/>
  <c r="G888" i="11" a="1"/>
  <c r="G888" i="11" s="1"/>
  <c r="G889" i="11" a="1"/>
  <c r="G889" i="11" s="1"/>
  <c r="G890" i="11" a="1"/>
  <c r="G890" i="11" s="1"/>
  <c r="G891" i="11" a="1"/>
  <c r="G891" i="11" s="1"/>
  <c r="G892" i="11" a="1"/>
  <c r="G892" i="11" s="1"/>
  <c r="G893" i="11" a="1"/>
  <c r="G893" i="11" s="1"/>
  <c r="G894" i="11" a="1"/>
  <c r="G894" i="11" s="1"/>
  <c r="G895" i="11" a="1"/>
  <c r="G895" i="11" s="1"/>
  <c r="G896" i="11" a="1"/>
  <c r="G896" i="11" s="1"/>
  <c r="G897" i="11" a="1"/>
  <c r="G897" i="11" s="1"/>
  <c r="G898" i="11" a="1"/>
  <c r="G898" i="11" s="1"/>
  <c r="G899" i="11" a="1"/>
  <c r="G899" i="11" s="1"/>
  <c r="G900" i="11" a="1"/>
  <c r="G900" i="11" s="1"/>
  <c r="G901" i="11" a="1"/>
  <c r="G901" i="11" s="1"/>
  <c r="G902" i="11" a="1"/>
  <c r="G902" i="11" s="1"/>
  <c r="G903" i="11" a="1"/>
  <c r="G903" i="11" s="1"/>
  <c r="G904" i="11" a="1"/>
  <c r="G904" i="11" s="1"/>
  <c r="G905" i="11" a="1"/>
  <c r="G905" i="11" s="1"/>
  <c r="G906" i="11" a="1"/>
  <c r="G906" i="11" s="1"/>
  <c r="G907" i="11" a="1"/>
  <c r="G907" i="11" s="1"/>
  <c r="G908" i="11" a="1"/>
  <c r="G908" i="11" s="1"/>
  <c r="G909" i="11" a="1"/>
  <c r="G909" i="11" s="1"/>
  <c r="G910" i="11" a="1"/>
  <c r="G910" i="11" s="1"/>
  <c r="G911" i="11" a="1"/>
  <c r="G911" i="11" s="1"/>
  <c r="G912" i="11" a="1"/>
  <c r="G912" i="11" s="1"/>
  <c r="G913" i="11" a="1"/>
  <c r="G913" i="11" s="1"/>
  <c r="G914" i="11" a="1"/>
  <c r="G914" i="11" s="1"/>
  <c r="G915" i="11" a="1"/>
  <c r="G915" i="11" s="1"/>
  <c r="G916" i="11" a="1"/>
  <c r="G916" i="11" s="1"/>
  <c r="G917" i="11" a="1"/>
  <c r="G917" i="11" s="1"/>
  <c r="G918" i="11" a="1"/>
  <c r="G918" i="11" s="1"/>
  <c r="G919" i="11" a="1"/>
  <c r="G919" i="11" s="1"/>
  <c r="G920" i="11" a="1"/>
  <c r="G920" i="11" s="1"/>
  <c r="G921" i="11" a="1"/>
  <c r="G921" i="11" s="1"/>
  <c r="G922" i="11" a="1"/>
  <c r="G922" i="11" s="1"/>
  <c r="G923" i="11" a="1"/>
  <c r="G923" i="11" s="1"/>
  <c r="G924" i="11" a="1"/>
  <c r="G924" i="11" s="1"/>
  <c r="G925" i="11" a="1"/>
  <c r="G925" i="11" s="1"/>
  <c r="G926" i="11" a="1"/>
  <c r="G926" i="11" s="1"/>
  <c r="G927" i="11" a="1"/>
  <c r="G927" i="11" s="1"/>
  <c r="G928" i="11" a="1"/>
  <c r="G928" i="11" s="1"/>
  <c r="G929" i="11" a="1"/>
  <c r="G929" i="11" s="1"/>
  <c r="G930" i="11" a="1"/>
  <c r="G930" i="11" s="1"/>
  <c r="G931" i="11" a="1"/>
  <c r="G931" i="11" s="1"/>
  <c r="G932" i="11" a="1"/>
  <c r="G932" i="11" s="1"/>
  <c r="G933" i="11" a="1"/>
  <c r="G933" i="11" s="1"/>
  <c r="G934" i="11" a="1"/>
  <c r="G934" i="11" s="1"/>
  <c r="G935" i="11" a="1"/>
  <c r="G935" i="11" s="1"/>
  <c r="G936" i="11" a="1"/>
  <c r="G936" i="11" s="1"/>
  <c r="G937" i="11" a="1"/>
  <c r="G937" i="11" s="1"/>
  <c r="G938" i="11" a="1"/>
  <c r="G938" i="11" s="1"/>
  <c r="G939" i="11" a="1"/>
  <c r="G939" i="11" s="1"/>
  <c r="G940" i="11" a="1"/>
  <c r="G940" i="11" s="1"/>
  <c r="G941" i="11" a="1"/>
  <c r="G941" i="11" s="1"/>
  <c r="G942" i="11" a="1"/>
  <c r="G942" i="11" s="1"/>
  <c r="G943" i="11" a="1"/>
  <c r="G943" i="11" s="1"/>
  <c r="G944" i="11" a="1"/>
  <c r="G944" i="11" s="1"/>
  <c r="G945" i="11" a="1"/>
  <c r="G945" i="11" s="1"/>
  <c r="G946" i="11" a="1"/>
  <c r="G946" i="11" s="1"/>
  <c r="G947" i="11" a="1"/>
  <c r="G947" i="11" s="1"/>
  <c r="G948" i="11" a="1"/>
  <c r="G948" i="11" s="1"/>
  <c r="G949" i="11" a="1"/>
  <c r="G949" i="11" s="1"/>
  <c r="G950" i="11" a="1"/>
  <c r="G950" i="11" s="1"/>
  <c r="G951" i="11" a="1"/>
  <c r="G951" i="11" s="1"/>
  <c r="G952" i="11" a="1"/>
  <c r="G952" i="11" s="1"/>
  <c r="G953" i="11" a="1"/>
  <c r="G953" i="11" s="1"/>
  <c r="G954" i="11" a="1"/>
  <c r="G954" i="11" s="1"/>
  <c r="G955" i="11" a="1"/>
  <c r="G955" i="11" s="1"/>
  <c r="G956" i="11" a="1"/>
  <c r="G956" i="11" s="1"/>
  <c r="G957" i="11" a="1"/>
  <c r="G957" i="11" s="1"/>
  <c r="G958" i="11" a="1"/>
  <c r="G958" i="11" s="1"/>
  <c r="G959" i="11" a="1"/>
  <c r="G959" i="11" s="1"/>
  <c r="G960" i="11" a="1"/>
  <c r="G960" i="11" s="1"/>
  <c r="G961" i="11" a="1"/>
  <c r="G961" i="11" s="1"/>
  <c r="G962" i="11" a="1"/>
  <c r="G962" i="11" s="1"/>
  <c r="G963" i="11" a="1"/>
  <c r="G963" i="11" s="1"/>
  <c r="G964" i="11" a="1"/>
  <c r="G964" i="11" s="1"/>
  <c r="G965" i="11" a="1"/>
  <c r="G965" i="11" s="1"/>
  <c r="G966" i="11" a="1"/>
  <c r="G966" i="11" s="1"/>
  <c r="G967" i="11" a="1"/>
  <c r="G967" i="11" s="1"/>
  <c r="G968" i="11" a="1"/>
  <c r="G968" i="11" s="1"/>
  <c r="G969" i="11" a="1"/>
  <c r="G969" i="11" s="1"/>
  <c r="G970" i="11" a="1"/>
  <c r="G970" i="11" s="1"/>
  <c r="G971" i="11" a="1"/>
  <c r="G971" i="11" s="1"/>
  <c r="G972" i="11" a="1"/>
  <c r="G972" i="11" s="1"/>
  <c r="G973" i="11" a="1"/>
  <c r="G973" i="11" s="1"/>
  <c r="G974" i="11" a="1"/>
  <c r="G974" i="11" s="1"/>
  <c r="G975" i="11" a="1"/>
  <c r="G975" i="11" s="1"/>
  <c r="G976" i="11" a="1"/>
  <c r="G976" i="11" s="1"/>
  <c r="G977" i="11" a="1"/>
  <c r="G977" i="11" s="1"/>
  <c r="G978" i="11" a="1"/>
  <c r="G978" i="11" s="1"/>
  <c r="G979" i="11" a="1"/>
  <c r="G979" i="11" s="1"/>
  <c r="G980" i="11" a="1"/>
  <c r="G980" i="11" s="1"/>
  <c r="G981" i="11" a="1"/>
  <c r="G981" i="11" s="1"/>
  <c r="G982" i="11" a="1"/>
  <c r="G982" i="11" s="1"/>
  <c r="G983" i="11" a="1"/>
  <c r="G983" i="11" s="1"/>
  <c r="G984" i="11" a="1"/>
  <c r="G984" i="11" s="1"/>
  <c r="G985" i="11" a="1"/>
  <c r="G985" i="11" s="1"/>
  <c r="G986" i="11" a="1"/>
  <c r="G986" i="11" s="1"/>
  <c r="G987" i="11" a="1"/>
  <c r="G987" i="11" s="1"/>
  <c r="G988" i="11" a="1"/>
  <c r="G988" i="11" s="1"/>
  <c r="G989" i="11" a="1"/>
  <c r="G989" i="11" s="1"/>
  <c r="G990" i="11" a="1"/>
  <c r="G990" i="11" s="1"/>
  <c r="G991" i="11" a="1"/>
  <c r="G991" i="11" s="1"/>
  <c r="G992" i="11" a="1"/>
  <c r="G992" i="11" s="1"/>
  <c r="G993" i="11" a="1"/>
  <c r="G993" i="11" s="1"/>
  <c r="G994" i="11" a="1"/>
  <c r="G994" i="11" s="1"/>
  <c r="G995" i="11" a="1"/>
  <c r="G995" i="11" s="1"/>
  <c r="G996" i="11" a="1"/>
  <c r="G996" i="11" s="1"/>
  <c r="G997" i="11" a="1"/>
  <c r="G997" i="11" s="1"/>
  <c r="G998" i="11" a="1"/>
  <c r="G998" i="11" s="1"/>
  <c r="G999" i="11" a="1"/>
  <c r="G999" i="11" s="1"/>
  <c r="G1000" i="11" a="1"/>
  <c r="G1000" i="11" s="1"/>
  <c r="G1001" i="11" a="1"/>
  <c r="G1001" i="11" s="1"/>
  <c r="G1002" i="11" a="1"/>
  <c r="G1002" i="11" s="1"/>
  <c r="G1003" i="11" a="1"/>
  <c r="G1003" i="11" s="1"/>
  <c r="G1004" i="11" a="1"/>
  <c r="G1004" i="11" s="1"/>
  <c r="G1005" i="11" a="1"/>
  <c r="G1005" i="11" s="1"/>
  <c r="G1006" i="11" a="1"/>
  <c r="G1006" i="11" s="1"/>
  <c r="G1007" i="11" a="1"/>
  <c r="G1007" i="11" s="1"/>
  <c r="G1008" i="11" a="1"/>
  <c r="G1008" i="11" s="1"/>
  <c r="G1009" i="11" a="1"/>
  <c r="G1009" i="11" s="1"/>
  <c r="G1010" i="11" a="1"/>
  <c r="G1010" i="11" s="1"/>
  <c r="G1011" i="11" a="1"/>
  <c r="G1011" i="11" s="1"/>
  <c r="G1012" i="11" a="1"/>
  <c r="G1012" i="11" s="1"/>
  <c r="G1013" i="11" a="1"/>
  <c r="G1013" i="11" s="1"/>
  <c r="G1014" i="11" a="1"/>
  <c r="G1014" i="11" s="1"/>
  <c r="G1015" i="11" a="1"/>
  <c r="G1015" i="11" s="1"/>
  <c r="G1016" i="11" a="1"/>
  <c r="G1016" i="11" s="1"/>
  <c r="G1017" i="11" a="1"/>
  <c r="G1017" i="11" s="1"/>
  <c r="G1018" i="11" a="1"/>
  <c r="G1018" i="11" s="1"/>
  <c r="G1019" i="11" a="1"/>
  <c r="G1019" i="11" s="1"/>
  <c r="G1020" i="11" a="1"/>
  <c r="G1020" i="11" s="1"/>
  <c r="G1021" i="11" a="1"/>
  <c r="G1021" i="11" s="1"/>
  <c r="G1022" i="11" a="1"/>
  <c r="G1022" i="11" s="1"/>
  <c r="G1023" i="11" a="1"/>
  <c r="G1023" i="11" s="1"/>
  <c r="G1024" i="11" a="1"/>
  <c r="G1024" i="11" s="1"/>
  <c r="G1025" i="11" a="1"/>
  <c r="G1025" i="11" s="1"/>
  <c r="G1083" i="11" a="1"/>
  <c r="G1083" i="11" s="1"/>
  <c r="G1084" i="11" a="1"/>
  <c r="G1084" i="11" s="1"/>
  <c r="G1085" i="11" a="1"/>
  <c r="G1085" i="11" s="1"/>
  <c r="G1086" i="11" a="1"/>
  <c r="G1086" i="11" s="1"/>
  <c r="G1087" i="11" a="1"/>
  <c r="G1087" i="11" s="1"/>
  <c r="G1088" i="11" a="1"/>
  <c r="G1088" i="11" s="1"/>
  <c r="G1089" i="11" a="1"/>
  <c r="G1089" i="11" s="1"/>
  <c r="G1090" i="11" a="1"/>
  <c r="G1090" i="11" s="1"/>
  <c r="G1091" i="11" a="1"/>
  <c r="G1091" i="11" s="1"/>
  <c r="G1092" i="11" a="1"/>
  <c r="G1092" i="11" s="1"/>
  <c r="G1093" i="11" a="1"/>
  <c r="G1093" i="11" s="1"/>
  <c r="G1094" i="11" a="1"/>
  <c r="G1094" i="11" s="1"/>
  <c r="G1095" i="11" a="1"/>
  <c r="G1095" i="11" s="1"/>
  <c r="G1096" i="11" a="1"/>
  <c r="G1096" i="11" s="1"/>
  <c r="G1097" i="11" a="1"/>
  <c r="G1097" i="11" s="1"/>
  <c r="G1098" i="11" a="1"/>
  <c r="G1098" i="11" s="1"/>
  <c r="G1099" i="11" a="1"/>
  <c r="G1099" i="11" s="1"/>
  <c r="G1100" i="11" a="1"/>
  <c r="G1100" i="11" s="1"/>
  <c r="G1101" i="11" a="1"/>
  <c r="G1101" i="11" s="1"/>
  <c r="G1102" i="11" a="1"/>
  <c r="G1102" i="11" s="1"/>
  <c r="G1103" i="11" a="1"/>
  <c r="G1103" i="11" s="1"/>
  <c r="G1104" i="11" a="1"/>
  <c r="G1104" i="11" s="1"/>
  <c r="G1105" i="11" a="1"/>
  <c r="G1105" i="11" s="1"/>
  <c r="G1106" i="11" a="1"/>
  <c r="G1106" i="11" s="1"/>
  <c r="G1107" i="11" a="1"/>
  <c r="G1107" i="11" s="1"/>
  <c r="G1108" i="11" a="1"/>
  <c r="G1108" i="11" s="1"/>
  <c r="G1109" i="11" a="1"/>
  <c r="G1109" i="11" s="1"/>
  <c r="G1110" i="11" a="1"/>
  <c r="G1110" i="11" s="1"/>
  <c r="G1111" i="11" a="1"/>
  <c r="G1111" i="11" s="1"/>
  <c r="G1112" i="11" a="1"/>
  <c r="G1112" i="11" s="1"/>
  <c r="G1113" i="11" a="1"/>
  <c r="G1113" i="11" s="1"/>
  <c r="G1114" i="11" a="1"/>
  <c r="G1114" i="11" s="1"/>
  <c r="G1115" i="11" a="1"/>
  <c r="G1115" i="11" s="1"/>
  <c r="G1116" i="11" a="1"/>
  <c r="G1116" i="11" s="1"/>
  <c r="G1117" i="11" a="1"/>
  <c r="G1117" i="11" s="1"/>
  <c r="G1118" i="11" a="1"/>
  <c r="G1118" i="11" s="1"/>
  <c r="G1119" i="11" a="1"/>
  <c r="G1119" i="11" s="1"/>
  <c r="G1120" i="11" a="1"/>
  <c r="G1120" i="11" s="1"/>
  <c r="G1121" i="11" a="1"/>
  <c r="G1121" i="11" s="1"/>
  <c r="G1122" i="11" a="1"/>
  <c r="G1122" i="11" s="1"/>
  <c r="G1123" i="11" a="1"/>
  <c r="G1123" i="11" s="1"/>
  <c r="G1124" i="11" a="1"/>
  <c r="G1124" i="11" s="1"/>
  <c r="G1125" i="11" a="1"/>
  <c r="G1125" i="11" s="1"/>
  <c r="G1126" i="11" a="1"/>
  <c r="G1126" i="11" s="1"/>
  <c r="G1127" i="11" a="1"/>
  <c r="G1127" i="11" s="1"/>
  <c r="G1128" i="11" a="1"/>
  <c r="G1128" i="11" s="1"/>
  <c r="G1129" i="11" a="1"/>
  <c r="G1129" i="11" s="1"/>
  <c r="G1130" i="11" a="1"/>
  <c r="G1130" i="11" s="1"/>
  <c r="G1131" i="11" a="1"/>
  <c r="G1131" i="11" s="1"/>
  <c r="G1132" i="11" a="1"/>
  <c r="G1132" i="11" s="1"/>
  <c r="G1133" i="11" a="1"/>
  <c r="G1133" i="11" s="1"/>
  <c r="G1134" i="11" a="1"/>
  <c r="G1134" i="11" s="1"/>
  <c r="G1135" i="11" a="1"/>
  <c r="G1135" i="11" s="1"/>
  <c r="G1136" i="11" a="1"/>
  <c r="G1136" i="11" s="1"/>
  <c r="G1137" i="11" a="1"/>
  <c r="G1137" i="11" s="1"/>
  <c r="G1138" i="11" a="1"/>
  <c r="G1138" i="11" s="1"/>
  <c r="G1139" i="11" a="1"/>
  <c r="G1139" i="11" s="1"/>
  <c r="G1140" i="11" a="1"/>
  <c r="G1140" i="11" s="1"/>
  <c r="G1141" i="11" a="1"/>
  <c r="G1141" i="11" s="1"/>
  <c r="G1026" i="11" a="1"/>
  <c r="G1026" i="11" s="1"/>
  <c r="G1027" i="11" a="1"/>
  <c r="G1027" i="11" s="1"/>
  <c r="G1028" i="11" a="1"/>
  <c r="G1028" i="11" s="1"/>
  <c r="G1029" i="11" a="1"/>
  <c r="G1029" i="11" s="1"/>
  <c r="G1030" i="11" a="1"/>
  <c r="G1030" i="11" s="1"/>
  <c r="G1031" i="11" a="1"/>
  <c r="G1031" i="11" s="1"/>
  <c r="G1032" i="11" a="1"/>
  <c r="G1032" i="11" s="1"/>
  <c r="G1033" i="11" a="1"/>
  <c r="G1033" i="11" s="1"/>
  <c r="G1034" i="11" a="1"/>
  <c r="G1034" i="11" s="1"/>
  <c r="G1035" i="11" a="1"/>
  <c r="G1035" i="11" s="1"/>
  <c r="G1036" i="11" a="1"/>
  <c r="G1036" i="11" s="1"/>
  <c r="G1142" i="11" a="1"/>
  <c r="G1142" i="11" s="1"/>
  <c r="G1143" i="11" a="1"/>
  <c r="G1143" i="11" s="1"/>
  <c r="G1144" i="11" a="1"/>
  <c r="G1144" i="11" s="1"/>
  <c r="G1145" i="11" a="1"/>
  <c r="G1145" i="11" s="1"/>
  <c r="G1146" i="11" a="1"/>
  <c r="G1146" i="11" s="1"/>
  <c r="G1147" i="11" a="1"/>
  <c r="G1147" i="11" s="1"/>
  <c r="G1148" i="11" a="1"/>
  <c r="G1148" i="11" s="1"/>
  <c r="G1149" i="11" a="1"/>
  <c r="G1149" i="11" s="1"/>
  <c r="G1150" i="11" a="1"/>
  <c r="G1150" i="11" s="1"/>
  <c r="G1151" i="11" a="1"/>
  <c r="G1151" i="11" s="1"/>
  <c r="G1152" i="11" a="1"/>
  <c r="G1152" i="11" s="1"/>
  <c r="G1153" i="11" a="1"/>
  <c r="G1153" i="11" s="1"/>
  <c r="G1154" i="11" a="1"/>
  <c r="G1154" i="11" s="1"/>
  <c r="G1155" i="11" a="1"/>
  <c r="G1155" i="11" s="1"/>
  <c r="G1156" i="11" a="1"/>
  <c r="G1156" i="11" s="1"/>
  <c r="G1157" i="11" a="1"/>
  <c r="G1157" i="11" s="1"/>
  <c r="G1158" i="11" a="1"/>
  <c r="G1158" i="11" s="1"/>
  <c r="G1159" i="11" a="1"/>
  <c r="G1159" i="11" s="1"/>
  <c r="G1160" i="11" a="1"/>
  <c r="G1160" i="11" s="1"/>
  <c r="G1161" i="11" a="1"/>
  <c r="G1161" i="11" s="1"/>
  <c r="G1162" i="11" a="1"/>
  <c r="G1162" i="11" s="1"/>
  <c r="G1163" i="11" a="1"/>
  <c r="G1163" i="11" s="1"/>
  <c r="G1164" i="11" a="1"/>
  <c r="G1164" i="11" s="1"/>
  <c r="G1165" i="11" a="1"/>
  <c r="G1165" i="11" s="1"/>
  <c r="G1166" i="11" a="1"/>
  <c r="G1166" i="11" s="1"/>
  <c r="G1167" i="11" a="1"/>
  <c r="G1167" i="11" s="1"/>
  <c r="G1168" i="11" a="1"/>
  <c r="G1168" i="11" s="1"/>
  <c r="G1169" i="11" a="1"/>
  <c r="G1169" i="11" s="1"/>
  <c r="G1170" i="11" a="1"/>
  <c r="G1170" i="11" s="1"/>
  <c r="G1171" i="11" a="1"/>
  <c r="G1171" i="11" s="1"/>
  <c r="G1172" i="11" a="1"/>
  <c r="G1172" i="11" s="1"/>
  <c r="G1173" i="11" a="1"/>
  <c r="G1173" i="11" s="1"/>
  <c r="G1174" i="11" a="1"/>
  <c r="G1174" i="11" s="1"/>
  <c r="G1175" i="11" a="1"/>
  <c r="G1175" i="11" s="1"/>
  <c r="G1176" i="11" a="1"/>
  <c r="G1176" i="11" s="1"/>
  <c r="G1177" i="11" a="1"/>
  <c r="G1177" i="11" s="1"/>
  <c r="G1178" i="11" a="1"/>
  <c r="G1178" i="11" s="1"/>
  <c r="G1179" i="11" a="1"/>
  <c r="G1179" i="11" s="1"/>
  <c r="G1180" i="11" a="1"/>
  <c r="G1180" i="11" s="1"/>
  <c r="G1181" i="11" a="1"/>
  <c r="G1181" i="11" s="1"/>
  <c r="G1182" i="11" a="1"/>
  <c r="G1182" i="11" s="1"/>
  <c r="G1183" i="11" a="1"/>
  <c r="G1183" i="11" s="1"/>
  <c r="G1184" i="11" a="1"/>
  <c r="G1184" i="11" s="1"/>
  <c r="G1185" i="11" a="1"/>
  <c r="G1185" i="11" s="1"/>
  <c r="G1186" i="11" a="1"/>
  <c r="G1186" i="11" s="1"/>
  <c r="G1187" i="11" a="1"/>
  <c r="G1187" i="11" s="1"/>
  <c r="G1188" i="11" a="1"/>
  <c r="G1188" i="11" s="1"/>
  <c r="G1189" i="11" a="1"/>
  <c r="G1189" i="11" s="1"/>
  <c r="G1190" i="11" a="1"/>
  <c r="G1190" i="11" s="1"/>
  <c r="G1191" i="11" a="1"/>
  <c r="G1191" i="11" s="1"/>
  <c r="G1192" i="11" a="1"/>
  <c r="G1192" i="11" s="1"/>
  <c r="G1193" i="11" a="1"/>
  <c r="G1193" i="11" s="1"/>
  <c r="G1194" i="11" a="1"/>
  <c r="G1194" i="11" s="1"/>
  <c r="G1195" i="11" a="1"/>
  <c r="G1195" i="11" s="1"/>
  <c r="G1196" i="11" a="1"/>
  <c r="G1196" i="11" s="1"/>
  <c r="G1197" i="11" a="1"/>
  <c r="G1197" i="11" s="1"/>
  <c r="G1198" i="11" a="1"/>
  <c r="G1198" i="11" s="1"/>
  <c r="G1199" i="11" a="1"/>
  <c r="G1199" i="11" s="1"/>
  <c r="G1200" i="11" a="1"/>
  <c r="G1200" i="11" s="1"/>
  <c r="G1037" i="11" a="1"/>
  <c r="G1037" i="11" s="1"/>
  <c r="G1038" i="11" a="1"/>
  <c r="G1038" i="11" s="1"/>
  <c r="G1039" i="11" a="1"/>
  <c r="G1039" i="11" s="1"/>
  <c r="G1040" i="11" a="1"/>
  <c r="G1040" i="11" s="1"/>
  <c r="G1201" i="11" a="1"/>
  <c r="G1201" i="11" s="1"/>
  <c r="G1202" i="11" a="1"/>
  <c r="G1202" i="11" s="1"/>
  <c r="G1203" i="11" a="1"/>
  <c r="G1203" i="11" s="1"/>
  <c r="G1204" i="11" a="1"/>
  <c r="G1204" i="11" s="1"/>
  <c r="G1205" i="11" a="1"/>
  <c r="G1205" i="11" s="1"/>
  <c r="G1206" i="11" a="1"/>
  <c r="G1206" i="11" s="1"/>
  <c r="G1207" i="11" a="1"/>
  <c r="G1207" i="11" s="1"/>
  <c r="G1208" i="11" a="1"/>
  <c r="G1208" i="11" s="1"/>
  <c r="G1209" i="11" a="1"/>
  <c r="G1209" i="11" s="1"/>
  <c r="G1210" i="11" a="1"/>
  <c r="G1210" i="11" s="1"/>
  <c r="G1211" i="11" a="1"/>
  <c r="G1211" i="11" s="1"/>
  <c r="G1212" i="11" a="1"/>
  <c r="G1212" i="11" s="1"/>
  <c r="G1213" i="11" a="1"/>
  <c r="G1213" i="11" s="1"/>
  <c r="G1214" i="11" a="1"/>
  <c r="G1214" i="11" s="1"/>
  <c r="G1215" i="11" a="1"/>
  <c r="G1215" i="11" s="1"/>
  <c r="G1216" i="11" a="1"/>
  <c r="G1216" i="11" s="1"/>
  <c r="G1217" i="11" a="1"/>
  <c r="G1217" i="11" s="1"/>
  <c r="G1218" i="11" a="1"/>
  <c r="G1218" i="11" s="1"/>
  <c r="G1219" i="11" a="1"/>
  <c r="G1219" i="11" s="1"/>
  <c r="G1220" i="11" a="1"/>
  <c r="G1220" i="11" s="1"/>
  <c r="G1221" i="11" a="1"/>
  <c r="G1221" i="11" s="1"/>
  <c r="G1222" i="11" a="1"/>
  <c r="G1222" i="11" s="1"/>
  <c r="G1223" i="11" a="1"/>
  <c r="G1223" i="11" s="1"/>
  <c r="G1224" i="11" a="1"/>
  <c r="G1224" i="11" s="1"/>
  <c r="G1225" i="11" a="1"/>
  <c r="G1225" i="11" s="1"/>
  <c r="G1226" i="11" a="1"/>
  <c r="G1226" i="11" s="1"/>
  <c r="G1227" i="11" a="1"/>
  <c r="G1227" i="11" s="1"/>
  <c r="G1228" i="11" a="1"/>
  <c r="G1228" i="11" s="1"/>
  <c r="G1229" i="11" a="1"/>
  <c r="G1229" i="11" s="1"/>
  <c r="G1230" i="11" a="1"/>
  <c r="G1230" i="11" s="1"/>
  <c r="G1231" i="11" a="1"/>
  <c r="G1231" i="11" s="1"/>
  <c r="G1232" i="11" a="1"/>
  <c r="G1232" i="11" s="1"/>
  <c r="G1233" i="11" a="1"/>
  <c r="G1233" i="11" s="1"/>
  <c r="G1234" i="11" a="1"/>
  <c r="G1234" i="11" s="1"/>
  <c r="G1235" i="11" a="1"/>
  <c r="G1235" i="11" s="1"/>
  <c r="G1236" i="11" a="1"/>
  <c r="G1236" i="11" s="1"/>
  <c r="G1237" i="11" a="1"/>
  <c r="G1237" i="11" s="1"/>
  <c r="G1238" i="11" a="1"/>
  <c r="G1238" i="11" s="1"/>
  <c r="G1239" i="11" a="1"/>
  <c r="G1239" i="11" s="1"/>
  <c r="G1240" i="11" a="1"/>
  <c r="G1240" i="11" s="1"/>
  <c r="G1241" i="11" a="1"/>
  <c r="G1241" i="11" s="1"/>
  <c r="G1242" i="11" a="1"/>
  <c r="G1242" i="11" s="1"/>
  <c r="G1243" i="11" a="1"/>
  <c r="G1243" i="11" s="1"/>
  <c r="G1244" i="11" a="1"/>
  <c r="G1244" i="11" s="1"/>
  <c r="G1245" i="11" a="1"/>
  <c r="G1245" i="11" s="1"/>
  <c r="G1246" i="11" a="1"/>
  <c r="G1246" i="11" s="1"/>
  <c r="G1247" i="11" a="1"/>
  <c r="G1247" i="11" s="1"/>
  <c r="G1248" i="11" a="1"/>
  <c r="G1248" i="11" s="1"/>
  <c r="G1249" i="11" a="1"/>
  <c r="G1249" i="11" s="1"/>
  <c r="G1250" i="11" a="1"/>
  <c r="G1250" i="11" s="1"/>
  <c r="G1251" i="11" a="1"/>
  <c r="G1251" i="11" s="1"/>
  <c r="G1252" i="11" a="1"/>
  <c r="G1252" i="11" s="1"/>
  <c r="G1253" i="11" a="1"/>
  <c r="G1253" i="11" s="1"/>
  <c r="G1254" i="11" a="1"/>
  <c r="G1254" i="11" s="1"/>
  <c r="G1255" i="11" a="1"/>
  <c r="G1255" i="11" s="1"/>
  <c r="G1256" i="11" a="1"/>
  <c r="G1256" i="11" s="1"/>
  <c r="G1257" i="11" a="1"/>
  <c r="G1257" i="11" s="1"/>
  <c r="G1258" i="11" a="1"/>
  <c r="G1258" i="11" s="1"/>
  <c r="G1259" i="11" a="1"/>
  <c r="G1259" i="11" s="1"/>
  <c r="G1260" i="11" a="1"/>
  <c r="G1260" i="11" s="1"/>
  <c r="G1261" i="11" a="1"/>
  <c r="G1261" i="11" s="1"/>
  <c r="G1262" i="11" a="1"/>
  <c r="G1262" i="11" s="1"/>
  <c r="G1263" i="11" a="1"/>
  <c r="G1263" i="11" s="1"/>
  <c r="G1041" i="11" a="1"/>
  <c r="G1041" i="11" s="1"/>
  <c r="G1042" i="11" a="1"/>
  <c r="G1042" i="11" s="1"/>
  <c r="G1043" i="11" a="1"/>
  <c r="G1043" i="11" s="1"/>
  <c r="G1044" i="11" a="1"/>
  <c r="G1044" i="11" s="1"/>
  <c r="G1045" i="11" a="1"/>
  <c r="G1045" i="11" s="1"/>
  <c r="G1264" i="11" a="1"/>
  <c r="G1264" i="11" s="1"/>
  <c r="G1265" i="11" a="1"/>
  <c r="G1265" i="11" s="1"/>
  <c r="G1266" i="11" a="1"/>
  <c r="G1266" i="11" s="1"/>
  <c r="G1267" i="11" a="1"/>
  <c r="G1267" i="11" s="1"/>
  <c r="G1268" i="11" a="1"/>
  <c r="G1268" i="11" s="1"/>
  <c r="G1269" i="11" a="1"/>
  <c r="G1269" i="11" s="1"/>
  <c r="G1270" i="11" a="1"/>
  <c r="G1270" i="11" s="1"/>
  <c r="G1271" i="11" a="1"/>
  <c r="G1271" i="11" s="1"/>
  <c r="G1272" i="11" a="1"/>
  <c r="G1272" i="11" s="1"/>
  <c r="G1273" i="11" a="1"/>
  <c r="G1273" i="11" s="1"/>
  <c r="G1274" i="11" a="1"/>
  <c r="G1274" i="11" s="1"/>
  <c r="G1275" i="11" a="1"/>
  <c r="G1275" i="11" s="1"/>
  <c r="G1276" i="11" a="1"/>
  <c r="G1276" i="11" s="1"/>
  <c r="G1277" i="11" a="1"/>
  <c r="G1277" i="11" s="1"/>
  <c r="G1278" i="11" a="1"/>
  <c r="G1278" i="11" s="1"/>
  <c r="G1279" i="11" a="1"/>
  <c r="G1279" i="11" s="1"/>
  <c r="G1280" i="11" a="1"/>
  <c r="G1280" i="11" s="1"/>
  <c r="G1281" i="11" a="1"/>
  <c r="G1281" i="11" s="1"/>
  <c r="G1282" i="11" a="1"/>
  <c r="G1282" i="11" s="1"/>
  <c r="G1283" i="11" a="1"/>
  <c r="G1283" i="11" s="1"/>
  <c r="G1284" i="11" a="1"/>
  <c r="G1284" i="11" s="1"/>
  <c r="G1285" i="11" a="1"/>
  <c r="G1285" i="11" s="1"/>
  <c r="G1286" i="11" a="1"/>
  <c r="G1286" i="11" s="1"/>
  <c r="G1287" i="11" a="1"/>
  <c r="G1287" i="11" s="1"/>
  <c r="G1288" i="11" a="1"/>
  <c r="G1288" i="11" s="1"/>
  <c r="G1289" i="11" a="1"/>
  <c r="G1289" i="11" s="1"/>
  <c r="G1290" i="11" a="1"/>
  <c r="G1290" i="11" s="1"/>
  <c r="G1291" i="11" a="1"/>
  <c r="G1291" i="11" s="1"/>
  <c r="G1292" i="11" a="1"/>
  <c r="G1292" i="11" s="1"/>
  <c r="G1293" i="11" a="1"/>
  <c r="G1293" i="11" s="1"/>
  <c r="G1294" i="11" a="1"/>
  <c r="G1294" i="11" s="1"/>
  <c r="G1295" i="11" a="1"/>
  <c r="G1295" i="11" s="1"/>
  <c r="G1296" i="11" a="1"/>
  <c r="G1296" i="11" s="1"/>
  <c r="G1297" i="11" a="1"/>
  <c r="G1297" i="11" s="1"/>
  <c r="G1298" i="11" a="1"/>
  <c r="G1298" i="11" s="1"/>
  <c r="G1299" i="11" a="1"/>
  <c r="G1299" i="11" s="1"/>
  <c r="G1300" i="11" a="1"/>
  <c r="G1300" i="11" s="1"/>
  <c r="G1301" i="11" a="1"/>
  <c r="G1301" i="11" s="1"/>
  <c r="G1302" i="11" a="1"/>
  <c r="G1302" i="11" s="1"/>
  <c r="G1303" i="11" a="1"/>
  <c r="G1303" i="11" s="1"/>
  <c r="G1304" i="11" a="1"/>
  <c r="G1304" i="11" s="1"/>
  <c r="G1305" i="11" a="1"/>
  <c r="G1305" i="11" s="1"/>
  <c r="G1306" i="11" a="1"/>
  <c r="G1306" i="11" s="1"/>
  <c r="G1307" i="11" a="1"/>
  <c r="G1307" i="11" s="1"/>
  <c r="G1308" i="11" a="1"/>
  <c r="G1308" i="11" s="1"/>
  <c r="G1309" i="11" a="1"/>
  <c r="G1309" i="11" s="1"/>
  <c r="G1310" i="11" a="1"/>
  <c r="G1310" i="11" s="1"/>
  <c r="G1311" i="11" a="1"/>
  <c r="G1311" i="11" s="1"/>
  <c r="G1312" i="11" a="1"/>
  <c r="G1312" i="11" s="1"/>
  <c r="G1313" i="11" a="1"/>
  <c r="G1313" i="11" s="1"/>
  <c r="G1314" i="11" a="1"/>
  <c r="G1314" i="11" s="1"/>
  <c r="G1315" i="11" a="1"/>
  <c r="G1315" i="11" s="1"/>
  <c r="G1316" i="11" a="1"/>
  <c r="G1316" i="11" s="1"/>
  <c r="G1317" i="11" a="1"/>
  <c r="G1317" i="11" s="1"/>
  <c r="G1318" i="11" a="1"/>
  <c r="G1318" i="11" s="1"/>
  <c r="G1319" i="11" a="1"/>
  <c r="G1319" i="11" s="1"/>
  <c r="G1320" i="11" a="1"/>
  <c r="G1320" i="11" s="1"/>
  <c r="G1321" i="11" a="1"/>
  <c r="G1321" i="11" s="1"/>
  <c r="G1322" i="11" a="1"/>
  <c r="G1322" i="11" s="1"/>
  <c r="G1323" i="11" a="1"/>
  <c r="G1323" i="11" s="1"/>
  <c r="G1324" i="11" a="1"/>
  <c r="G1324" i="11" s="1"/>
  <c r="G1325" i="11" a="1"/>
  <c r="G1325" i="11" s="1"/>
  <c r="G1326" i="11" a="1"/>
  <c r="G1326" i="11" s="1"/>
  <c r="G1327" i="11" a="1"/>
  <c r="G1327" i="11" s="1"/>
  <c r="G1328" i="11" a="1"/>
  <c r="G1328" i="11" s="1"/>
  <c r="G1329" i="11" a="1"/>
  <c r="G1329" i="11" s="1"/>
  <c r="G1330" i="11" a="1"/>
  <c r="G1330" i="11" s="1"/>
  <c r="G1331" i="11" a="1"/>
  <c r="G1331" i="11" s="1"/>
  <c r="G1332" i="11" a="1"/>
  <c r="G1332" i="11" s="1"/>
  <c r="G1333" i="11" a="1"/>
  <c r="G1333" i="11" s="1"/>
  <c r="G1334" i="11" a="1"/>
  <c r="G1334" i="11" s="1"/>
  <c r="G1335" i="11" a="1"/>
  <c r="G1335" i="11" s="1"/>
  <c r="G1336" i="11" a="1"/>
  <c r="G1336" i="11" s="1"/>
  <c r="G1337" i="11" a="1"/>
  <c r="G1337" i="11" s="1"/>
  <c r="G1338" i="11" a="1"/>
  <c r="G1338" i="11" s="1"/>
  <c r="G1339" i="11" a="1"/>
  <c r="G1339" i="11" s="1"/>
  <c r="G1340" i="11" a="1"/>
  <c r="G1340" i="11" s="1"/>
  <c r="G1341" i="11" a="1"/>
  <c r="G1341" i="11" s="1"/>
  <c r="G1342" i="11" a="1"/>
  <c r="G1342" i="11" s="1"/>
  <c r="G1343" i="11" a="1"/>
  <c r="G1343" i="11" s="1"/>
  <c r="G1344" i="11" a="1"/>
  <c r="G1344" i="11" s="1"/>
  <c r="G1345" i="11" a="1"/>
  <c r="G1345" i="11" s="1"/>
  <c r="G1346" i="11" a="1"/>
  <c r="G1346" i="11" s="1"/>
  <c r="G1347" i="11" a="1"/>
  <c r="G1347" i="11" s="1"/>
  <c r="G1348" i="11" a="1"/>
  <c r="G1348" i="11" s="1"/>
  <c r="G1349" i="11" a="1"/>
  <c r="G1349" i="11" s="1"/>
  <c r="G1350" i="11" a="1"/>
  <c r="G1350" i="11" s="1"/>
  <c r="G1351" i="11" a="1"/>
  <c r="G1351" i="11" s="1"/>
  <c r="G1352" i="11" a="1"/>
  <c r="G1352" i="11" s="1"/>
  <c r="G1353" i="11" a="1"/>
  <c r="G1353" i="11" s="1"/>
  <c r="G1354" i="11" a="1"/>
  <c r="G1354" i="11" s="1"/>
  <c r="G1355" i="11" a="1"/>
  <c r="G1355" i="11" s="1"/>
  <c r="G1356" i="11" a="1"/>
  <c r="G1356" i="11" s="1"/>
  <c r="G1046" i="11" a="1"/>
  <c r="G1046" i="11" s="1"/>
  <c r="G1047" i="11" a="1"/>
  <c r="G1047" i="11" s="1"/>
  <c r="G1048" i="11" a="1"/>
  <c r="G1048" i="11" s="1"/>
  <c r="G1049" i="11" a="1"/>
  <c r="G1049" i="11" s="1"/>
  <c r="G1357" i="11" a="1"/>
  <c r="G1357" i="11" s="1"/>
  <c r="G1358" i="11" a="1"/>
  <c r="G1358" i="11" s="1"/>
  <c r="G1359" i="11" a="1"/>
  <c r="G1359" i="11" s="1"/>
  <c r="G1360" i="11" a="1"/>
  <c r="G1360" i="11" s="1"/>
  <c r="G1361" i="11" a="1"/>
  <c r="G1361" i="11" s="1"/>
  <c r="G1362" i="11" a="1"/>
  <c r="G1362" i="11" s="1"/>
  <c r="G1363" i="11" a="1"/>
  <c r="G1363" i="11" s="1"/>
  <c r="G1364" i="11" a="1"/>
  <c r="G1364" i="11" s="1"/>
  <c r="G1365" i="11" a="1"/>
  <c r="G1365" i="11" s="1"/>
  <c r="G1366" i="11" a="1"/>
  <c r="G1366" i="11" s="1"/>
  <c r="G1367" i="11" a="1"/>
  <c r="G1367" i="11" s="1"/>
  <c r="G1368" i="11" a="1"/>
  <c r="G1368" i="11" s="1"/>
  <c r="G1369" i="11" a="1"/>
  <c r="G1369" i="11" s="1"/>
  <c r="G1370" i="11" a="1"/>
  <c r="G1370" i="11" s="1"/>
  <c r="G1371" i="11" a="1"/>
  <c r="G1371" i="11" s="1"/>
  <c r="G1372" i="11" a="1"/>
  <c r="G1372" i="11" s="1"/>
  <c r="G1373" i="11" a="1"/>
  <c r="G1373" i="11" s="1"/>
  <c r="G1374" i="11" a="1"/>
  <c r="G1374" i="11" s="1"/>
  <c r="G1375" i="11" a="1"/>
  <c r="G1375" i="11" s="1"/>
  <c r="G1376" i="11" a="1"/>
  <c r="G1376" i="11" s="1"/>
  <c r="G1377" i="11" a="1"/>
  <c r="G1377" i="11" s="1"/>
  <c r="G1378" i="11" a="1"/>
  <c r="G1378" i="11" s="1"/>
  <c r="G1379" i="11" a="1"/>
  <c r="G1379" i="11" s="1"/>
  <c r="G1380" i="11" a="1"/>
  <c r="G1380" i="11" s="1"/>
  <c r="G1381" i="11" a="1"/>
  <c r="G1381" i="11" s="1"/>
  <c r="G1382" i="11" a="1"/>
  <c r="G1382" i="11" s="1"/>
  <c r="G1383" i="11" a="1"/>
  <c r="G1383" i="11" s="1"/>
  <c r="G1384" i="11" a="1"/>
  <c r="G1384" i="11" s="1"/>
  <c r="G1385" i="11" a="1"/>
  <c r="G1385" i="11" s="1"/>
  <c r="G1386" i="11" a="1"/>
  <c r="G1386" i="11" s="1"/>
  <c r="G1387" i="11" a="1"/>
  <c r="G1387" i="11" s="1"/>
  <c r="G1388" i="11" a="1"/>
  <c r="G1388" i="11" s="1"/>
  <c r="G1389" i="11" a="1"/>
  <c r="G1389" i="11" s="1"/>
  <c r="G1390" i="11" a="1"/>
  <c r="G1390" i="11" s="1"/>
  <c r="G1391" i="11" a="1"/>
  <c r="G1391" i="11" s="1"/>
  <c r="G1392" i="11" a="1"/>
  <c r="G1392" i="11" s="1"/>
  <c r="G1393" i="11" a="1"/>
  <c r="G1393" i="11" s="1"/>
  <c r="G1394" i="11" a="1"/>
  <c r="G1394" i="11" s="1"/>
  <c r="G1395" i="11" a="1"/>
  <c r="G1395" i="11" s="1"/>
  <c r="G1396" i="11" a="1"/>
  <c r="G1396" i="11" s="1"/>
  <c r="G1397" i="11" a="1"/>
  <c r="G1397" i="11" s="1"/>
  <c r="G1398" i="11" a="1"/>
  <c r="G1398" i="11" s="1"/>
  <c r="G1050" i="11" a="1"/>
  <c r="G1050" i="11" s="1"/>
  <c r="G1051" i="11" a="1"/>
  <c r="G1051" i="11" s="1"/>
  <c r="G1052" i="11" a="1"/>
  <c r="G1052" i="11" s="1"/>
  <c r="G1053" i="11" a="1"/>
  <c r="G1053" i="11" s="1"/>
  <c r="G1054" i="11" a="1"/>
  <c r="G1054" i="11" s="1"/>
  <c r="G1055" i="11" a="1"/>
  <c r="G1055" i="11" s="1"/>
  <c r="G1056" i="11" a="1"/>
  <c r="G1056" i="11" s="1"/>
  <c r="G1057" i="11" a="1"/>
  <c r="G1057" i="11" s="1"/>
  <c r="G1058" i="11" a="1"/>
  <c r="G1058" i="11" s="1"/>
  <c r="G1059" i="11" a="1"/>
  <c r="G1059" i="11" s="1"/>
  <c r="G1060" i="11" a="1"/>
  <c r="G1060" i="11" s="1"/>
  <c r="G1061" i="11" a="1"/>
  <c r="G1061" i="11" s="1"/>
  <c r="G1062" i="11" a="1"/>
  <c r="G1062" i="11" s="1"/>
  <c r="G1063" i="11" a="1"/>
  <c r="G1063" i="11" s="1"/>
  <c r="G1064" i="11" a="1"/>
  <c r="G1064" i="11" s="1"/>
  <c r="G1065" i="11" a="1"/>
  <c r="G1065" i="11" s="1"/>
  <c r="G1066" i="11" a="1"/>
  <c r="G1066" i="11" s="1"/>
  <c r="G1067" i="11" a="1"/>
  <c r="G1067" i="11" s="1"/>
  <c r="G1068" i="11" a="1"/>
  <c r="G1068" i="11" s="1"/>
  <c r="G1069" i="11" a="1"/>
  <c r="G1069" i="11" s="1"/>
  <c r="G1070" i="11" a="1"/>
  <c r="G1070" i="11" s="1"/>
  <c r="G1071" i="11" a="1"/>
  <c r="G1071" i="11" s="1"/>
  <c r="G1072" i="11" a="1"/>
  <c r="G1072" i="11" s="1"/>
  <c r="G1073" i="11" a="1"/>
  <c r="G1073" i="11" s="1"/>
  <c r="G1074" i="11" a="1"/>
  <c r="G1074" i="11" s="1"/>
  <c r="G1075" i="11" a="1"/>
  <c r="G1075" i="11" s="1"/>
  <c r="G1076" i="11" a="1"/>
  <c r="G1076" i="11" s="1"/>
  <c r="G1077" i="11" a="1"/>
  <c r="G1077" i="11" s="1"/>
  <c r="G1078" i="11" a="1"/>
  <c r="G1078" i="11" s="1"/>
  <c r="G1079" i="11" a="1"/>
  <c r="G1079" i="11" s="1"/>
  <c r="G1080" i="11" a="1"/>
  <c r="G1080" i="11" s="1"/>
  <c r="G1081" i="11" a="1"/>
  <c r="G1081" i="11" s="1"/>
  <c r="G1082" i="11" a="1"/>
  <c r="G1082" i="11" s="1"/>
  <c r="G2" i="11" a="1"/>
  <c r="G2" i="11" s="1"/>
  <c r="D24" i="11"/>
  <c r="E577" i="11" a="1"/>
  <c r="E577" i="11" s="1"/>
  <c r="E3" i="11" l="1" a="1"/>
  <c r="E3" i="11" s="1"/>
  <c r="I3" i="11" s="1"/>
  <c r="E265" i="11" a="1"/>
  <c r="E265" i="11" s="1"/>
  <c r="I265" i="11" s="1"/>
  <c r="H265" i="11"/>
  <c r="E269" i="11" a="1"/>
  <c r="E269" i="11" s="1"/>
  <c r="I269" i="11" s="1"/>
  <c r="H269" i="11"/>
  <c r="E266" i="11" a="1"/>
  <c r="E266" i="11" s="1"/>
  <c r="I266" i="11" s="1"/>
  <c r="H266" i="11"/>
  <c r="E262" i="11" a="1"/>
  <c r="E262" i="11" s="1"/>
  <c r="I262" i="11" s="1"/>
  <c r="H262" i="11"/>
  <c r="E272" i="11" a="1"/>
  <c r="E272" i="11" s="1"/>
  <c r="I272" i="11" s="1"/>
  <c r="H272" i="11"/>
  <c r="E273" i="11" a="1"/>
  <c r="E273" i="11" s="1"/>
  <c r="I273" i="11" s="1"/>
  <c r="H273" i="11"/>
  <c r="E268" i="11" a="1"/>
  <c r="E268" i="11" s="1"/>
  <c r="I268" i="11" s="1"/>
  <c r="H268" i="11"/>
  <c r="E270" i="11" a="1"/>
  <c r="E270" i="11" s="1"/>
  <c r="I270" i="11" s="1"/>
  <c r="H270" i="11"/>
  <c r="E259" i="11" a="1"/>
  <c r="E259" i="11" s="1"/>
  <c r="I259" i="11" s="1"/>
  <c r="H259" i="11"/>
  <c r="E263" i="11" a="1"/>
  <c r="E263" i="11" s="1"/>
  <c r="I263" i="11" s="1"/>
  <c r="H263" i="11"/>
  <c r="E260" i="11" a="1"/>
  <c r="E260" i="11" s="1"/>
  <c r="I260" i="11" s="1"/>
  <c r="H260" i="11"/>
  <c r="E271" i="11" a="1"/>
  <c r="E271" i="11" s="1"/>
  <c r="I271" i="11" s="1"/>
  <c r="H271" i="11"/>
  <c r="E264" i="11" a="1"/>
  <c r="E264" i="11" s="1"/>
  <c r="I264" i="11" s="1"/>
  <c r="H264" i="11"/>
  <c r="E261" i="11" a="1"/>
  <c r="E261" i="11" s="1"/>
  <c r="I261" i="11" s="1"/>
  <c r="H261" i="11"/>
  <c r="E267" i="11" a="1"/>
  <c r="E267" i="11" s="1"/>
  <c r="I267" i="11" s="1"/>
  <c r="H267" i="11"/>
  <c r="E277" i="11" a="1"/>
  <c r="E277" i="11" s="1"/>
  <c r="I277" i="11" s="1"/>
  <c r="H277" i="11"/>
  <c r="E275" i="11" a="1"/>
  <c r="E275" i="11" s="1"/>
  <c r="I275" i="11" s="1"/>
  <c r="H275" i="11"/>
  <c r="E274" i="11" a="1"/>
  <c r="E274" i="11" s="1"/>
  <c r="I274" i="11" s="1"/>
  <c r="H274" i="11"/>
  <c r="E276" i="11" a="1"/>
  <c r="E276" i="11" s="1"/>
  <c r="I276" i="11" s="1"/>
  <c r="H276" i="11"/>
  <c r="E282" i="11" a="1"/>
  <c r="E282" i="11" s="1"/>
  <c r="I282" i="11" s="1"/>
  <c r="H282" i="11"/>
  <c r="E285" i="11" a="1"/>
  <c r="E285" i="11" s="1"/>
  <c r="I285" i="11" s="1"/>
  <c r="H285" i="11"/>
  <c r="E280" i="11" a="1"/>
  <c r="E280" i="11" s="1"/>
  <c r="I280" i="11" s="1"/>
  <c r="H280" i="11"/>
  <c r="E281" i="11" a="1"/>
  <c r="E281" i="11" s="1"/>
  <c r="I281" i="11" s="1"/>
  <c r="H281" i="11"/>
  <c r="E284" i="11" a="1"/>
  <c r="E284" i="11" s="1"/>
  <c r="I284" i="11" s="1"/>
  <c r="H284" i="11"/>
  <c r="E283" i="11" a="1"/>
  <c r="E283" i="11" s="1"/>
  <c r="I283" i="11" s="1"/>
  <c r="H283" i="11"/>
  <c r="E279" i="11" a="1"/>
  <c r="E279" i="11" s="1"/>
  <c r="I279" i="11" s="1"/>
  <c r="H279" i="11"/>
  <c r="E278" i="11" a="1"/>
  <c r="E278" i="11" s="1"/>
  <c r="I278" i="11" s="1"/>
  <c r="H278" i="11"/>
  <c r="E286" i="11" a="1"/>
  <c r="E286" i="11" s="1"/>
  <c r="I286" i="11" s="1"/>
  <c r="H286" i="11"/>
  <c r="E288" i="11" a="1"/>
  <c r="E288" i="11" s="1"/>
  <c r="I288" i="11" s="1"/>
  <c r="H288" i="11"/>
  <c r="E293" i="11" a="1"/>
  <c r="E293" i="11" s="1"/>
  <c r="I293" i="11" s="1"/>
  <c r="H293" i="11"/>
  <c r="E289" i="11" a="1"/>
  <c r="E289" i="11" s="1"/>
  <c r="I289" i="11" s="1"/>
  <c r="H289" i="11"/>
  <c r="E287" i="11" a="1"/>
  <c r="E287" i="11" s="1"/>
  <c r="I287" i="11" s="1"/>
  <c r="H287" i="11"/>
  <c r="E292" i="11" a="1"/>
  <c r="E292" i="11" s="1"/>
  <c r="I292" i="11" s="1"/>
  <c r="H292" i="11"/>
  <c r="E291" i="11" a="1"/>
  <c r="E291" i="11" s="1"/>
  <c r="I291" i="11" s="1"/>
  <c r="H291" i="11"/>
  <c r="E290" i="11" a="1"/>
  <c r="E290" i="11" s="1"/>
  <c r="I290" i="11" s="1"/>
  <c r="H290" i="11"/>
  <c r="E1034" i="11" a="1"/>
  <c r="E1034" i="11" s="1"/>
  <c r="I1034" i="11" s="1"/>
  <c r="H1034" i="11"/>
  <c r="E1027" i="11" a="1"/>
  <c r="E1027" i="11" s="1"/>
  <c r="I1027" i="11" s="1"/>
  <c r="H1027" i="11"/>
  <c r="E1032" i="11" a="1"/>
  <c r="E1032" i="11" s="1"/>
  <c r="I1032" i="11" s="1"/>
  <c r="H1032" i="11"/>
  <c r="E1029" i="11" a="1"/>
  <c r="E1029" i="11" s="1"/>
  <c r="I1029" i="11" s="1"/>
  <c r="H1029" i="11"/>
  <c r="E1030" i="11" a="1"/>
  <c r="E1030" i="11" s="1"/>
  <c r="I1030" i="11" s="1"/>
  <c r="H1030" i="11"/>
  <c r="E1036" i="11" a="1"/>
  <c r="E1036" i="11" s="1"/>
  <c r="I1036" i="11" s="1"/>
  <c r="H1036" i="11"/>
  <c r="E1028" i="11" a="1"/>
  <c r="E1028" i="11" s="1"/>
  <c r="I1028" i="11" s="1"/>
  <c r="H1028" i="11"/>
  <c r="E1026" i="11" a="1"/>
  <c r="E1026" i="11" s="1"/>
  <c r="I1026" i="11" s="1"/>
  <c r="H1026" i="11"/>
  <c r="E1033" i="11" a="1"/>
  <c r="E1033" i="11" s="1"/>
  <c r="I1033" i="11" s="1"/>
  <c r="H1033" i="11"/>
  <c r="E1031" i="11" a="1"/>
  <c r="E1031" i="11" s="1"/>
  <c r="I1031" i="11" s="1"/>
  <c r="H1031" i="11"/>
  <c r="E1040" i="11" a="1"/>
  <c r="E1040" i="11" s="1"/>
  <c r="I1040" i="11" s="1"/>
  <c r="H1040" i="11"/>
  <c r="E1039" i="11" a="1"/>
  <c r="E1039" i="11" s="1"/>
  <c r="I1039" i="11" s="1"/>
  <c r="H1039" i="11"/>
  <c r="E1038" i="11" a="1"/>
  <c r="E1038" i="11" s="1"/>
  <c r="I1038" i="11" s="1"/>
  <c r="H1038" i="11"/>
  <c r="E1037" i="11" a="1"/>
  <c r="E1037" i="11" s="1"/>
  <c r="I1037" i="11" s="1"/>
  <c r="H1037" i="11"/>
  <c r="E1045" i="11" a="1"/>
  <c r="E1045" i="11" s="1"/>
  <c r="I1045" i="11" s="1"/>
  <c r="H1045" i="11"/>
  <c r="E1044" i="11" a="1"/>
  <c r="E1044" i="11" s="1"/>
  <c r="I1044" i="11" s="1"/>
  <c r="H1044" i="11"/>
  <c r="E1043" i="11" a="1"/>
  <c r="E1043" i="11" s="1"/>
  <c r="I1043" i="11" s="1"/>
  <c r="H1043" i="11"/>
  <c r="E1041" i="11" a="1"/>
  <c r="E1041" i="11" s="1"/>
  <c r="I1041" i="11" s="1"/>
  <c r="H1041" i="11"/>
  <c r="E1042" i="11" a="1"/>
  <c r="E1042" i="11" s="1"/>
  <c r="I1042" i="11" s="1"/>
  <c r="H1042" i="11"/>
  <c r="E1048" i="11" a="1"/>
  <c r="E1048" i="11" s="1"/>
  <c r="I1048" i="11" s="1"/>
  <c r="H1048" i="11"/>
  <c r="E1047" i="11" a="1"/>
  <c r="E1047" i="11" s="1"/>
  <c r="I1047" i="11" s="1"/>
  <c r="H1047" i="11"/>
  <c r="E1046" i="11" a="1"/>
  <c r="E1046" i="11" s="1"/>
  <c r="I1046" i="11" s="1"/>
  <c r="H1046" i="11"/>
  <c r="E1049" i="11" a="1"/>
  <c r="E1049" i="11" s="1"/>
  <c r="I1049" i="11" s="1"/>
  <c r="H1049" i="11"/>
  <c r="E1054" i="11" a="1"/>
  <c r="E1054" i="11" s="1"/>
  <c r="I1054" i="11" s="1"/>
  <c r="H1054" i="11"/>
  <c r="E1052" i="11" a="1"/>
  <c r="E1052" i="11" s="1"/>
  <c r="I1052" i="11" s="1"/>
  <c r="H1052" i="11"/>
  <c r="E1051" i="11" a="1"/>
  <c r="E1051" i="11" s="1"/>
  <c r="I1051" i="11" s="1"/>
  <c r="H1051" i="11"/>
  <c r="E1053" i="11" a="1"/>
  <c r="E1053" i="11" s="1"/>
  <c r="I1053" i="11" s="1"/>
  <c r="H1053" i="11"/>
  <c r="E1050" i="11" a="1"/>
  <c r="E1050" i="11" s="1"/>
  <c r="I1050" i="11" s="1"/>
  <c r="H1050" i="11"/>
  <c r="E1055" i="11" a="1"/>
  <c r="E1055" i="11" s="1"/>
  <c r="I1055" i="11" s="1"/>
  <c r="H1055" i="11"/>
  <c r="E1059" i="11" a="1"/>
  <c r="E1059" i="11" s="1"/>
  <c r="I1059" i="11" s="1"/>
  <c r="H1059" i="11"/>
  <c r="E1056" i="11" a="1"/>
  <c r="E1056" i="11" s="1"/>
  <c r="I1056" i="11" s="1"/>
  <c r="H1056" i="11"/>
  <c r="E1057" i="11" a="1"/>
  <c r="E1057" i="11" s="1"/>
  <c r="I1057" i="11" s="1"/>
  <c r="H1057" i="11"/>
  <c r="E1062" i="11" a="1"/>
  <c r="E1062" i="11" s="1"/>
  <c r="I1062" i="11" s="1"/>
  <c r="H1062" i="11"/>
  <c r="E1060" i="11" a="1"/>
  <c r="E1060" i="11" s="1"/>
  <c r="I1060" i="11" s="1"/>
  <c r="H1060" i="11"/>
  <c r="E1058" i="11" a="1"/>
  <c r="E1058" i="11" s="1"/>
  <c r="I1058" i="11" s="1"/>
  <c r="H1058" i="11"/>
  <c r="E1061" i="11" a="1"/>
  <c r="E1061" i="11" s="1"/>
  <c r="I1061" i="11" s="1"/>
  <c r="H1061" i="11"/>
  <c r="E1067" i="11" a="1"/>
  <c r="E1067" i="11" s="1"/>
  <c r="I1067" i="11" s="1"/>
  <c r="H1067" i="11"/>
  <c r="E1069" i="11" a="1"/>
  <c r="E1069" i="11" s="1"/>
  <c r="I1069" i="11" s="1"/>
  <c r="H1069" i="11"/>
  <c r="E1068" i="11" a="1"/>
  <c r="E1068" i="11" s="1"/>
  <c r="I1068" i="11" s="1"/>
  <c r="H1068" i="11"/>
  <c r="E1070" i="11" a="1"/>
  <c r="E1070" i="11" s="1"/>
  <c r="I1070" i="11" s="1"/>
  <c r="H1070" i="11"/>
  <c r="E1065" i="11" a="1"/>
  <c r="E1065" i="11" s="1"/>
  <c r="I1065" i="11" s="1"/>
  <c r="H1065" i="11"/>
  <c r="E1066" i="11" a="1"/>
  <c r="E1066" i="11" s="1"/>
  <c r="I1066" i="11" s="1"/>
  <c r="H1066" i="11"/>
  <c r="E1071" i="11" a="1"/>
  <c r="E1071" i="11" s="1"/>
  <c r="I1071" i="11" s="1"/>
  <c r="H1071" i="11"/>
  <c r="E1072" i="11" a="1"/>
  <c r="E1072" i="11" s="1"/>
  <c r="I1072" i="11" s="1"/>
  <c r="H1072" i="11"/>
  <c r="E1064" i="11" a="1"/>
  <c r="E1064" i="11" s="1"/>
  <c r="I1064" i="11" s="1"/>
  <c r="H1064" i="11"/>
  <c r="E1063" i="11" a="1"/>
  <c r="E1063" i="11" s="1"/>
  <c r="I1063" i="11" s="1"/>
  <c r="H1063" i="11"/>
  <c r="E1082" i="11" a="1"/>
  <c r="E1082" i="11" s="1"/>
  <c r="I1082" i="11" s="1"/>
  <c r="H1082" i="11"/>
  <c r="E1078" i="11" a="1"/>
  <c r="E1078" i="11" s="1"/>
  <c r="I1078" i="11" s="1"/>
  <c r="H1078" i="11"/>
  <c r="E1079" i="11" a="1"/>
  <c r="E1079" i="11" s="1"/>
  <c r="I1079" i="11" s="1"/>
  <c r="H1079" i="11"/>
  <c r="E1074" i="11" a="1"/>
  <c r="E1074" i="11" s="1"/>
  <c r="I1074" i="11" s="1"/>
  <c r="H1074" i="11"/>
  <c r="E1081" i="11" a="1"/>
  <c r="E1081" i="11" s="1"/>
  <c r="I1081" i="11" s="1"/>
  <c r="H1081" i="11"/>
  <c r="E1077" i="11" a="1"/>
  <c r="E1077" i="11" s="1"/>
  <c r="I1077" i="11" s="1"/>
  <c r="H1077" i="11"/>
  <c r="E1076" i="11" a="1"/>
  <c r="E1076" i="11" s="1"/>
  <c r="I1076" i="11" s="1"/>
  <c r="H1076" i="11"/>
  <c r="E1075" i="11" a="1"/>
  <c r="E1075" i="11" s="1"/>
  <c r="I1075" i="11" s="1"/>
  <c r="H1075" i="11"/>
  <c r="E1080" i="11" a="1"/>
  <c r="E1080" i="11" s="1"/>
  <c r="I1080" i="11" s="1"/>
  <c r="H1080" i="11"/>
  <c r="E1073" i="11" a="1"/>
  <c r="E1073" i="11" s="1"/>
  <c r="I1073" i="11" s="1"/>
  <c r="H1073" i="11"/>
  <c r="E1090" i="11" a="1"/>
  <c r="E1090" i="11" s="1"/>
  <c r="I1090" i="11" s="1"/>
  <c r="H1090" i="11"/>
  <c r="E1089" i="11" a="1"/>
  <c r="E1089" i="11" s="1"/>
  <c r="I1089" i="11" s="1"/>
  <c r="H1089" i="11"/>
  <c r="E1086" i="11" a="1"/>
  <c r="E1086" i="11" s="1"/>
  <c r="I1086" i="11" s="1"/>
  <c r="H1086" i="11"/>
  <c r="E1087" i="11" a="1"/>
  <c r="E1087" i="11" s="1"/>
  <c r="I1087" i="11" s="1"/>
  <c r="H1087" i="11"/>
  <c r="E1085" i="11" a="1"/>
  <c r="E1085" i="11" s="1"/>
  <c r="I1085" i="11" s="1"/>
  <c r="H1085" i="11"/>
  <c r="E1091" i="11" a="1"/>
  <c r="E1091" i="11" s="1"/>
  <c r="I1091" i="11" s="1"/>
  <c r="H1091" i="11"/>
  <c r="E1088" i="11" a="1"/>
  <c r="E1088" i="11" s="1"/>
  <c r="I1088" i="11" s="1"/>
  <c r="H1088" i="11"/>
  <c r="E1083" i="11" a="1"/>
  <c r="E1083" i="11" s="1"/>
  <c r="I1083" i="11" s="1"/>
  <c r="H1083" i="11"/>
  <c r="E1084" i="11" a="1"/>
  <c r="E1084" i="11" s="1"/>
  <c r="I1084" i="11" s="1"/>
  <c r="H1084" i="11"/>
  <c r="E1096" i="11" a="1"/>
  <c r="E1096" i="11" s="1"/>
  <c r="I1096" i="11" s="1"/>
  <c r="H1096" i="11"/>
  <c r="E1092" i="11" a="1"/>
  <c r="E1092" i="11" s="1"/>
  <c r="I1092" i="11" s="1"/>
  <c r="H1092" i="11"/>
  <c r="E1093" i="11" a="1"/>
  <c r="E1093" i="11" s="1"/>
  <c r="I1093" i="11" s="1"/>
  <c r="H1093" i="11"/>
  <c r="E1095" i="11" a="1"/>
  <c r="E1095" i="11" s="1"/>
  <c r="I1095" i="11" s="1"/>
  <c r="H1095" i="11"/>
  <c r="E1094" i="11" a="1"/>
  <c r="E1094" i="11" s="1"/>
  <c r="I1094" i="11" s="1"/>
  <c r="H1094" i="11"/>
  <c r="E1097" i="11" a="1"/>
  <c r="E1097" i="11" s="1"/>
  <c r="I1097" i="11" s="1"/>
  <c r="H1097" i="11"/>
  <c r="E1101" i="11" a="1"/>
  <c r="E1101" i="11" s="1"/>
  <c r="I1101" i="11" s="1"/>
  <c r="H1101" i="11"/>
  <c r="E1102" i="11" a="1"/>
  <c r="E1102" i="11" s="1"/>
  <c r="I1102" i="11" s="1"/>
  <c r="H1102" i="11"/>
  <c r="E1104" i="11" a="1"/>
  <c r="E1104" i="11" s="1"/>
  <c r="I1104" i="11" s="1"/>
  <c r="H1104" i="11"/>
  <c r="E1103" i="11" a="1"/>
  <c r="E1103" i="11" s="1"/>
  <c r="I1103" i="11" s="1"/>
  <c r="H1103" i="11"/>
  <c r="E1099" i="11" a="1"/>
  <c r="E1099" i="11" s="1"/>
  <c r="I1099" i="11" s="1"/>
  <c r="H1099" i="11"/>
  <c r="E1100" i="11" a="1"/>
  <c r="E1100" i="11" s="1"/>
  <c r="I1100" i="11" s="1"/>
  <c r="H1100" i="11"/>
  <c r="E1098" i="11" a="1"/>
  <c r="E1098" i="11" s="1"/>
  <c r="I1098" i="11" s="1"/>
  <c r="H1098" i="11"/>
  <c r="E1110" i="11" a="1"/>
  <c r="E1110" i="11" s="1"/>
  <c r="I1110" i="11" s="1"/>
  <c r="H1110" i="11"/>
  <c r="E1105" i="11" a="1"/>
  <c r="E1105" i="11" s="1"/>
  <c r="I1105" i="11" s="1"/>
  <c r="H1105" i="11"/>
  <c r="E1106" i="11" a="1"/>
  <c r="E1106" i="11" s="1"/>
  <c r="I1106" i="11" s="1"/>
  <c r="H1106" i="11"/>
  <c r="E1108" i="11" a="1"/>
  <c r="E1108" i="11" s="1"/>
  <c r="I1108" i="11" s="1"/>
  <c r="H1108" i="11"/>
  <c r="E1109" i="11" a="1"/>
  <c r="E1109" i="11" s="1"/>
  <c r="I1109" i="11" s="1"/>
  <c r="H1109" i="11"/>
  <c r="E1107" i="11" a="1"/>
  <c r="E1107" i="11" s="1"/>
  <c r="I1107" i="11" s="1"/>
  <c r="H1107" i="11"/>
  <c r="E1111" i="11" a="1"/>
  <c r="E1111" i="11" s="1"/>
  <c r="I1111" i="11" s="1"/>
  <c r="H1111" i="11"/>
  <c r="E1112" i="11" a="1"/>
  <c r="E1112" i="11" s="1"/>
  <c r="I1112" i="11" s="1"/>
  <c r="H1112" i="11"/>
  <c r="E1113" i="11" a="1"/>
  <c r="E1113" i="11" s="1"/>
  <c r="I1113" i="11" s="1"/>
  <c r="H1113" i="11"/>
  <c r="E1114" i="11" a="1"/>
  <c r="E1114" i="11" s="1"/>
  <c r="I1114" i="11" s="1"/>
  <c r="H1114" i="11"/>
  <c r="E1116" i="11" a="1"/>
  <c r="E1116" i="11" s="1"/>
  <c r="I1116" i="11" s="1"/>
  <c r="H1116" i="11"/>
  <c r="E1120" i="11" a="1"/>
  <c r="E1120" i="11" s="1"/>
  <c r="I1120" i="11" s="1"/>
  <c r="H1120" i="11"/>
  <c r="E1118" i="11" a="1"/>
  <c r="E1118" i="11" s="1"/>
  <c r="I1118" i="11" s="1"/>
  <c r="H1118" i="11"/>
  <c r="E1115" i="11" a="1"/>
  <c r="E1115" i="11" s="1"/>
  <c r="I1115" i="11" s="1"/>
  <c r="H1115" i="11"/>
  <c r="E1117" i="11" a="1"/>
  <c r="E1117" i="11" s="1"/>
  <c r="I1117" i="11" s="1"/>
  <c r="H1117" i="11"/>
  <c r="E1122" i="11" a="1"/>
  <c r="E1122" i="11" s="1"/>
  <c r="I1122" i="11" s="1"/>
  <c r="H1122" i="11"/>
  <c r="E1119" i="11" a="1"/>
  <c r="E1119" i="11" s="1"/>
  <c r="I1119" i="11" s="1"/>
  <c r="H1119" i="11"/>
  <c r="E1121" i="11" a="1"/>
  <c r="E1121" i="11" s="1"/>
  <c r="I1121" i="11" s="1"/>
  <c r="H1121" i="11"/>
  <c r="E1124" i="11" a="1"/>
  <c r="E1124" i="11" s="1"/>
  <c r="I1124" i="11" s="1"/>
  <c r="H1124" i="11"/>
  <c r="E1123" i="11" a="1"/>
  <c r="E1123" i="11" s="1"/>
  <c r="I1123" i="11" s="1"/>
  <c r="H1123" i="11"/>
  <c r="E1127" i="11" a="1"/>
  <c r="E1127" i="11" s="1"/>
  <c r="I1127" i="11" s="1"/>
  <c r="H1127" i="11"/>
  <c r="E1125" i="11" a="1"/>
  <c r="E1125" i="11" s="1"/>
  <c r="I1125" i="11" s="1"/>
  <c r="H1125" i="11"/>
  <c r="E1126" i="11" a="1"/>
  <c r="E1126" i="11" s="1"/>
  <c r="I1126" i="11" s="1"/>
  <c r="H1126" i="11"/>
  <c r="E1129" i="11" a="1"/>
  <c r="E1129" i="11" s="1"/>
  <c r="I1129" i="11" s="1"/>
  <c r="H1129" i="11"/>
  <c r="E1128" i="11" a="1"/>
  <c r="E1128" i="11" s="1"/>
  <c r="I1128" i="11" s="1"/>
  <c r="H1128" i="11"/>
  <c r="E1133" i="11" a="1"/>
  <c r="E1133" i="11" s="1"/>
  <c r="I1133" i="11" s="1"/>
  <c r="H1133" i="11"/>
  <c r="E1132" i="11" a="1"/>
  <c r="E1132" i="11" s="1"/>
  <c r="I1132" i="11" s="1"/>
  <c r="H1132" i="11"/>
  <c r="E1131" i="11" a="1"/>
  <c r="E1131" i="11" s="1"/>
  <c r="I1131" i="11" s="1"/>
  <c r="H1131" i="11"/>
  <c r="E1130" i="11" a="1"/>
  <c r="E1130" i="11" s="1"/>
  <c r="I1130" i="11" s="1"/>
  <c r="H1130" i="11"/>
  <c r="E1138" i="11" a="1"/>
  <c r="E1138" i="11" s="1"/>
  <c r="I1138" i="11" s="1"/>
  <c r="H1138" i="11"/>
  <c r="E1134" i="11" a="1"/>
  <c r="E1134" i="11" s="1"/>
  <c r="I1134" i="11" s="1"/>
  <c r="H1134" i="11"/>
  <c r="E1140" i="11" a="1"/>
  <c r="E1140" i="11" s="1"/>
  <c r="I1140" i="11" s="1"/>
  <c r="H1140" i="11"/>
  <c r="E1141" i="11" a="1"/>
  <c r="E1141" i="11" s="1"/>
  <c r="I1141" i="11" s="1"/>
  <c r="H1141" i="11"/>
  <c r="E1139" i="11" a="1"/>
  <c r="E1139" i="11" s="1"/>
  <c r="I1139" i="11" s="1"/>
  <c r="H1139" i="11"/>
  <c r="E1135" i="11" a="1"/>
  <c r="E1135" i="11" s="1"/>
  <c r="I1135" i="11" s="1"/>
  <c r="H1135" i="11"/>
  <c r="E1136" i="11" a="1"/>
  <c r="E1136" i="11" s="1"/>
  <c r="I1136" i="11" s="1"/>
  <c r="H1136" i="11"/>
  <c r="E1137" i="11" a="1"/>
  <c r="E1137" i="11" s="1"/>
  <c r="I1137" i="11" s="1"/>
  <c r="H1137" i="11"/>
  <c r="E1143" i="11" a="1"/>
  <c r="E1143" i="11" s="1"/>
  <c r="I1143" i="11" s="1"/>
  <c r="H1143" i="11"/>
  <c r="E1142" i="11" a="1"/>
  <c r="E1142" i="11" s="1"/>
  <c r="I1142" i="11" s="1"/>
  <c r="H1142" i="11"/>
  <c r="E1145" i="11" a="1"/>
  <c r="E1145" i="11" s="1"/>
  <c r="I1145" i="11" s="1"/>
  <c r="H1145" i="11"/>
  <c r="E1144" i="11" a="1"/>
  <c r="E1144" i="11" s="1"/>
  <c r="I1144" i="11" s="1"/>
  <c r="H1144" i="11"/>
  <c r="E1151" i="11" a="1"/>
  <c r="E1151" i="11" s="1"/>
  <c r="I1151" i="11" s="1"/>
  <c r="H1151" i="11"/>
  <c r="E1149" i="11" a="1"/>
  <c r="E1149" i="11" s="1"/>
  <c r="I1149" i="11" s="1"/>
  <c r="H1149" i="11"/>
  <c r="E1147" i="11" a="1"/>
  <c r="E1147" i="11" s="1"/>
  <c r="I1147" i="11" s="1"/>
  <c r="H1147" i="11"/>
  <c r="E1148" i="11" a="1"/>
  <c r="E1148" i="11" s="1"/>
  <c r="I1148" i="11" s="1"/>
  <c r="H1148" i="11"/>
  <c r="E1146" i="11" a="1"/>
  <c r="E1146" i="11" s="1"/>
  <c r="I1146" i="11" s="1"/>
  <c r="H1146" i="11"/>
  <c r="E1150" i="11" a="1"/>
  <c r="E1150" i="11" s="1"/>
  <c r="I1150" i="11" s="1"/>
  <c r="H1150" i="11"/>
  <c r="E1154" i="11" a="1"/>
  <c r="E1154" i="11" s="1"/>
  <c r="I1154" i="11" s="1"/>
  <c r="H1154" i="11"/>
  <c r="E1153" i="11" a="1"/>
  <c r="E1153" i="11" s="1"/>
  <c r="I1153" i="11" s="1"/>
  <c r="H1153" i="11"/>
  <c r="E1152" i="11" a="1"/>
  <c r="E1152" i="11" s="1"/>
  <c r="I1152" i="11" s="1"/>
  <c r="H1152" i="11"/>
  <c r="E1156" i="11" a="1"/>
  <c r="E1156" i="11" s="1"/>
  <c r="I1156" i="11" s="1"/>
  <c r="H1156" i="11"/>
  <c r="E1158" i="11" a="1"/>
  <c r="E1158" i="11" s="1"/>
  <c r="I1158" i="11" s="1"/>
  <c r="H1158" i="11"/>
  <c r="E1157" i="11" a="1"/>
  <c r="E1157" i="11" s="1"/>
  <c r="I1157" i="11" s="1"/>
  <c r="H1157" i="11"/>
  <c r="E1155" i="11" a="1"/>
  <c r="E1155" i="11" s="1"/>
  <c r="I1155" i="11" s="1"/>
  <c r="H1155" i="11"/>
  <c r="E1163" i="11" a="1"/>
  <c r="E1163" i="11" s="1"/>
  <c r="I1163" i="11" s="1"/>
  <c r="H1163" i="11"/>
  <c r="E1162" i="11" a="1"/>
  <c r="E1162" i="11" s="1"/>
  <c r="I1162" i="11" s="1"/>
  <c r="H1162" i="11"/>
  <c r="E1160" i="11" a="1"/>
  <c r="E1160" i="11" s="1"/>
  <c r="I1160" i="11" s="1"/>
  <c r="H1160" i="11"/>
  <c r="E1165" i="11" a="1"/>
  <c r="E1165" i="11" s="1"/>
  <c r="I1165" i="11" s="1"/>
  <c r="H1165" i="11"/>
  <c r="E1159" i="11" a="1"/>
  <c r="E1159" i="11" s="1"/>
  <c r="I1159" i="11" s="1"/>
  <c r="H1159" i="11"/>
  <c r="E1161" i="11" a="1"/>
  <c r="E1161" i="11" s="1"/>
  <c r="I1161" i="11" s="1"/>
  <c r="H1161" i="11"/>
  <c r="E1166" i="11" a="1"/>
  <c r="E1166" i="11" s="1"/>
  <c r="I1166" i="11" s="1"/>
  <c r="H1166" i="11"/>
  <c r="E1164" i="11" a="1"/>
  <c r="E1164" i="11" s="1"/>
  <c r="I1164" i="11" s="1"/>
  <c r="H1164" i="11"/>
  <c r="E1168" i="11" a="1"/>
  <c r="E1168" i="11" s="1"/>
  <c r="I1168" i="11" s="1"/>
  <c r="H1168" i="11"/>
  <c r="E1167" i="11" a="1"/>
  <c r="E1167" i="11" s="1"/>
  <c r="I1167" i="11" s="1"/>
  <c r="H1167" i="11"/>
  <c r="E1171" i="11" a="1"/>
  <c r="E1171" i="11" s="1"/>
  <c r="I1171" i="11" s="1"/>
  <c r="H1171" i="11"/>
  <c r="E1169" i="11" a="1"/>
  <c r="E1169" i="11" s="1"/>
  <c r="I1169" i="11" s="1"/>
  <c r="H1169" i="11"/>
  <c r="E1170" i="11" a="1"/>
  <c r="E1170" i="11" s="1"/>
  <c r="I1170" i="11" s="1"/>
  <c r="H1170" i="11"/>
  <c r="E1172" i="11" a="1"/>
  <c r="E1172" i="11" s="1"/>
  <c r="I1172" i="11" s="1"/>
  <c r="H1172" i="11"/>
  <c r="E1174" i="11" a="1"/>
  <c r="E1174" i="11" s="1"/>
  <c r="I1174" i="11" s="1"/>
  <c r="H1174" i="11"/>
  <c r="E1173" i="11" a="1"/>
  <c r="E1173" i="11" s="1"/>
  <c r="I1173" i="11" s="1"/>
  <c r="H1173" i="11"/>
  <c r="E1175" i="11" a="1"/>
  <c r="E1175" i="11" s="1"/>
  <c r="I1175" i="11" s="1"/>
  <c r="H1175" i="11"/>
  <c r="E1184" i="11" a="1"/>
  <c r="E1184" i="11" s="1"/>
  <c r="I1184" i="11" s="1"/>
  <c r="H1184" i="11"/>
  <c r="E1176" i="11" a="1"/>
  <c r="E1176" i="11" s="1"/>
  <c r="I1176" i="11" s="1"/>
  <c r="H1176" i="11"/>
  <c r="E1181" i="11" a="1"/>
  <c r="E1181" i="11" s="1"/>
  <c r="I1181" i="11" s="1"/>
  <c r="H1181" i="11"/>
  <c r="E1182" i="11" a="1"/>
  <c r="E1182" i="11" s="1"/>
  <c r="I1182" i="11" s="1"/>
  <c r="H1182" i="11"/>
  <c r="E1179" i="11" a="1"/>
  <c r="E1179" i="11" s="1"/>
  <c r="I1179" i="11" s="1"/>
  <c r="H1179" i="11"/>
  <c r="E1180" i="11" a="1"/>
  <c r="E1180" i="11" s="1"/>
  <c r="I1180" i="11" s="1"/>
  <c r="H1180" i="11"/>
  <c r="E1185" i="11" a="1"/>
  <c r="E1185" i="11" s="1"/>
  <c r="I1185" i="11" s="1"/>
  <c r="H1185" i="11"/>
  <c r="E1177" i="11" a="1"/>
  <c r="E1177" i="11" s="1"/>
  <c r="I1177" i="11" s="1"/>
  <c r="H1177" i="11"/>
  <c r="E1183" i="11" a="1"/>
  <c r="E1183" i="11" s="1"/>
  <c r="I1183" i="11" s="1"/>
  <c r="H1183" i="11"/>
  <c r="E1178" i="11" a="1"/>
  <c r="E1178" i="11" s="1"/>
  <c r="I1178" i="11" s="1"/>
  <c r="H1178" i="11"/>
  <c r="E1186" i="11" a="1"/>
  <c r="E1186" i="11" s="1"/>
  <c r="I1186" i="11" s="1"/>
  <c r="H1186" i="11"/>
  <c r="E1196" i="11" a="1"/>
  <c r="E1196" i="11" s="1"/>
  <c r="I1196" i="11" s="1"/>
  <c r="H1196" i="11"/>
  <c r="E1188" i="11" a="1"/>
  <c r="E1188" i="11" s="1"/>
  <c r="I1188" i="11" s="1"/>
  <c r="H1188" i="11"/>
  <c r="E1189" i="11" a="1"/>
  <c r="E1189" i="11" s="1"/>
  <c r="I1189" i="11" s="1"/>
  <c r="H1189" i="11"/>
  <c r="E1194" i="11" a="1"/>
  <c r="E1194" i="11" s="1"/>
  <c r="I1194" i="11" s="1"/>
  <c r="H1194" i="11"/>
  <c r="E1192" i="11" a="1"/>
  <c r="E1192" i="11" s="1"/>
  <c r="I1192" i="11" s="1"/>
  <c r="H1192" i="11"/>
  <c r="E1190" i="11" a="1"/>
  <c r="E1190" i="11" s="1"/>
  <c r="I1190" i="11" s="1"/>
  <c r="H1190" i="11"/>
  <c r="E1191" i="11" a="1"/>
  <c r="E1191" i="11" s="1"/>
  <c r="I1191" i="11" s="1"/>
  <c r="H1191" i="11"/>
  <c r="E1197" i="11" a="1"/>
  <c r="E1197" i="11" s="1"/>
  <c r="I1197" i="11" s="1"/>
  <c r="H1197" i="11"/>
  <c r="E1187" i="11" a="1"/>
  <c r="E1187" i="11" s="1"/>
  <c r="I1187" i="11" s="1"/>
  <c r="H1187" i="11"/>
  <c r="E1195" i="11" a="1"/>
  <c r="E1195" i="11" s="1"/>
  <c r="I1195" i="11" s="1"/>
  <c r="H1195" i="11"/>
  <c r="E1193" i="11" a="1"/>
  <c r="E1193" i="11" s="1"/>
  <c r="I1193" i="11" s="1"/>
  <c r="H1193" i="11"/>
  <c r="E1199" i="11" a="1"/>
  <c r="E1199" i="11" s="1"/>
  <c r="I1199" i="11" s="1"/>
  <c r="H1199" i="11"/>
  <c r="E1200" i="11" a="1"/>
  <c r="E1200" i="11" s="1"/>
  <c r="I1200" i="11" s="1"/>
  <c r="H1200" i="11"/>
  <c r="E1198" i="11" a="1"/>
  <c r="E1198" i="11" s="1"/>
  <c r="I1198" i="11" s="1"/>
  <c r="H1198" i="11"/>
  <c r="E1205" i="11" a="1"/>
  <c r="E1205" i="11" s="1"/>
  <c r="I1205" i="11" s="1"/>
  <c r="H1205" i="11"/>
  <c r="E1204" i="11" a="1"/>
  <c r="E1204" i="11" s="1"/>
  <c r="I1204" i="11" s="1"/>
  <c r="H1204" i="11"/>
  <c r="E1202" i="11" a="1"/>
  <c r="E1202" i="11" s="1"/>
  <c r="I1202" i="11" s="1"/>
  <c r="H1202" i="11"/>
  <c r="E1203" i="11" a="1"/>
  <c r="E1203" i="11" s="1"/>
  <c r="I1203" i="11" s="1"/>
  <c r="H1203" i="11"/>
  <c r="E1201" i="11" a="1"/>
  <c r="E1201" i="11" s="1"/>
  <c r="I1201" i="11" s="1"/>
  <c r="H1201" i="11"/>
  <c r="E1207" i="11" a="1"/>
  <c r="E1207" i="11" s="1"/>
  <c r="I1207" i="11" s="1"/>
  <c r="H1207" i="11"/>
  <c r="E1206" i="11" a="1"/>
  <c r="E1206" i="11" s="1"/>
  <c r="I1206" i="11" s="1"/>
  <c r="H1206" i="11"/>
  <c r="E1208" i="11" a="1"/>
  <c r="E1208" i="11" s="1"/>
  <c r="I1208" i="11" s="1"/>
  <c r="H1208" i="11"/>
  <c r="E1212" i="11" a="1"/>
  <c r="E1212" i="11" s="1"/>
  <c r="I1212" i="11" s="1"/>
  <c r="H1212" i="11"/>
  <c r="E1209" i="11" a="1"/>
  <c r="E1209" i="11" s="1"/>
  <c r="I1209" i="11" s="1"/>
  <c r="H1209" i="11"/>
  <c r="E1211" i="11" a="1"/>
  <c r="E1211" i="11" s="1"/>
  <c r="I1211" i="11" s="1"/>
  <c r="H1211" i="11"/>
  <c r="E1210" i="11" a="1"/>
  <c r="E1210" i="11" s="1"/>
  <c r="I1210" i="11" s="1"/>
  <c r="H1210" i="11"/>
  <c r="E1215" i="11" a="1"/>
  <c r="E1215" i="11" s="1"/>
  <c r="I1215" i="11" s="1"/>
  <c r="H1215" i="11"/>
  <c r="E1216" i="11" a="1"/>
  <c r="E1216" i="11" s="1"/>
  <c r="I1216" i="11" s="1"/>
  <c r="H1216" i="11"/>
  <c r="E1214" i="11" a="1"/>
  <c r="E1214" i="11" s="1"/>
  <c r="I1214" i="11" s="1"/>
  <c r="H1214" i="11"/>
  <c r="E1217" i="11" a="1"/>
  <c r="E1217" i="11" s="1"/>
  <c r="I1217" i="11" s="1"/>
  <c r="H1217" i="11"/>
  <c r="E1213" i="11" a="1"/>
  <c r="E1213" i="11" s="1"/>
  <c r="I1213" i="11" s="1"/>
  <c r="H1213" i="11"/>
  <c r="E1218" i="11" a="1"/>
  <c r="E1218" i="11" s="1"/>
  <c r="I1218" i="11" s="1"/>
  <c r="H1218" i="11"/>
  <c r="E1219" i="11" a="1"/>
  <c r="E1219" i="11" s="1"/>
  <c r="I1219" i="11" s="1"/>
  <c r="H1219" i="11"/>
  <c r="E1228" i="11" a="1"/>
  <c r="E1228" i="11" s="1"/>
  <c r="I1228" i="11" s="1"/>
  <c r="H1228" i="11"/>
  <c r="E1222" i="11" a="1"/>
  <c r="E1222" i="11" s="1"/>
  <c r="I1222" i="11" s="1"/>
  <c r="H1222" i="11"/>
  <c r="E1226" i="11" a="1"/>
  <c r="E1226" i="11" s="1"/>
  <c r="I1226" i="11" s="1"/>
  <c r="H1226" i="11"/>
  <c r="E1224" i="11" a="1"/>
  <c r="E1224" i="11" s="1"/>
  <c r="I1224" i="11" s="1"/>
  <c r="H1224" i="11"/>
  <c r="E1229" i="11" a="1"/>
  <c r="E1229" i="11" s="1"/>
  <c r="I1229" i="11" s="1"/>
  <c r="H1229" i="11"/>
  <c r="E1227" i="11" a="1"/>
  <c r="E1227" i="11" s="1"/>
  <c r="I1227" i="11" s="1"/>
  <c r="H1227" i="11"/>
  <c r="E1220" i="11" a="1"/>
  <c r="E1220" i="11" s="1"/>
  <c r="I1220" i="11" s="1"/>
  <c r="H1220" i="11"/>
  <c r="E1223" i="11" a="1"/>
  <c r="E1223" i="11" s="1"/>
  <c r="I1223" i="11" s="1"/>
  <c r="H1223" i="11"/>
  <c r="E1221" i="11" a="1"/>
  <c r="E1221" i="11" s="1"/>
  <c r="I1221" i="11" s="1"/>
  <c r="H1221" i="11"/>
  <c r="E1225" i="11" a="1"/>
  <c r="E1225" i="11" s="1"/>
  <c r="I1225" i="11" s="1"/>
  <c r="H1225" i="11"/>
  <c r="E1231" i="11" a="1"/>
  <c r="E1231" i="11" s="1"/>
  <c r="I1231" i="11" s="1"/>
  <c r="H1231" i="11"/>
  <c r="E1233" i="11" a="1"/>
  <c r="E1233" i="11" s="1"/>
  <c r="I1233" i="11" s="1"/>
  <c r="H1233" i="11"/>
  <c r="E1232" i="11" a="1"/>
  <c r="E1232" i="11" s="1"/>
  <c r="I1232" i="11" s="1"/>
  <c r="H1232" i="11"/>
  <c r="E1230" i="11" a="1"/>
  <c r="E1230" i="11" s="1"/>
  <c r="I1230" i="11" s="1"/>
  <c r="H1230" i="11"/>
  <c r="E1234" i="11" a="1"/>
  <c r="E1234" i="11" s="1"/>
  <c r="I1234" i="11" s="1"/>
  <c r="H1234" i="11"/>
  <c r="E1235" i="11" a="1"/>
  <c r="E1235" i="11" s="1"/>
  <c r="I1235" i="11" s="1"/>
  <c r="H1235" i="11"/>
  <c r="E1238" i="11" a="1"/>
  <c r="E1238" i="11" s="1"/>
  <c r="I1238" i="11" s="1"/>
  <c r="H1238" i="11"/>
  <c r="E1237" i="11" a="1"/>
  <c r="E1237" i="11" s="1"/>
  <c r="I1237" i="11" s="1"/>
  <c r="H1237" i="11"/>
  <c r="E1236" i="11" a="1"/>
  <c r="E1236" i="11" s="1"/>
  <c r="I1236" i="11" s="1"/>
  <c r="H1236" i="11"/>
  <c r="E1245" i="11" a="1"/>
  <c r="E1245" i="11" s="1"/>
  <c r="I1245" i="11" s="1"/>
  <c r="H1245" i="11"/>
  <c r="E1246" i="11" a="1"/>
  <c r="E1246" i="11" s="1"/>
  <c r="I1246" i="11" s="1"/>
  <c r="H1246" i="11"/>
  <c r="E1240" i="11" a="1"/>
  <c r="E1240" i="11" s="1"/>
  <c r="I1240" i="11" s="1"/>
  <c r="H1240" i="11"/>
  <c r="E1239" i="11" a="1"/>
  <c r="E1239" i="11" s="1"/>
  <c r="I1239" i="11" s="1"/>
  <c r="H1239" i="11"/>
  <c r="E1247" i="11" a="1"/>
  <c r="E1247" i="11" s="1"/>
  <c r="I1247" i="11" s="1"/>
  <c r="H1247" i="11"/>
  <c r="E1243" i="11" a="1"/>
  <c r="E1243" i="11" s="1"/>
  <c r="I1243" i="11" s="1"/>
  <c r="H1243" i="11"/>
  <c r="E1250" i="11" a="1"/>
  <c r="E1250" i="11" s="1"/>
  <c r="I1250" i="11" s="1"/>
  <c r="H1250" i="11"/>
  <c r="E1242" i="11" a="1"/>
  <c r="E1242" i="11" s="1"/>
  <c r="I1242" i="11" s="1"/>
  <c r="H1242" i="11"/>
  <c r="E1241" i="11" a="1"/>
  <c r="E1241" i="11" s="1"/>
  <c r="I1241" i="11" s="1"/>
  <c r="H1241" i="11"/>
  <c r="E1249" i="11" a="1"/>
  <c r="E1249" i="11" s="1"/>
  <c r="I1249" i="11" s="1"/>
  <c r="H1249" i="11"/>
  <c r="E1244" i="11" a="1"/>
  <c r="E1244" i="11" s="1"/>
  <c r="I1244" i="11" s="1"/>
  <c r="H1244" i="11"/>
  <c r="E1248" i="11" a="1"/>
  <c r="E1248" i="11" s="1"/>
  <c r="I1248" i="11" s="1"/>
  <c r="H1248" i="11"/>
  <c r="E1255" i="11" a="1"/>
  <c r="E1255" i="11" s="1"/>
  <c r="I1255" i="11" s="1"/>
  <c r="H1255" i="11"/>
  <c r="E1256" i="11" a="1"/>
  <c r="E1256" i="11" s="1"/>
  <c r="I1256" i="11" s="1"/>
  <c r="H1256" i="11"/>
  <c r="E1252" i="11" a="1"/>
  <c r="E1252" i="11" s="1"/>
  <c r="I1252" i="11" s="1"/>
  <c r="H1252" i="11"/>
  <c r="E1251" i="11" a="1"/>
  <c r="E1251" i="11" s="1"/>
  <c r="I1251" i="11" s="1"/>
  <c r="H1251" i="11"/>
  <c r="E1257" i="11" a="1"/>
  <c r="E1257" i="11" s="1"/>
  <c r="I1257" i="11" s="1"/>
  <c r="H1257" i="11"/>
  <c r="E1254" i="11" a="1"/>
  <c r="E1254" i="11" s="1"/>
  <c r="I1254" i="11" s="1"/>
  <c r="H1254" i="11"/>
  <c r="E1258" i="11" a="1"/>
  <c r="E1258" i="11" s="1"/>
  <c r="I1258" i="11" s="1"/>
  <c r="H1258" i="11"/>
  <c r="E1253" i="11" a="1"/>
  <c r="E1253" i="11" s="1"/>
  <c r="I1253" i="11" s="1"/>
  <c r="H1253" i="11"/>
  <c r="E1263" i="11" a="1"/>
  <c r="E1263" i="11" s="1"/>
  <c r="I1263" i="11" s="1"/>
  <c r="H1263" i="11"/>
  <c r="E1260" i="11" a="1"/>
  <c r="E1260" i="11" s="1"/>
  <c r="I1260" i="11" s="1"/>
  <c r="H1260" i="11"/>
  <c r="E1262" i="11" a="1"/>
  <c r="E1262" i="11" s="1"/>
  <c r="I1262" i="11" s="1"/>
  <c r="H1262" i="11"/>
  <c r="E1261" i="11" a="1"/>
  <c r="E1261" i="11" s="1"/>
  <c r="I1261" i="11" s="1"/>
  <c r="H1261" i="11"/>
  <c r="E1259" i="11" a="1"/>
  <c r="E1259" i="11" s="1"/>
  <c r="I1259" i="11" s="1"/>
  <c r="H1259" i="11"/>
  <c r="E1265" i="11" a="1"/>
  <c r="E1265" i="11" s="1"/>
  <c r="I1265" i="11" s="1"/>
  <c r="H1265" i="11"/>
  <c r="E1266" i="11" a="1"/>
  <c r="E1266" i="11" s="1"/>
  <c r="I1266" i="11" s="1"/>
  <c r="H1266" i="11"/>
  <c r="E1271" i="11" a="1"/>
  <c r="E1271" i="11" s="1"/>
  <c r="I1271" i="11" s="1"/>
  <c r="H1271" i="11"/>
  <c r="E1264" i="11" a="1"/>
  <c r="E1264" i="11" s="1"/>
  <c r="I1264" i="11" s="1"/>
  <c r="H1264" i="11"/>
  <c r="E1270" i="11" a="1"/>
  <c r="E1270" i="11" s="1"/>
  <c r="I1270" i="11" s="1"/>
  <c r="H1270" i="11"/>
  <c r="E1268" i="11" a="1"/>
  <c r="E1268" i="11" s="1"/>
  <c r="I1268" i="11" s="1"/>
  <c r="H1268" i="11"/>
  <c r="E1267" i="11" a="1"/>
  <c r="E1267" i="11" s="1"/>
  <c r="I1267" i="11" s="1"/>
  <c r="H1267" i="11"/>
  <c r="E1269" i="11" a="1"/>
  <c r="E1269" i="11" s="1"/>
  <c r="I1269" i="11" s="1"/>
  <c r="H1269" i="11"/>
  <c r="E1276" i="11" a="1"/>
  <c r="E1276" i="11" s="1"/>
  <c r="I1276" i="11" s="1"/>
  <c r="H1276" i="11"/>
  <c r="E1272" i="11" a="1"/>
  <c r="E1272" i="11" s="1"/>
  <c r="I1272" i="11" s="1"/>
  <c r="H1272" i="11"/>
  <c r="E1274" i="11" a="1"/>
  <c r="E1274" i="11" s="1"/>
  <c r="I1274" i="11" s="1"/>
  <c r="H1274" i="11"/>
  <c r="E1273" i="11" a="1"/>
  <c r="E1273" i="11" s="1"/>
  <c r="I1273" i="11" s="1"/>
  <c r="H1273" i="11"/>
  <c r="E1277" i="11" a="1"/>
  <c r="E1277" i="11" s="1"/>
  <c r="I1277" i="11" s="1"/>
  <c r="H1277" i="11"/>
  <c r="E1275" i="11" a="1"/>
  <c r="E1275" i="11" s="1"/>
  <c r="I1275" i="11" s="1"/>
  <c r="H1275" i="11"/>
  <c r="E1289" i="11" a="1"/>
  <c r="E1289" i="11" s="1"/>
  <c r="I1289" i="11" s="1"/>
  <c r="H1289" i="11"/>
  <c r="E1278" i="11" a="1"/>
  <c r="E1278" i="11" s="1"/>
  <c r="I1278" i="11" s="1"/>
  <c r="H1278" i="11"/>
  <c r="E1284" i="11" a="1"/>
  <c r="E1284" i="11" s="1"/>
  <c r="I1284" i="11" s="1"/>
  <c r="H1284" i="11"/>
  <c r="E1279" i="11" a="1"/>
  <c r="E1279" i="11" s="1"/>
  <c r="I1279" i="11" s="1"/>
  <c r="H1279" i="11"/>
  <c r="E1288" i="11" a="1"/>
  <c r="E1288" i="11" s="1"/>
  <c r="I1288" i="11" s="1"/>
  <c r="H1288" i="11"/>
  <c r="E1291" i="11" a="1"/>
  <c r="E1291" i="11" s="1"/>
  <c r="I1291" i="11" s="1"/>
  <c r="H1291" i="11"/>
  <c r="E1282" i="11" a="1"/>
  <c r="E1282" i="11" s="1"/>
  <c r="I1282" i="11" s="1"/>
  <c r="H1282" i="11"/>
  <c r="E1287" i="11" a="1"/>
  <c r="E1287" i="11" s="1"/>
  <c r="I1287" i="11" s="1"/>
  <c r="H1287" i="11"/>
  <c r="E1285" i="11" a="1"/>
  <c r="E1285" i="11" s="1"/>
  <c r="I1285" i="11" s="1"/>
  <c r="H1285" i="11"/>
  <c r="E1281" i="11" a="1"/>
  <c r="E1281" i="11" s="1"/>
  <c r="I1281" i="11" s="1"/>
  <c r="H1281" i="11"/>
  <c r="E1280" i="11" a="1"/>
  <c r="E1280" i="11" s="1"/>
  <c r="I1280" i="11" s="1"/>
  <c r="H1280" i="11"/>
  <c r="E1290" i="11" a="1"/>
  <c r="E1290" i="11" s="1"/>
  <c r="I1290" i="11" s="1"/>
  <c r="H1290" i="11"/>
  <c r="E1283" i="11" a="1"/>
  <c r="E1283" i="11" s="1"/>
  <c r="I1283" i="11" s="1"/>
  <c r="H1283" i="11"/>
  <c r="E1286" i="11" a="1"/>
  <c r="E1286" i="11" s="1"/>
  <c r="I1286" i="11" s="1"/>
  <c r="H1286" i="11"/>
  <c r="E1298" i="11" a="1"/>
  <c r="E1298" i="11" s="1"/>
  <c r="I1298" i="11" s="1"/>
  <c r="H1298" i="11"/>
  <c r="E1292" i="11" a="1"/>
  <c r="E1292" i="11" s="1"/>
  <c r="I1292" i="11" s="1"/>
  <c r="H1292" i="11"/>
  <c r="E1297" i="11" a="1"/>
  <c r="E1297" i="11" s="1"/>
  <c r="I1297" i="11" s="1"/>
  <c r="H1297" i="11"/>
  <c r="E1296" i="11" a="1"/>
  <c r="E1296" i="11" s="1"/>
  <c r="I1296" i="11" s="1"/>
  <c r="H1296" i="11"/>
  <c r="E1295" i="11" a="1"/>
  <c r="E1295" i="11" s="1"/>
  <c r="I1295" i="11" s="1"/>
  <c r="H1295" i="11"/>
  <c r="E1294" i="11" a="1"/>
  <c r="E1294" i="11" s="1"/>
  <c r="I1294" i="11" s="1"/>
  <c r="H1294" i="11"/>
  <c r="E1293" i="11" a="1"/>
  <c r="E1293" i="11" s="1"/>
  <c r="I1293" i="11" s="1"/>
  <c r="H1293" i="11"/>
  <c r="E1300" i="11" a="1"/>
  <c r="E1300" i="11" s="1"/>
  <c r="I1300" i="11" s="1"/>
  <c r="H1300" i="11"/>
  <c r="E1302" i="11" a="1"/>
  <c r="E1302" i="11" s="1"/>
  <c r="I1302" i="11" s="1"/>
  <c r="H1302" i="11"/>
  <c r="E1299" i="11" a="1"/>
  <c r="E1299" i="11" s="1"/>
  <c r="I1299" i="11" s="1"/>
  <c r="H1299" i="11"/>
  <c r="E1303" i="11" a="1"/>
  <c r="E1303" i="11" s="1"/>
  <c r="I1303" i="11" s="1"/>
  <c r="H1303" i="11"/>
  <c r="E1301" i="11" a="1"/>
  <c r="E1301" i="11" s="1"/>
  <c r="I1301" i="11" s="1"/>
  <c r="H1301" i="11"/>
  <c r="E1313" i="11" a="1"/>
  <c r="E1313" i="11" s="1"/>
  <c r="I1313" i="11" s="1"/>
  <c r="H1313" i="11"/>
  <c r="E1328" i="11" a="1"/>
  <c r="E1328" i="11" s="1"/>
  <c r="I1328" i="11" s="1"/>
  <c r="H1328" i="11"/>
  <c r="E1325" i="11" a="1"/>
  <c r="E1325" i="11" s="1"/>
  <c r="I1325" i="11" s="1"/>
  <c r="H1325" i="11"/>
  <c r="E1308" i="11" a="1"/>
  <c r="E1308" i="11" s="1"/>
  <c r="I1308" i="11" s="1"/>
  <c r="H1308" i="11"/>
  <c r="E1324" i="11" a="1"/>
  <c r="E1324" i="11" s="1"/>
  <c r="I1324" i="11" s="1"/>
  <c r="H1324" i="11"/>
  <c r="E1326" i="11" a="1"/>
  <c r="E1326" i="11" s="1"/>
  <c r="I1326" i="11" s="1"/>
  <c r="H1326" i="11"/>
  <c r="E1316" i="11" a="1"/>
  <c r="E1316" i="11" s="1"/>
  <c r="I1316" i="11" s="1"/>
  <c r="H1316" i="11"/>
  <c r="E1304" i="11" a="1"/>
  <c r="E1304" i="11" s="1"/>
  <c r="I1304" i="11" s="1"/>
  <c r="H1304" i="11"/>
  <c r="E1310" i="11" a="1"/>
  <c r="E1310" i="11" s="1"/>
  <c r="I1310" i="11" s="1"/>
  <c r="H1310" i="11"/>
  <c r="E1307" i="11" a="1"/>
  <c r="E1307" i="11" s="1"/>
  <c r="I1307" i="11" s="1"/>
  <c r="H1307" i="11"/>
  <c r="E1329" i="11" a="1"/>
  <c r="E1329" i="11" s="1"/>
  <c r="I1329" i="11" s="1"/>
  <c r="H1329" i="11"/>
  <c r="E1327" i="11" a="1"/>
  <c r="E1327" i="11" s="1"/>
  <c r="I1327" i="11" s="1"/>
  <c r="H1327" i="11"/>
  <c r="E1319" i="11" a="1"/>
  <c r="E1319" i="11" s="1"/>
  <c r="I1319" i="11" s="1"/>
  <c r="H1319" i="11"/>
  <c r="E1323" i="11" a="1"/>
  <c r="E1323" i="11" s="1"/>
  <c r="I1323" i="11" s="1"/>
  <c r="H1323" i="11"/>
  <c r="E1314" i="11" a="1"/>
  <c r="E1314" i="11" s="1"/>
  <c r="I1314" i="11" s="1"/>
  <c r="H1314" i="11"/>
  <c r="E1317" i="11" a="1"/>
  <c r="E1317" i="11" s="1"/>
  <c r="I1317" i="11" s="1"/>
  <c r="H1317" i="11"/>
  <c r="E1318" i="11" a="1"/>
  <c r="E1318" i="11" s="1"/>
  <c r="I1318" i="11" s="1"/>
  <c r="H1318" i="11"/>
  <c r="E1309" i="11" a="1"/>
  <c r="E1309" i="11" s="1"/>
  <c r="I1309" i="11" s="1"/>
  <c r="H1309" i="11"/>
  <c r="E1320" i="11" a="1"/>
  <c r="E1320" i="11" s="1"/>
  <c r="I1320" i="11" s="1"/>
  <c r="H1320" i="11"/>
  <c r="E1321" i="11" a="1"/>
  <c r="E1321" i="11" s="1"/>
  <c r="I1321" i="11" s="1"/>
  <c r="H1321" i="11"/>
  <c r="E1312" i="11" a="1"/>
  <c r="E1312" i="11" s="1"/>
  <c r="I1312" i="11" s="1"/>
  <c r="H1312" i="11"/>
  <c r="E1306" i="11" a="1"/>
  <c r="E1306" i="11" s="1"/>
  <c r="I1306" i="11" s="1"/>
  <c r="H1306" i="11"/>
  <c r="E1311" i="11" a="1"/>
  <c r="E1311" i="11" s="1"/>
  <c r="I1311" i="11" s="1"/>
  <c r="H1311" i="11"/>
  <c r="E1322" i="11" a="1"/>
  <c r="E1322" i="11" s="1"/>
  <c r="I1322" i="11" s="1"/>
  <c r="H1322" i="11"/>
  <c r="E1315" i="11" a="1"/>
  <c r="E1315" i="11" s="1"/>
  <c r="I1315" i="11" s="1"/>
  <c r="H1315" i="11"/>
  <c r="E1305" i="11" a="1"/>
  <c r="E1305" i="11" s="1"/>
  <c r="I1305" i="11" s="1"/>
  <c r="H1305" i="11"/>
  <c r="E1331" i="11" a="1"/>
  <c r="E1331" i="11" s="1"/>
  <c r="I1331" i="11" s="1"/>
  <c r="H1331" i="11"/>
  <c r="E1341" i="11" a="1"/>
  <c r="E1341" i="11" s="1"/>
  <c r="I1341" i="11" s="1"/>
  <c r="H1341" i="11"/>
  <c r="E1333" i="11" a="1"/>
  <c r="E1333" i="11" s="1"/>
  <c r="I1333" i="11" s="1"/>
  <c r="H1333" i="11"/>
  <c r="E1332" i="11" a="1"/>
  <c r="E1332" i="11" s="1"/>
  <c r="I1332" i="11" s="1"/>
  <c r="H1332" i="11"/>
  <c r="E1343" i="11" a="1"/>
  <c r="E1343" i="11" s="1"/>
  <c r="I1343" i="11" s="1"/>
  <c r="H1343" i="11"/>
  <c r="E1335" i="11" a="1"/>
  <c r="E1335" i="11" s="1"/>
  <c r="I1335" i="11" s="1"/>
  <c r="H1335" i="11"/>
  <c r="E1334" i="11" a="1"/>
  <c r="E1334" i="11" s="1"/>
  <c r="I1334" i="11" s="1"/>
  <c r="H1334" i="11"/>
  <c r="E1338" i="11" a="1"/>
  <c r="E1338" i="11" s="1"/>
  <c r="I1338" i="11" s="1"/>
  <c r="H1338" i="11"/>
  <c r="E1342" i="11" a="1"/>
  <c r="E1342" i="11" s="1"/>
  <c r="I1342" i="11" s="1"/>
  <c r="H1342" i="11"/>
  <c r="E1337" i="11" a="1"/>
  <c r="E1337" i="11" s="1"/>
  <c r="I1337" i="11" s="1"/>
  <c r="H1337" i="11"/>
  <c r="E1336" i="11" a="1"/>
  <c r="E1336" i="11" s="1"/>
  <c r="I1336" i="11" s="1"/>
  <c r="H1336" i="11"/>
  <c r="E1330" i="11" a="1"/>
  <c r="E1330" i="11" s="1"/>
  <c r="I1330" i="11" s="1"/>
  <c r="H1330" i="11"/>
  <c r="E1340" i="11" a="1"/>
  <c r="E1340" i="11" s="1"/>
  <c r="I1340" i="11" s="1"/>
  <c r="H1340" i="11"/>
  <c r="E1339" i="11" a="1"/>
  <c r="E1339" i="11" s="1"/>
  <c r="I1339" i="11" s="1"/>
  <c r="H1339" i="11"/>
  <c r="E1345" i="11" a="1"/>
  <c r="E1345" i="11" s="1"/>
  <c r="I1345" i="11" s="1"/>
  <c r="H1345" i="11"/>
  <c r="E1347" i="11" a="1"/>
  <c r="E1347" i="11" s="1"/>
  <c r="I1347" i="11" s="1"/>
  <c r="H1347" i="11"/>
  <c r="E1348" i="11" a="1"/>
  <c r="E1348" i="11" s="1"/>
  <c r="I1348" i="11" s="1"/>
  <c r="H1348" i="11"/>
  <c r="E1344" i="11" a="1"/>
  <c r="E1344" i="11" s="1"/>
  <c r="I1344" i="11" s="1"/>
  <c r="H1344" i="11"/>
  <c r="E1346" i="11" a="1"/>
  <c r="E1346" i="11" s="1"/>
  <c r="I1346" i="11" s="1"/>
  <c r="H1346" i="11"/>
  <c r="E1349" i="11" a="1"/>
  <c r="E1349" i="11" s="1"/>
  <c r="I1349" i="11" s="1"/>
  <c r="H1349" i="11"/>
  <c r="E1353" i="11" a="1"/>
  <c r="E1353" i="11" s="1"/>
  <c r="I1353" i="11" s="1"/>
  <c r="H1353" i="11"/>
  <c r="E1351" i="11" a="1"/>
  <c r="E1351" i="11" s="1"/>
  <c r="I1351" i="11" s="1"/>
  <c r="H1351" i="11"/>
  <c r="E1350" i="11" a="1"/>
  <c r="E1350" i="11" s="1"/>
  <c r="I1350" i="11" s="1"/>
  <c r="H1350" i="11"/>
  <c r="E1352" i="11" a="1"/>
  <c r="E1352" i="11" s="1"/>
  <c r="I1352" i="11" s="1"/>
  <c r="H1352" i="11"/>
  <c r="E1354" i="11" a="1"/>
  <c r="E1354" i="11" s="1"/>
  <c r="I1354" i="11" s="1"/>
  <c r="H1354" i="11"/>
  <c r="E1356" i="11" a="1"/>
  <c r="E1356" i="11" s="1"/>
  <c r="I1356" i="11" s="1"/>
  <c r="H1356" i="11"/>
  <c r="E1355" i="11" a="1"/>
  <c r="E1355" i="11" s="1"/>
  <c r="I1355" i="11" s="1"/>
  <c r="H1355" i="11"/>
  <c r="E1360" i="11" a="1"/>
  <c r="E1360" i="11" s="1"/>
  <c r="I1360" i="11" s="1"/>
  <c r="H1360" i="11"/>
  <c r="E1359" i="11" a="1"/>
  <c r="E1359" i="11" s="1"/>
  <c r="I1359" i="11" s="1"/>
  <c r="H1359" i="11"/>
  <c r="E1357" i="11" a="1"/>
  <c r="E1357" i="11" s="1"/>
  <c r="I1357" i="11" s="1"/>
  <c r="H1357" i="11"/>
  <c r="E1358" i="11" a="1"/>
  <c r="E1358" i="11" s="1"/>
  <c r="I1358" i="11" s="1"/>
  <c r="H1358" i="11"/>
  <c r="E1364" i="11" a="1"/>
  <c r="E1364" i="11" s="1"/>
  <c r="I1364" i="11" s="1"/>
  <c r="H1364" i="11"/>
  <c r="E1362" i="11" a="1"/>
  <c r="E1362" i="11" s="1"/>
  <c r="I1362" i="11" s="1"/>
  <c r="H1362" i="11"/>
  <c r="E1361" i="11" a="1"/>
  <c r="E1361" i="11" s="1"/>
  <c r="I1361" i="11" s="1"/>
  <c r="H1361" i="11"/>
  <c r="E1363" i="11" a="1"/>
  <c r="E1363" i="11" s="1"/>
  <c r="I1363" i="11" s="1"/>
  <c r="H1363" i="11"/>
  <c r="E1368" i="11" a="1"/>
  <c r="E1368" i="11" s="1"/>
  <c r="I1368" i="11" s="1"/>
  <c r="H1368" i="11"/>
  <c r="E1367" i="11" a="1"/>
  <c r="E1367" i="11" s="1"/>
  <c r="I1367" i="11" s="1"/>
  <c r="H1367" i="11"/>
  <c r="E1369" i="11" a="1"/>
  <c r="E1369" i="11" s="1"/>
  <c r="I1369" i="11" s="1"/>
  <c r="H1369" i="11"/>
  <c r="E1366" i="11" a="1"/>
  <c r="E1366" i="11" s="1"/>
  <c r="I1366" i="11" s="1"/>
  <c r="H1366" i="11"/>
  <c r="E1365" i="11" a="1"/>
  <c r="E1365" i="11" s="1"/>
  <c r="I1365" i="11" s="1"/>
  <c r="H1365" i="11"/>
  <c r="E1376" i="11" a="1"/>
  <c r="E1376" i="11" s="1"/>
  <c r="I1376" i="11" s="1"/>
  <c r="H1376" i="11"/>
  <c r="E1372" i="11" a="1"/>
  <c r="E1372" i="11" s="1"/>
  <c r="I1372" i="11" s="1"/>
  <c r="H1372" i="11"/>
  <c r="E1374" i="11" a="1"/>
  <c r="E1374" i="11" s="1"/>
  <c r="I1374" i="11" s="1"/>
  <c r="H1374" i="11"/>
  <c r="E1373" i="11" a="1"/>
  <c r="E1373" i="11" s="1"/>
  <c r="I1373" i="11" s="1"/>
  <c r="H1373" i="11"/>
  <c r="E1375" i="11" a="1"/>
  <c r="E1375" i="11" s="1"/>
  <c r="I1375" i="11" s="1"/>
  <c r="H1375" i="11"/>
  <c r="E1379" i="11" a="1"/>
  <c r="E1379" i="11" s="1"/>
  <c r="I1379" i="11" s="1"/>
  <c r="H1379" i="11"/>
  <c r="E1377" i="11" a="1"/>
  <c r="E1377" i="11" s="1"/>
  <c r="I1377" i="11" s="1"/>
  <c r="H1377" i="11"/>
  <c r="E1370" i="11" a="1"/>
  <c r="E1370" i="11" s="1"/>
  <c r="I1370" i="11" s="1"/>
  <c r="H1370" i="11"/>
  <c r="E1378" i="11" a="1"/>
  <c r="E1378" i="11" s="1"/>
  <c r="I1378" i="11" s="1"/>
  <c r="H1378" i="11"/>
  <c r="E1371" i="11" a="1"/>
  <c r="E1371" i="11" s="1"/>
  <c r="I1371" i="11" s="1"/>
  <c r="H1371" i="11"/>
  <c r="E1398" i="11" a="1"/>
  <c r="E1398" i="11" s="1"/>
  <c r="I1398" i="11" s="1"/>
  <c r="H1398" i="11"/>
  <c r="E1384" i="11" a="1"/>
  <c r="E1384" i="11" s="1"/>
  <c r="I1384" i="11" s="1"/>
  <c r="H1384" i="11"/>
  <c r="E1385" i="11" a="1"/>
  <c r="E1385" i="11" s="1"/>
  <c r="I1385" i="11" s="1"/>
  <c r="H1385" i="11"/>
  <c r="E1388" i="11" a="1"/>
  <c r="E1388" i="11" s="1"/>
  <c r="I1388" i="11" s="1"/>
  <c r="H1388" i="11"/>
  <c r="E1396" i="11" a="1"/>
  <c r="E1396" i="11" s="1"/>
  <c r="I1396" i="11" s="1"/>
  <c r="H1396" i="11"/>
  <c r="E1392" i="11" a="1"/>
  <c r="E1392" i="11" s="1"/>
  <c r="I1392" i="11" s="1"/>
  <c r="H1392" i="11"/>
  <c r="E1382" i="11" a="1"/>
  <c r="E1382" i="11" s="1"/>
  <c r="I1382" i="11" s="1"/>
  <c r="H1382" i="11"/>
  <c r="E1391" i="11" a="1"/>
  <c r="E1391" i="11" s="1"/>
  <c r="I1391" i="11" s="1"/>
  <c r="H1391" i="11"/>
  <c r="E1394" i="11" a="1"/>
  <c r="E1394" i="11" s="1"/>
  <c r="I1394" i="11" s="1"/>
  <c r="H1394" i="11"/>
  <c r="E1390" i="11" a="1"/>
  <c r="E1390" i="11" s="1"/>
  <c r="I1390" i="11" s="1"/>
  <c r="H1390" i="11"/>
  <c r="E1380" i="11" a="1"/>
  <c r="E1380" i="11" s="1"/>
  <c r="I1380" i="11" s="1"/>
  <c r="H1380" i="11"/>
  <c r="E1387" i="11" a="1"/>
  <c r="E1387" i="11" s="1"/>
  <c r="I1387" i="11" s="1"/>
  <c r="H1387" i="11"/>
  <c r="E1397" i="11" a="1"/>
  <c r="E1397" i="11" s="1"/>
  <c r="I1397" i="11" s="1"/>
  <c r="H1397" i="11"/>
  <c r="E1389" i="11" a="1"/>
  <c r="E1389" i="11" s="1"/>
  <c r="I1389" i="11" s="1"/>
  <c r="H1389" i="11"/>
  <c r="E1383" i="11" a="1"/>
  <c r="E1383" i="11" s="1"/>
  <c r="I1383" i="11" s="1"/>
  <c r="H1383" i="11"/>
  <c r="E1393" i="11" a="1"/>
  <c r="E1393" i="11" s="1"/>
  <c r="I1393" i="11" s="1"/>
  <c r="H1393" i="11"/>
  <c r="E1381" i="11" a="1"/>
  <c r="E1381" i="11" s="1"/>
  <c r="I1381" i="11" s="1"/>
  <c r="H1381" i="11"/>
  <c r="E1386" i="11" a="1"/>
  <c r="E1386" i="11" s="1"/>
  <c r="I1386" i="11" s="1"/>
  <c r="H1386" i="11"/>
  <c r="E1395" i="11" a="1"/>
  <c r="E1395" i="11" s="1"/>
  <c r="I1395" i="11" s="1"/>
  <c r="H1395" i="11"/>
  <c r="E1035" i="11" a="1"/>
  <c r="E1035" i="11" s="1"/>
  <c r="I1035" i="11" s="1"/>
  <c r="H1035" i="11"/>
  <c r="E1025" i="11" a="1"/>
  <c r="E1025" i="11" s="1"/>
  <c r="I1025" i="11" s="1"/>
  <c r="H1025" i="11"/>
  <c r="E1024" i="11" a="1"/>
  <c r="E1024" i="11" s="1"/>
  <c r="I1024" i="11" s="1"/>
  <c r="H1024" i="11"/>
  <c r="E1023" i="11" a="1"/>
  <c r="E1023" i="11" s="1"/>
  <c r="I1023" i="11" s="1"/>
  <c r="H1023" i="11"/>
  <c r="E69" i="11" a="1"/>
  <c r="E69" i="11" s="1"/>
  <c r="I69" i="11" s="1"/>
  <c r="E70" i="11" a="1"/>
  <c r="E70" i="11" s="1"/>
  <c r="I70" i="11" s="1"/>
  <c r="E74" i="11" a="1"/>
  <c r="E74" i="11" s="1"/>
  <c r="I74" i="11" s="1"/>
  <c r="E71" i="11" a="1"/>
  <c r="E71" i="11" s="1"/>
  <c r="I71" i="11" s="1"/>
  <c r="E72" i="11" a="1"/>
  <c r="E72" i="11" s="1"/>
  <c r="I72" i="11" s="1"/>
  <c r="E73" i="11" a="1"/>
  <c r="E73" i="11" s="1"/>
  <c r="I73" i="11" s="1"/>
  <c r="E78" i="11" a="1"/>
  <c r="E78" i="11" s="1"/>
  <c r="I78" i="11" s="1"/>
  <c r="E76" i="11" a="1"/>
  <c r="E76" i="11" s="1"/>
  <c r="I76" i="11" s="1"/>
  <c r="E75" i="11" a="1"/>
  <c r="E75" i="11" s="1"/>
  <c r="I75" i="11" s="1"/>
  <c r="E77" i="11" a="1"/>
  <c r="E77" i="11" s="1"/>
  <c r="I77" i="11" s="1"/>
  <c r="E79" i="11" a="1"/>
  <c r="E79" i="11" s="1"/>
  <c r="I79" i="11" s="1"/>
  <c r="E83" i="11" a="1"/>
  <c r="E83" i="11" s="1"/>
  <c r="I83" i="11" s="1"/>
  <c r="E81" i="11" a="1"/>
  <c r="E81" i="11" s="1"/>
  <c r="I81" i="11" s="1"/>
  <c r="E82" i="11" a="1"/>
  <c r="E82" i="11" s="1"/>
  <c r="I82" i="11" s="1"/>
  <c r="E80" i="11" a="1"/>
  <c r="E80" i="11" s="1"/>
  <c r="I80" i="11" s="1"/>
  <c r="E86" i="11" a="1"/>
  <c r="E86" i="11" s="1"/>
  <c r="I86" i="11" s="1"/>
  <c r="E89" i="11" a="1"/>
  <c r="E89" i="11" s="1"/>
  <c r="I89" i="11" s="1"/>
  <c r="E88" i="11" a="1"/>
  <c r="E88" i="11" s="1"/>
  <c r="I88" i="11" s="1"/>
  <c r="E87" i="11" a="1"/>
  <c r="E87" i="11" s="1"/>
  <c r="I87" i="11" s="1"/>
  <c r="E85" i="11" a="1"/>
  <c r="E85" i="11" s="1"/>
  <c r="I85" i="11" s="1"/>
  <c r="E84" i="11" a="1"/>
  <c r="E84" i="11" s="1"/>
  <c r="I84" i="11" s="1"/>
  <c r="E90" i="11" a="1"/>
  <c r="E90" i="11" s="1"/>
  <c r="I90" i="11" s="1"/>
  <c r="E94" i="11" a="1"/>
  <c r="E94" i="11" s="1"/>
  <c r="I94" i="11" s="1"/>
  <c r="E97" i="11" a="1"/>
  <c r="E97" i="11" s="1"/>
  <c r="I97" i="11" s="1"/>
  <c r="E95" i="11" a="1"/>
  <c r="E95" i="11" s="1"/>
  <c r="I95" i="11" s="1"/>
  <c r="E92" i="11" a="1"/>
  <c r="E92" i="11" s="1"/>
  <c r="I92" i="11" s="1"/>
  <c r="E93" i="11" a="1"/>
  <c r="E93" i="11" s="1"/>
  <c r="I93" i="11" s="1"/>
  <c r="E96" i="11" a="1"/>
  <c r="E96" i="11" s="1"/>
  <c r="I96" i="11" s="1"/>
  <c r="E91" i="11" a="1"/>
  <c r="E91" i="11" s="1"/>
  <c r="I91" i="11" s="1"/>
  <c r="E101" i="11" a="1"/>
  <c r="E101" i="11" s="1"/>
  <c r="I101" i="11" s="1"/>
  <c r="E100" i="11" a="1"/>
  <c r="E100" i="11" s="1"/>
  <c r="I100" i="11" s="1"/>
  <c r="E98" i="11" a="1"/>
  <c r="E98" i="11" s="1"/>
  <c r="I98" i="11" s="1"/>
  <c r="E99" i="11" a="1"/>
  <c r="E99" i="11" s="1"/>
  <c r="I99" i="11" s="1"/>
  <c r="E104" i="11" a="1"/>
  <c r="E104" i="11" s="1"/>
  <c r="I104" i="11" s="1"/>
  <c r="E107" i="11" a="1"/>
  <c r="E107" i="11" s="1"/>
  <c r="I107" i="11" s="1"/>
  <c r="E102" i="11" a="1"/>
  <c r="E102" i="11" s="1"/>
  <c r="I102" i="11" s="1"/>
  <c r="E106" i="11" a="1"/>
  <c r="E106" i="11" s="1"/>
  <c r="I106" i="11" s="1"/>
  <c r="E103" i="11" a="1"/>
  <c r="E103" i="11" s="1"/>
  <c r="I103" i="11" s="1"/>
  <c r="E105" i="11" a="1"/>
  <c r="E105" i="11" s="1"/>
  <c r="I105" i="11" s="1"/>
  <c r="E112" i="11" a="1"/>
  <c r="E112" i="11" s="1"/>
  <c r="I112" i="11" s="1"/>
  <c r="E110" i="11" a="1"/>
  <c r="E110" i="11" s="1"/>
  <c r="I110" i="11" s="1"/>
  <c r="E108" i="11" a="1"/>
  <c r="E108" i="11" s="1"/>
  <c r="I108" i="11" s="1"/>
  <c r="E113" i="11" a="1"/>
  <c r="E113" i="11" s="1"/>
  <c r="I113" i="11" s="1"/>
  <c r="E111" i="11" a="1"/>
  <c r="E111" i="11" s="1"/>
  <c r="I111" i="11" s="1"/>
  <c r="E109" i="11" a="1"/>
  <c r="E109" i="11" s="1"/>
  <c r="I109" i="11" s="1"/>
  <c r="E119" i="11" a="1"/>
  <c r="E119" i="11" s="1"/>
  <c r="I119" i="11" s="1"/>
  <c r="E118" i="11" a="1"/>
  <c r="E118" i="11" s="1"/>
  <c r="I118" i="11" s="1"/>
  <c r="E117" i="11" a="1"/>
  <c r="E117" i="11" s="1"/>
  <c r="I117" i="11" s="1"/>
  <c r="E116" i="11" a="1"/>
  <c r="E116" i="11" s="1"/>
  <c r="I116" i="11" s="1"/>
  <c r="E114" i="11" a="1"/>
  <c r="E114" i="11" s="1"/>
  <c r="I114" i="11" s="1"/>
  <c r="E115" i="11" a="1"/>
  <c r="E115" i="11" s="1"/>
  <c r="I115" i="11" s="1"/>
  <c r="E122" i="11" a="1"/>
  <c r="E122" i="11" s="1"/>
  <c r="I122" i="11" s="1"/>
  <c r="E121" i="11" a="1"/>
  <c r="E121" i="11" s="1"/>
  <c r="I121" i="11" s="1"/>
  <c r="E120" i="11" a="1"/>
  <c r="E120" i="11" s="1"/>
  <c r="I120" i="11" s="1"/>
  <c r="E127" i="11" a="1"/>
  <c r="E127" i="11" s="1"/>
  <c r="I127" i="11" s="1"/>
  <c r="E125" i="11" a="1"/>
  <c r="E125" i="11" s="1"/>
  <c r="I125" i="11" s="1"/>
  <c r="E126" i="11" a="1"/>
  <c r="E126" i="11" s="1"/>
  <c r="I126" i="11" s="1"/>
  <c r="E123" i="11" a="1"/>
  <c r="E123" i="11" s="1"/>
  <c r="I123" i="11" s="1"/>
  <c r="E124" i="11" a="1"/>
  <c r="E124" i="11" s="1"/>
  <c r="I124" i="11" s="1"/>
  <c r="E128" i="11" a="1"/>
  <c r="E128" i="11" s="1"/>
  <c r="I128" i="11" s="1"/>
  <c r="E129" i="11" a="1"/>
  <c r="E129" i="11" s="1"/>
  <c r="I129" i="11" s="1"/>
  <c r="E134" i="11" a="1"/>
  <c r="E134" i="11" s="1"/>
  <c r="I134" i="11" s="1"/>
  <c r="H134" i="11"/>
  <c r="E130" i="11" a="1"/>
  <c r="E130" i="11" s="1"/>
  <c r="I130" i="11" s="1"/>
  <c r="H130" i="11"/>
  <c r="E136" i="11" a="1"/>
  <c r="E136" i="11" s="1"/>
  <c r="I136" i="11" s="1"/>
  <c r="H136" i="11"/>
  <c r="E131" i="11" a="1"/>
  <c r="E131" i="11" s="1"/>
  <c r="I131" i="11" s="1"/>
  <c r="H131" i="11"/>
  <c r="E133" i="11" a="1"/>
  <c r="E133" i="11" s="1"/>
  <c r="I133" i="11" s="1"/>
  <c r="H133" i="11"/>
  <c r="E135" i="11" a="1"/>
  <c r="E135" i="11" s="1"/>
  <c r="I135" i="11" s="1"/>
  <c r="H135" i="11"/>
  <c r="E132" i="11" a="1"/>
  <c r="E132" i="11" s="1"/>
  <c r="I132" i="11" s="1"/>
  <c r="H132" i="11"/>
  <c r="E140" i="11" a="1"/>
  <c r="E140" i="11" s="1"/>
  <c r="I140" i="11" s="1"/>
  <c r="H140" i="11"/>
  <c r="E143" i="11" a="1"/>
  <c r="E143" i="11" s="1"/>
  <c r="I143" i="11" s="1"/>
  <c r="H143" i="11"/>
  <c r="E138" i="11" a="1"/>
  <c r="E138" i="11" s="1"/>
  <c r="I138" i="11" s="1"/>
  <c r="H138" i="11"/>
  <c r="E144" i="11" a="1"/>
  <c r="E144" i="11" s="1"/>
  <c r="I144" i="11" s="1"/>
  <c r="H144" i="11"/>
  <c r="E137" i="11" a="1"/>
  <c r="E137" i="11" s="1"/>
  <c r="I137" i="11" s="1"/>
  <c r="H137" i="11"/>
  <c r="E145" i="11" a="1"/>
  <c r="E145" i="11" s="1"/>
  <c r="I145" i="11" s="1"/>
  <c r="H145" i="11"/>
  <c r="E141" i="11" a="1"/>
  <c r="E141" i="11" s="1"/>
  <c r="I141" i="11" s="1"/>
  <c r="H141" i="11"/>
  <c r="E142" i="11" a="1"/>
  <c r="E142" i="11" s="1"/>
  <c r="I142" i="11" s="1"/>
  <c r="H142" i="11"/>
  <c r="E139" i="11" a="1"/>
  <c r="E139" i="11" s="1"/>
  <c r="I139" i="11" s="1"/>
  <c r="H139" i="11"/>
  <c r="E149" i="11" a="1"/>
  <c r="E149" i="11" s="1"/>
  <c r="I149" i="11" s="1"/>
  <c r="H149" i="11"/>
  <c r="E147" i="11" a="1"/>
  <c r="E147" i="11" s="1"/>
  <c r="I147" i="11" s="1"/>
  <c r="H147" i="11"/>
  <c r="E148" i="11" a="1"/>
  <c r="E148" i="11" s="1"/>
  <c r="I148" i="11" s="1"/>
  <c r="H148" i="11"/>
  <c r="E146" i="11" a="1"/>
  <c r="E146" i="11" s="1"/>
  <c r="I146" i="11" s="1"/>
  <c r="H146" i="11"/>
  <c r="E150" i="11" a="1"/>
  <c r="E150" i="11" s="1"/>
  <c r="I150" i="11" s="1"/>
  <c r="H150" i="11"/>
  <c r="E153" i="11" a="1"/>
  <c r="E153" i="11" s="1"/>
  <c r="I153" i="11" s="1"/>
  <c r="H153" i="11"/>
  <c r="E152" i="11" a="1"/>
  <c r="E152" i="11" s="1"/>
  <c r="I152" i="11" s="1"/>
  <c r="H152" i="11"/>
  <c r="E151" i="11" a="1"/>
  <c r="E151" i="11" s="1"/>
  <c r="I151" i="11" s="1"/>
  <c r="H151" i="11"/>
  <c r="E154" i="11" a="1"/>
  <c r="E154" i="11" s="1"/>
  <c r="I154" i="11" s="1"/>
  <c r="H154" i="11"/>
  <c r="E156" i="11" a="1"/>
  <c r="E156" i="11" s="1"/>
  <c r="I156" i="11" s="1"/>
  <c r="H156" i="11"/>
  <c r="E155" i="11" a="1"/>
  <c r="E155" i="11" s="1"/>
  <c r="I155" i="11" s="1"/>
  <c r="H155" i="11"/>
  <c r="E159" i="11" a="1"/>
  <c r="E159" i="11" s="1"/>
  <c r="I159" i="11" s="1"/>
  <c r="H159" i="11"/>
  <c r="E160" i="11" a="1"/>
  <c r="E160" i="11" s="1"/>
  <c r="I160" i="11" s="1"/>
  <c r="H160" i="11"/>
  <c r="E158" i="11" a="1"/>
  <c r="E158" i="11" s="1"/>
  <c r="I158" i="11" s="1"/>
  <c r="H158" i="11"/>
  <c r="E161" i="11" a="1"/>
  <c r="E161" i="11" s="1"/>
  <c r="I161" i="11" s="1"/>
  <c r="H161" i="11"/>
  <c r="E162" i="11" a="1"/>
  <c r="E162" i="11" s="1"/>
  <c r="I162" i="11" s="1"/>
  <c r="H162" i="11"/>
  <c r="E157" i="11" a="1"/>
  <c r="E157" i="11" s="1"/>
  <c r="I157" i="11" s="1"/>
  <c r="H157" i="11"/>
  <c r="E164" i="11" a="1"/>
  <c r="E164" i="11" s="1"/>
  <c r="I164" i="11" s="1"/>
  <c r="H164" i="11"/>
  <c r="E163" i="11" a="1"/>
  <c r="E163" i="11" s="1"/>
  <c r="I163" i="11" s="1"/>
  <c r="H163" i="11"/>
  <c r="E165" i="11" a="1"/>
  <c r="E165" i="11" s="1"/>
  <c r="I165" i="11" s="1"/>
  <c r="H165" i="11"/>
  <c r="E170" i="11" a="1"/>
  <c r="E170" i="11" s="1"/>
  <c r="I170" i="11" s="1"/>
  <c r="H170" i="11"/>
  <c r="E169" i="11" a="1"/>
  <c r="E169" i="11" s="1"/>
  <c r="I169" i="11" s="1"/>
  <c r="H169" i="11"/>
  <c r="E171" i="11" a="1"/>
  <c r="E171" i="11" s="1"/>
  <c r="I171" i="11" s="1"/>
  <c r="H171" i="11"/>
  <c r="E167" i="11" a="1"/>
  <c r="E167" i="11" s="1"/>
  <c r="I167" i="11" s="1"/>
  <c r="H167" i="11"/>
  <c r="E168" i="11" a="1"/>
  <c r="E168" i="11" s="1"/>
  <c r="I168" i="11" s="1"/>
  <c r="H168" i="11"/>
  <c r="E166" i="11" a="1"/>
  <c r="E166" i="11" s="1"/>
  <c r="I166" i="11" s="1"/>
  <c r="H166" i="11"/>
  <c r="E174" i="11" a="1"/>
  <c r="E174" i="11" s="1"/>
  <c r="I174" i="11" s="1"/>
  <c r="H174" i="11"/>
  <c r="E172" i="11" a="1"/>
  <c r="E172" i="11" s="1"/>
  <c r="I172" i="11" s="1"/>
  <c r="H172" i="11"/>
  <c r="E173" i="11" a="1"/>
  <c r="E173" i="11" s="1"/>
  <c r="I173" i="11" s="1"/>
  <c r="H173" i="11"/>
  <c r="E181" i="11" a="1"/>
  <c r="E181" i="11" s="1"/>
  <c r="I181" i="11" s="1"/>
  <c r="H181" i="11"/>
  <c r="E177" i="11" a="1"/>
  <c r="E177" i="11" s="1"/>
  <c r="I177" i="11" s="1"/>
  <c r="H177" i="11"/>
  <c r="E182" i="11" a="1"/>
  <c r="E182" i="11" s="1"/>
  <c r="I182" i="11" s="1"/>
  <c r="H182" i="11"/>
  <c r="E193" i="11" a="1"/>
  <c r="E193" i="11" s="1"/>
  <c r="I193" i="11" s="1"/>
  <c r="H193" i="11"/>
  <c r="E187" i="11" a="1"/>
  <c r="E187" i="11" s="1"/>
  <c r="I187" i="11" s="1"/>
  <c r="H187" i="11"/>
  <c r="E194" i="11" a="1"/>
  <c r="E194" i="11" s="1"/>
  <c r="I194" i="11" s="1"/>
  <c r="H194" i="11"/>
  <c r="E188" i="11" a="1"/>
  <c r="E188" i="11" s="1"/>
  <c r="I188" i="11" s="1"/>
  <c r="H188" i="11"/>
  <c r="E179" i="11" a="1"/>
  <c r="E179" i="11" s="1"/>
  <c r="I179" i="11" s="1"/>
  <c r="H179" i="11"/>
  <c r="E185" i="11" a="1"/>
  <c r="E185" i="11" s="1"/>
  <c r="I185" i="11" s="1"/>
  <c r="H185" i="11"/>
  <c r="E186" i="11" a="1"/>
  <c r="E186" i="11" s="1"/>
  <c r="I186" i="11" s="1"/>
  <c r="H186" i="11"/>
  <c r="E183" i="11" a="1"/>
  <c r="E183" i="11" s="1"/>
  <c r="I183" i="11" s="1"/>
  <c r="H183" i="11"/>
  <c r="E180" i="11" a="1"/>
  <c r="E180" i="11" s="1"/>
  <c r="I180" i="11" s="1"/>
  <c r="H180" i="11"/>
  <c r="E192" i="11" a="1"/>
  <c r="E192" i="11" s="1"/>
  <c r="I192" i="11" s="1"/>
  <c r="H192" i="11"/>
  <c r="E178" i="11" a="1"/>
  <c r="E178" i="11" s="1"/>
  <c r="I178" i="11" s="1"/>
  <c r="H178" i="11"/>
  <c r="E184" i="11" a="1"/>
  <c r="E184" i="11" s="1"/>
  <c r="I184" i="11" s="1"/>
  <c r="H184" i="11"/>
  <c r="E195" i="11" a="1"/>
  <c r="E195" i="11" s="1"/>
  <c r="I195" i="11" s="1"/>
  <c r="H195" i="11"/>
  <c r="E189" i="11" a="1"/>
  <c r="E189" i="11" s="1"/>
  <c r="I189" i="11" s="1"/>
  <c r="H189" i="11"/>
  <c r="E190" i="11" a="1"/>
  <c r="E190" i="11" s="1"/>
  <c r="I190" i="11" s="1"/>
  <c r="H190" i="11"/>
  <c r="E191" i="11" a="1"/>
  <c r="E191" i="11" s="1"/>
  <c r="I191" i="11" s="1"/>
  <c r="H191" i="11"/>
  <c r="E175" i="11" a="1"/>
  <c r="E175" i="11" s="1"/>
  <c r="I175" i="11" s="1"/>
  <c r="H175" i="11"/>
  <c r="E176" i="11" a="1"/>
  <c r="E176" i="11" s="1"/>
  <c r="I176" i="11" s="1"/>
  <c r="H176" i="11"/>
  <c r="E205" i="11" a="1"/>
  <c r="E205" i="11" s="1"/>
  <c r="I205" i="11" s="1"/>
  <c r="H205" i="11"/>
  <c r="E196" i="11" a="1"/>
  <c r="E196" i="11" s="1"/>
  <c r="I196" i="11" s="1"/>
  <c r="H196" i="11"/>
  <c r="E207" i="11" a="1"/>
  <c r="E207" i="11" s="1"/>
  <c r="I207" i="11" s="1"/>
  <c r="H207" i="11"/>
  <c r="E212" i="11" a="1"/>
  <c r="E212" i="11" s="1"/>
  <c r="I212" i="11" s="1"/>
  <c r="H212" i="11"/>
  <c r="E199" i="11" a="1"/>
  <c r="E199" i="11" s="1"/>
  <c r="I199" i="11" s="1"/>
  <c r="H199" i="11"/>
  <c r="E197" i="11" a="1"/>
  <c r="E197" i="11" s="1"/>
  <c r="I197" i="11" s="1"/>
  <c r="H197" i="11"/>
  <c r="E209" i="11" a="1"/>
  <c r="E209" i="11" s="1"/>
  <c r="I209" i="11" s="1"/>
  <c r="H209" i="11"/>
  <c r="E215" i="11" a="1"/>
  <c r="E215" i="11" s="1"/>
  <c r="I215" i="11" s="1"/>
  <c r="H215" i="11"/>
  <c r="E213" i="11" a="1"/>
  <c r="E213" i="11"/>
  <c r="I213" i="11" s="1"/>
  <c r="H213" i="11"/>
  <c r="E202" i="11" a="1"/>
  <c r="E202" i="11" s="1"/>
  <c r="I202" i="11" s="1"/>
  <c r="H202" i="11"/>
  <c r="E210" i="11" a="1"/>
  <c r="E210" i="11" s="1"/>
  <c r="I210" i="11" s="1"/>
  <c r="H210" i="11"/>
  <c r="E208" i="11" a="1"/>
  <c r="E208" i="11" s="1"/>
  <c r="I208" i="11" s="1"/>
  <c r="H208" i="11"/>
  <c r="E201" i="11" a="1"/>
  <c r="E201" i="11" s="1"/>
  <c r="I201" i="11" s="1"/>
  <c r="H201" i="11"/>
  <c r="E204" i="11" a="1"/>
  <c r="E204" i="11" s="1"/>
  <c r="I204" i="11" s="1"/>
  <c r="H204" i="11"/>
  <c r="E216" i="11" a="1"/>
  <c r="E216" i="11" s="1"/>
  <c r="I216" i="11" s="1"/>
  <c r="H216" i="11"/>
  <c r="E217" i="11" a="1"/>
  <c r="E217" i="11" s="1"/>
  <c r="I217" i="11" s="1"/>
  <c r="H217" i="11"/>
  <c r="E200" i="11" a="1"/>
  <c r="E200" i="11" s="1"/>
  <c r="I200" i="11" s="1"/>
  <c r="H200" i="11"/>
  <c r="E198" i="11" a="1"/>
  <c r="E198" i="11" s="1"/>
  <c r="I198" i="11" s="1"/>
  <c r="H198" i="11"/>
  <c r="E211" i="11" a="1"/>
  <c r="E211" i="11" s="1"/>
  <c r="I211" i="11" s="1"/>
  <c r="H211" i="11"/>
  <c r="E206" i="11" a="1"/>
  <c r="E206" i="11" s="1"/>
  <c r="I206" i="11" s="1"/>
  <c r="H206" i="11"/>
  <c r="E214" i="11" a="1"/>
  <c r="E214" i="11" s="1"/>
  <c r="I214" i="11" s="1"/>
  <c r="H214" i="11"/>
  <c r="E203" i="11" a="1"/>
  <c r="E203" i="11" s="1"/>
  <c r="I203" i="11" s="1"/>
  <c r="H203" i="11"/>
  <c r="E224" i="11" a="1"/>
  <c r="E224" i="11" s="1"/>
  <c r="I224" i="11" s="1"/>
  <c r="H224" i="11"/>
  <c r="E225" i="11" a="1"/>
  <c r="E225" i="11" s="1"/>
  <c r="I225" i="11" s="1"/>
  <c r="H225" i="11"/>
  <c r="E218" i="11" a="1"/>
  <c r="E218" i="11" s="1"/>
  <c r="I218" i="11" s="1"/>
  <c r="H218" i="11"/>
  <c r="E222" i="11" a="1"/>
  <c r="E222" i="11" s="1"/>
  <c r="I222" i="11" s="1"/>
  <c r="H222" i="11"/>
  <c r="E226" i="11" a="1"/>
  <c r="E226" i="11" s="1"/>
  <c r="I226" i="11" s="1"/>
  <c r="H226" i="11"/>
  <c r="E221" i="11" a="1"/>
  <c r="E221" i="11" s="1"/>
  <c r="I221" i="11" s="1"/>
  <c r="H221" i="11"/>
  <c r="E220" i="11" a="1"/>
  <c r="E220" i="11" s="1"/>
  <c r="I220" i="11" s="1"/>
  <c r="H220" i="11"/>
  <c r="E219" i="11" a="1"/>
  <c r="E219" i="11" s="1"/>
  <c r="I219" i="11" s="1"/>
  <c r="H219" i="11"/>
  <c r="E223" i="11" a="1"/>
  <c r="E223" i="11" s="1"/>
  <c r="I223" i="11" s="1"/>
  <c r="H223" i="11"/>
  <c r="E238" i="11" a="1"/>
  <c r="E238" i="11" s="1"/>
  <c r="I238" i="11" s="1"/>
  <c r="H238" i="11"/>
  <c r="E229" i="11" a="1"/>
  <c r="E229" i="11" s="1"/>
  <c r="I229" i="11" s="1"/>
  <c r="H229" i="11"/>
  <c r="E232" i="11" a="1"/>
  <c r="E232" i="11" s="1"/>
  <c r="I232" i="11" s="1"/>
  <c r="H232" i="11"/>
  <c r="E235" i="11" a="1"/>
  <c r="E235" i="11" s="1"/>
  <c r="I235" i="11" s="1"/>
  <c r="H235" i="11"/>
  <c r="E237" i="11" a="1"/>
  <c r="E237" i="11" s="1"/>
  <c r="I237" i="11" s="1"/>
  <c r="H237" i="11"/>
  <c r="E233" i="11" a="1"/>
  <c r="E233" i="11" s="1"/>
  <c r="I233" i="11" s="1"/>
  <c r="H233" i="11"/>
  <c r="E234" i="11" a="1"/>
  <c r="E234" i="11" s="1"/>
  <c r="I234" i="11" s="1"/>
  <c r="H234" i="11"/>
  <c r="E230" i="11" a="1"/>
  <c r="E230" i="11" s="1"/>
  <c r="I230" i="11" s="1"/>
  <c r="H230" i="11"/>
  <c r="E228" i="11" a="1"/>
  <c r="E228" i="11" s="1"/>
  <c r="I228" i="11" s="1"/>
  <c r="H228" i="11"/>
  <c r="E227" i="11" a="1"/>
  <c r="E227" i="11" s="1"/>
  <c r="I227" i="11" s="1"/>
  <c r="H227" i="11"/>
  <c r="E231" i="11" a="1"/>
  <c r="E231" i="11" s="1"/>
  <c r="I231" i="11" s="1"/>
  <c r="H231" i="11"/>
  <c r="E236" i="11" a="1"/>
  <c r="E236" i="11" s="1"/>
  <c r="I236" i="11" s="1"/>
  <c r="H236" i="11"/>
  <c r="E239" i="11" a="1"/>
  <c r="E239" i="11" s="1"/>
  <c r="I239" i="11" s="1"/>
  <c r="H239" i="11"/>
  <c r="E242" i="11" a="1"/>
  <c r="E242" i="11" s="1"/>
  <c r="I242" i="11" s="1"/>
  <c r="H242" i="11"/>
  <c r="E246" i="11" a="1"/>
  <c r="E246" i="11" s="1"/>
  <c r="I246" i="11" s="1"/>
  <c r="H246" i="11"/>
  <c r="E244" i="11" a="1"/>
  <c r="E244" i="11" s="1"/>
  <c r="I244" i="11" s="1"/>
  <c r="H244" i="11"/>
  <c r="E240" i="11" a="1"/>
  <c r="E240" i="11" s="1"/>
  <c r="I240" i="11" s="1"/>
  <c r="H240" i="11"/>
  <c r="E241" i="11" a="1"/>
  <c r="E241" i="11" s="1"/>
  <c r="I241" i="11" s="1"/>
  <c r="H241" i="11"/>
  <c r="E243" i="11" a="1"/>
  <c r="E243" i="11" s="1"/>
  <c r="I243" i="11" s="1"/>
  <c r="H243" i="11"/>
  <c r="E247" i="11" a="1"/>
  <c r="E247" i="11" s="1"/>
  <c r="I247" i="11" s="1"/>
  <c r="H247" i="11"/>
  <c r="E245" i="11" a="1"/>
  <c r="E245" i="11" s="1"/>
  <c r="I245" i="11" s="1"/>
  <c r="H245" i="11"/>
  <c r="E249" i="11" a="1"/>
  <c r="E249" i="11" s="1"/>
  <c r="I249" i="11" s="1"/>
  <c r="H249" i="11"/>
  <c r="E255" i="11" a="1"/>
  <c r="E255" i="11" s="1"/>
  <c r="I255" i="11" s="1"/>
  <c r="H255" i="11"/>
  <c r="E250" i="11" a="1"/>
  <c r="E250" i="11" s="1"/>
  <c r="I250" i="11" s="1"/>
  <c r="H250" i="11"/>
  <c r="E253" i="11" a="1"/>
  <c r="E253" i="11" s="1"/>
  <c r="I253" i="11" s="1"/>
  <c r="H253" i="11"/>
  <c r="E248" i="11" a="1"/>
  <c r="E248" i="11" s="1"/>
  <c r="I248" i="11" s="1"/>
  <c r="H248" i="11"/>
  <c r="E258" i="11" a="1"/>
  <c r="E258" i="11" s="1"/>
  <c r="I258" i="11" s="1"/>
  <c r="H258" i="11"/>
  <c r="E252" i="11" a="1"/>
  <c r="E252" i="11" s="1"/>
  <c r="I252" i="11" s="1"/>
  <c r="H252" i="11"/>
  <c r="E257" i="11" a="1"/>
  <c r="E257" i="11" s="1"/>
  <c r="I257" i="11" s="1"/>
  <c r="H257" i="11"/>
  <c r="E251" i="11" a="1"/>
  <c r="E251" i="11" s="1"/>
  <c r="I251" i="11" s="1"/>
  <c r="H251" i="11"/>
  <c r="E254" i="11" a="1"/>
  <c r="E254" i="11" s="1"/>
  <c r="I254" i="11" s="1"/>
  <c r="H254" i="11"/>
  <c r="E256" i="11" a="1"/>
  <c r="E256" i="11" s="1"/>
  <c r="I256" i="11" s="1"/>
  <c r="H256" i="11"/>
  <c r="E567" i="11" a="1"/>
  <c r="E567" i="11" s="1"/>
  <c r="I567" i="11" s="1"/>
  <c r="H567" i="11"/>
  <c r="E571" i="11" a="1"/>
  <c r="E571" i="11" s="1"/>
  <c r="I571" i="11" s="1"/>
  <c r="H571" i="11"/>
  <c r="E568" i="11" a="1"/>
  <c r="E568" i="11" s="1"/>
  <c r="I568" i="11" s="1"/>
  <c r="H568" i="11"/>
  <c r="E565" i="11" a="1"/>
  <c r="E565" i="11" s="1"/>
  <c r="I565" i="11" s="1"/>
  <c r="H565" i="11"/>
  <c r="E574" i="11" a="1"/>
  <c r="E574" i="11" s="1"/>
  <c r="I574" i="11" s="1"/>
  <c r="H574" i="11"/>
  <c r="E576" i="11" a="1"/>
  <c r="E576" i="11" s="1"/>
  <c r="I576" i="11" s="1"/>
  <c r="H576" i="11"/>
  <c r="E570" i="11" a="1"/>
  <c r="E570" i="11" s="1"/>
  <c r="I570" i="11" s="1"/>
  <c r="H570" i="11"/>
  <c r="E572" i="11" a="1"/>
  <c r="E572" i="11" s="1"/>
  <c r="I572" i="11" s="1"/>
  <c r="H572" i="11"/>
  <c r="E563" i="11" a="1"/>
  <c r="E563" i="11" s="1"/>
  <c r="I563" i="11" s="1"/>
  <c r="H563" i="11"/>
  <c r="E575" i="11" a="1"/>
  <c r="E575" i="11" s="1"/>
  <c r="I575" i="11" s="1"/>
  <c r="H575" i="11"/>
  <c r="E573" i="11" a="1"/>
  <c r="E573" i="11" s="1"/>
  <c r="I573" i="11" s="1"/>
  <c r="H573" i="11"/>
  <c r="E566" i="11" a="1"/>
  <c r="E566" i="11" s="1"/>
  <c r="I566" i="11" s="1"/>
  <c r="H566" i="11"/>
  <c r="E564" i="11" a="1"/>
  <c r="E564" i="11" s="1"/>
  <c r="I564" i="11" s="1"/>
  <c r="H564" i="11"/>
  <c r="E569" i="11" a="1"/>
  <c r="E569" i="11" s="1"/>
  <c r="I569" i="11" s="1"/>
  <c r="H569" i="11"/>
  <c r="E578" i="11" a="1"/>
  <c r="E578" i="11" s="1"/>
  <c r="I578" i="11" s="1"/>
  <c r="H578" i="11"/>
  <c r="I577" i="11"/>
  <c r="H577" i="11"/>
  <c r="E580" i="11" a="1"/>
  <c r="E580" i="11" s="1"/>
  <c r="I580" i="11" s="1"/>
  <c r="H580" i="11"/>
  <c r="E579" i="11" a="1"/>
  <c r="E579" i="11" s="1"/>
  <c r="I579" i="11" s="1"/>
  <c r="H579" i="11"/>
  <c r="E585" i="11" a="1"/>
  <c r="E585" i="11" s="1"/>
  <c r="I585" i="11" s="1"/>
  <c r="H585" i="11"/>
  <c r="E582" i="11" a="1"/>
  <c r="E582" i="11" s="1"/>
  <c r="I582" i="11" s="1"/>
  <c r="H582" i="11"/>
  <c r="E583" i="11" a="1"/>
  <c r="E583" i="11" s="1"/>
  <c r="I583" i="11" s="1"/>
  <c r="H583" i="11"/>
  <c r="E581" i="11" a="1"/>
  <c r="E581" i="11" s="1"/>
  <c r="I581" i="11" s="1"/>
  <c r="H581" i="11"/>
  <c r="E584" i="11" a="1"/>
  <c r="E584" i="11" s="1"/>
  <c r="I584" i="11" s="1"/>
  <c r="H584" i="11"/>
  <c r="E587" i="11" a="1"/>
  <c r="E587" i="11" s="1"/>
  <c r="I587" i="11" s="1"/>
  <c r="H587" i="11"/>
  <c r="E586" i="11" a="1"/>
  <c r="E586" i="11" s="1"/>
  <c r="I586" i="11" s="1"/>
  <c r="H586" i="11"/>
  <c r="E592" i="11" a="1"/>
  <c r="E592" i="11" s="1"/>
  <c r="I592" i="11" s="1"/>
  <c r="H592" i="11"/>
  <c r="E591" i="11" a="1"/>
  <c r="E591" i="11" s="1"/>
  <c r="I591" i="11" s="1"/>
  <c r="H591" i="11"/>
  <c r="E589" i="11" a="1"/>
  <c r="E589" i="11" s="1"/>
  <c r="I589" i="11" s="1"/>
  <c r="H589" i="11"/>
  <c r="E594" i="11" a="1"/>
  <c r="E594" i="11" s="1"/>
  <c r="I594" i="11" s="1"/>
  <c r="H594" i="11"/>
  <c r="E588" i="11" a="1"/>
  <c r="E588" i="11" s="1"/>
  <c r="I588" i="11" s="1"/>
  <c r="H588" i="11"/>
  <c r="E590" i="11" a="1"/>
  <c r="E590" i="11" s="1"/>
  <c r="I590" i="11" s="1"/>
  <c r="H590" i="11"/>
  <c r="E593" i="11" a="1"/>
  <c r="E593" i="11" s="1"/>
  <c r="I593" i="11" s="1"/>
  <c r="H593" i="11"/>
  <c r="E603" i="11" a="1"/>
  <c r="E603" i="11" s="1"/>
  <c r="I603" i="11" s="1"/>
  <c r="H603" i="11"/>
  <c r="E596" i="11" a="1"/>
  <c r="E596" i="11" s="1"/>
  <c r="I596" i="11" s="1"/>
  <c r="H596" i="11"/>
  <c r="E600" i="11" a="1"/>
  <c r="E600" i="11" s="1"/>
  <c r="I600" i="11" s="1"/>
  <c r="H600" i="11"/>
  <c r="E602" i="11" a="1"/>
  <c r="E602" i="11" s="1"/>
  <c r="I602" i="11" s="1"/>
  <c r="H602" i="11"/>
  <c r="E598" i="11" a="1"/>
  <c r="E598" i="11" s="1"/>
  <c r="I598" i="11" s="1"/>
  <c r="H598" i="11"/>
  <c r="E595" i="11" a="1"/>
  <c r="E595" i="11" s="1"/>
  <c r="I595" i="11" s="1"/>
  <c r="H595" i="11"/>
  <c r="E601" i="11" a="1"/>
  <c r="E601" i="11" s="1"/>
  <c r="I601" i="11" s="1"/>
  <c r="H601" i="11"/>
  <c r="E599" i="11" a="1"/>
  <c r="E599" i="11" s="1"/>
  <c r="I599" i="11" s="1"/>
  <c r="H599" i="11"/>
  <c r="E597" i="11" a="1"/>
  <c r="E597" i="11" s="1"/>
  <c r="I597" i="11" s="1"/>
  <c r="H597" i="11"/>
  <c r="E614" i="11" a="1"/>
  <c r="E614" i="11" s="1"/>
  <c r="I614" i="11" s="1"/>
  <c r="H614" i="11"/>
  <c r="E619" i="11" a="1"/>
  <c r="E619" i="11" s="1"/>
  <c r="I619" i="11" s="1"/>
  <c r="H619" i="11"/>
  <c r="E605" i="11" a="1"/>
  <c r="E605" i="11" s="1"/>
  <c r="I605" i="11" s="1"/>
  <c r="H605" i="11"/>
  <c r="E604" i="11" a="1"/>
  <c r="E604" i="11" s="1"/>
  <c r="I604" i="11" s="1"/>
  <c r="H604" i="11"/>
  <c r="E617" i="11" a="1"/>
  <c r="E617" i="11" s="1"/>
  <c r="I617" i="11" s="1"/>
  <c r="H617" i="11"/>
  <c r="E618" i="11" a="1"/>
  <c r="E618" i="11" s="1"/>
  <c r="I618" i="11" s="1"/>
  <c r="H618" i="11"/>
  <c r="E615" i="11" a="1"/>
  <c r="E615" i="11" s="1"/>
  <c r="I615" i="11" s="1"/>
  <c r="H615" i="11"/>
  <c r="E606" i="11" a="1"/>
  <c r="E606" i="11" s="1"/>
  <c r="I606" i="11" s="1"/>
  <c r="H606" i="11"/>
  <c r="E610" i="11" a="1"/>
  <c r="E610" i="11" s="1"/>
  <c r="I610" i="11" s="1"/>
  <c r="H610" i="11"/>
  <c r="E608" i="11" a="1"/>
  <c r="E608" i="11" s="1"/>
  <c r="I608" i="11" s="1"/>
  <c r="H608" i="11"/>
  <c r="E611" i="11" a="1"/>
  <c r="E611" i="11" s="1"/>
  <c r="I611" i="11" s="1"/>
  <c r="H611" i="11"/>
  <c r="E613" i="11" a="1"/>
  <c r="E613" i="11" s="1"/>
  <c r="I613" i="11" s="1"/>
  <c r="H613" i="11"/>
  <c r="E609" i="11" a="1"/>
  <c r="E609" i="11" s="1"/>
  <c r="I609" i="11" s="1"/>
  <c r="H609" i="11"/>
  <c r="E612" i="11" a="1"/>
  <c r="E612" i="11" s="1"/>
  <c r="I612" i="11" s="1"/>
  <c r="H612" i="11"/>
  <c r="E616" i="11" a="1"/>
  <c r="E616" i="11" s="1"/>
  <c r="I616" i="11" s="1"/>
  <c r="H616" i="11"/>
  <c r="E607" i="11" a="1"/>
  <c r="E607" i="11" s="1"/>
  <c r="I607" i="11" s="1"/>
  <c r="H607" i="11"/>
  <c r="E624" i="11" a="1"/>
  <c r="E624" i="11" s="1"/>
  <c r="I624" i="11" s="1"/>
  <c r="H624" i="11"/>
  <c r="E622" i="11" a="1"/>
  <c r="E622" i="11" s="1"/>
  <c r="I622" i="11" s="1"/>
  <c r="H622" i="11"/>
  <c r="E621" i="11" a="1"/>
  <c r="E621" i="11" s="1"/>
  <c r="I621" i="11" s="1"/>
  <c r="H621" i="11"/>
  <c r="E627" i="11" a="1"/>
  <c r="E627" i="11" s="1"/>
  <c r="I627" i="11" s="1"/>
  <c r="H627" i="11"/>
  <c r="E628" i="11" a="1"/>
  <c r="E628" i="11" s="1"/>
  <c r="I628" i="11" s="1"/>
  <c r="H628" i="11"/>
  <c r="E623" i="11" a="1"/>
  <c r="E623" i="11" s="1"/>
  <c r="I623" i="11" s="1"/>
  <c r="H623" i="11"/>
  <c r="E626" i="11" a="1"/>
  <c r="E626" i="11" s="1"/>
  <c r="I626" i="11" s="1"/>
  <c r="H626" i="11"/>
  <c r="E620" i="11" a="1"/>
  <c r="E620" i="11" s="1"/>
  <c r="I620" i="11" s="1"/>
  <c r="H620" i="11"/>
  <c r="E625" i="11" a="1"/>
  <c r="E625" i="11" s="1"/>
  <c r="I625" i="11" s="1"/>
  <c r="H625" i="11"/>
  <c r="E629" i="11" a="1"/>
  <c r="E629" i="11" s="1"/>
  <c r="I629" i="11" s="1"/>
  <c r="H629" i="11"/>
  <c r="E633" i="11" a="1"/>
  <c r="E633" i="11" s="1"/>
  <c r="I633" i="11" s="1"/>
  <c r="H633" i="11"/>
  <c r="E634" i="11" a="1"/>
  <c r="E634" i="11" s="1"/>
  <c r="I634" i="11" s="1"/>
  <c r="H634" i="11"/>
  <c r="E631" i="11" a="1"/>
  <c r="E631" i="11" s="1"/>
  <c r="I631" i="11" s="1"/>
  <c r="H631" i="11"/>
  <c r="E630" i="11" a="1"/>
  <c r="E630" i="11" s="1"/>
  <c r="I630" i="11" s="1"/>
  <c r="H630" i="11"/>
  <c r="E632" i="11" a="1"/>
  <c r="E632" i="11" s="1"/>
  <c r="I632" i="11" s="1"/>
  <c r="H632" i="11"/>
  <c r="E635" i="11" a="1"/>
  <c r="E635" i="11" s="1"/>
  <c r="I635" i="11" s="1"/>
  <c r="H635" i="11"/>
  <c r="E639" i="11" a="1"/>
  <c r="E639" i="11" s="1"/>
  <c r="I639" i="11" s="1"/>
  <c r="H639" i="11"/>
  <c r="E638" i="11" a="1"/>
  <c r="E638" i="11" s="1"/>
  <c r="I638" i="11" s="1"/>
  <c r="H638" i="11"/>
  <c r="E640" i="11" a="1"/>
  <c r="E640" i="11" s="1"/>
  <c r="I640" i="11" s="1"/>
  <c r="H640" i="11"/>
  <c r="E637" i="11" a="1"/>
  <c r="E637" i="11" s="1"/>
  <c r="I637" i="11" s="1"/>
  <c r="H637" i="11"/>
  <c r="E636" i="11" a="1"/>
  <c r="E636" i="11" s="1"/>
  <c r="I636" i="11" s="1"/>
  <c r="H636" i="11"/>
  <c r="E642" i="11" a="1"/>
  <c r="E642" i="11" s="1"/>
  <c r="I642" i="11" s="1"/>
  <c r="H642" i="11"/>
  <c r="E646" i="11" a="1"/>
  <c r="E646" i="11" s="1"/>
  <c r="I646" i="11" s="1"/>
  <c r="H646" i="11"/>
  <c r="E641" i="11" a="1"/>
  <c r="E641" i="11" s="1"/>
  <c r="I641" i="11" s="1"/>
  <c r="H641" i="11"/>
  <c r="E652" i="11" a="1"/>
  <c r="E652" i="11" s="1"/>
  <c r="I652" i="11" s="1"/>
  <c r="H652" i="11"/>
  <c r="E649" i="11" a="1"/>
  <c r="E649" i="11" s="1"/>
  <c r="I649" i="11" s="1"/>
  <c r="H649" i="11"/>
  <c r="E651" i="11" a="1"/>
  <c r="E651" i="11" s="1"/>
  <c r="I651" i="11" s="1"/>
  <c r="H651" i="11"/>
  <c r="E647" i="11" a="1"/>
  <c r="E647" i="11" s="1"/>
  <c r="I647" i="11" s="1"/>
  <c r="H647" i="11"/>
  <c r="E644" i="11" a="1"/>
  <c r="E644" i="11" s="1"/>
  <c r="I644" i="11" s="1"/>
  <c r="H644" i="11"/>
  <c r="E645" i="11" a="1"/>
  <c r="E645" i="11" s="1"/>
  <c r="I645" i="11" s="1"/>
  <c r="H645" i="11"/>
  <c r="E650" i="11" a="1"/>
  <c r="E650" i="11" s="1"/>
  <c r="I650" i="11" s="1"/>
  <c r="H650" i="11"/>
  <c r="E648" i="11" a="1"/>
  <c r="E648" i="11" s="1"/>
  <c r="I648" i="11" s="1"/>
  <c r="H648" i="11"/>
  <c r="E643" i="11" a="1"/>
  <c r="E643" i="11" s="1"/>
  <c r="I643" i="11" s="1"/>
  <c r="H643" i="11"/>
  <c r="E656" i="11" a="1"/>
  <c r="E656" i="11" s="1"/>
  <c r="I656" i="11" s="1"/>
  <c r="H656" i="11"/>
  <c r="E661" i="11" a="1"/>
  <c r="E661" i="11" s="1"/>
  <c r="I661" i="11" s="1"/>
  <c r="H661" i="11"/>
  <c r="E655" i="11" a="1"/>
  <c r="E655" i="11" s="1"/>
  <c r="I655" i="11" s="1"/>
  <c r="H655" i="11"/>
  <c r="E658" i="11" a="1"/>
  <c r="E658" i="11" s="1"/>
  <c r="I658" i="11" s="1"/>
  <c r="H658" i="11"/>
  <c r="E662" i="11" a="1"/>
  <c r="E662" i="11" s="1"/>
  <c r="I662" i="11" s="1"/>
  <c r="H662" i="11"/>
  <c r="E657" i="11" a="1"/>
  <c r="E657" i="11" s="1"/>
  <c r="I657" i="11" s="1"/>
  <c r="H657" i="11"/>
  <c r="E659" i="11" a="1"/>
  <c r="E659" i="11" s="1"/>
  <c r="I659" i="11" s="1"/>
  <c r="H659" i="11"/>
  <c r="E654" i="11" a="1"/>
  <c r="E654" i="11" s="1"/>
  <c r="I654" i="11" s="1"/>
  <c r="H654" i="11"/>
  <c r="E660" i="11" a="1"/>
  <c r="E660" i="11" s="1"/>
  <c r="I660" i="11" s="1"/>
  <c r="H660" i="11"/>
  <c r="E653" i="11" a="1"/>
  <c r="E653" i="11" s="1"/>
  <c r="I653" i="11" s="1"/>
  <c r="H653" i="11"/>
  <c r="E673" i="11" a="1"/>
  <c r="E673" i="11" s="1"/>
  <c r="I673" i="11" s="1"/>
  <c r="H673" i="11"/>
  <c r="E679" i="11" a="1"/>
  <c r="E679" i="11" s="1"/>
  <c r="I679" i="11" s="1"/>
  <c r="H679" i="11"/>
  <c r="E677" i="11" a="1"/>
  <c r="E677" i="11" s="1"/>
  <c r="I677" i="11" s="1"/>
  <c r="H677" i="11"/>
  <c r="E669" i="11" a="1"/>
  <c r="E669" i="11" s="1"/>
  <c r="I669" i="11" s="1"/>
  <c r="H669" i="11"/>
  <c r="E663" i="11" a="1"/>
  <c r="E663" i="11" s="1"/>
  <c r="I663" i="11" s="1"/>
  <c r="H663" i="11"/>
  <c r="E667" i="11" a="1"/>
  <c r="E667" i="11" s="1"/>
  <c r="I667" i="11" s="1"/>
  <c r="H667" i="11"/>
  <c r="E675" i="11" a="1"/>
  <c r="E675" i="11" s="1"/>
  <c r="I675" i="11" s="1"/>
  <c r="H675" i="11"/>
  <c r="E678" i="11" a="1"/>
  <c r="E678" i="11" s="1"/>
  <c r="I678" i="11" s="1"/>
  <c r="H678" i="11"/>
  <c r="E668" i="11" a="1"/>
  <c r="E668" i="11" s="1"/>
  <c r="I668" i="11" s="1"/>
  <c r="H668" i="11"/>
  <c r="E665" i="11" a="1"/>
  <c r="E665" i="11" s="1"/>
  <c r="I665" i="11" s="1"/>
  <c r="H665" i="11"/>
  <c r="E671" i="11" a="1"/>
  <c r="E671" i="11" s="1"/>
  <c r="I671" i="11" s="1"/>
  <c r="H671" i="11"/>
  <c r="E670" i="11" a="1"/>
  <c r="E670" i="11" s="1"/>
  <c r="I670" i="11" s="1"/>
  <c r="H670" i="11"/>
  <c r="E672" i="11" a="1"/>
  <c r="E672" i="11" s="1"/>
  <c r="I672" i="11" s="1"/>
  <c r="H672" i="11"/>
  <c r="E666" i="11" a="1"/>
  <c r="E666" i="11" s="1"/>
  <c r="I666" i="11" s="1"/>
  <c r="H666" i="11"/>
  <c r="E674" i="11" a="1"/>
  <c r="E674" i="11" s="1"/>
  <c r="I674" i="11" s="1"/>
  <c r="H674" i="11"/>
  <c r="E664" i="11" a="1"/>
  <c r="E664" i="11" s="1"/>
  <c r="I664" i="11" s="1"/>
  <c r="H664" i="11"/>
  <c r="E676" i="11" a="1"/>
  <c r="E676" i="11" s="1"/>
  <c r="I676" i="11" s="1"/>
  <c r="H676" i="11"/>
  <c r="E680" i="11" a="1"/>
  <c r="E680" i="11" s="1"/>
  <c r="I680" i="11" s="1"/>
  <c r="H680" i="11"/>
  <c r="E683" i="11" a="1"/>
  <c r="E683" i="11" s="1"/>
  <c r="I683" i="11" s="1"/>
  <c r="H683" i="11"/>
  <c r="E684" i="11" a="1"/>
  <c r="E684" i="11" s="1"/>
  <c r="I684" i="11" s="1"/>
  <c r="H684" i="11"/>
  <c r="E685" i="11" a="1"/>
  <c r="E685" i="11" s="1"/>
  <c r="I685" i="11" s="1"/>
  <c r="H685" i="11"/>
  <c r="E681" i="11" a="1"/>
  <c r="E681" i="11" s="1"/>
  <c r="I681" i="11" s="1"/>
  <c r="H681" i="11"/>
  <c r="E682" i="11" a="1"/>
  <c r="E682" i="11" s="1"/>
  <c r="I682" i="11" s="1"/>
  <c r="H682" i="11"/>
  <c r="E686" i="11" a="1"/>
  <c r="E686" i="11" s="1"/>
  <c r="I686" i="11" s="1"/>
  <c r="H686" i="11"/>
  <c r="E689" i="11" a="1"/>
  <c r="E689" i="11" s="1"/>
  <c r="I689" i="11" s="1"/>
  <c r="H689" i="11"/>
  <c r="E690" i="11" a="1"/>
  <c r="E690" i="11" s="1"/>
  <c r="I690" i="11" s="1"/>
  <c r="H690" i="11"/>
  <c r="E691" i="11" a="1"/>
  <c r="E691" i="11" s="1"/>
  <c r="I691" i="11" s="1"/>
  <c r="H691" i="11"/>
  <c r="E687" i="11" a="1"/>
  <c r="E687" i="11" s="1"/>
  <c r="I687" i="11" s="1"/>
  <c r="H687" i="11"/>
  <c r="E688" i="11" a="1"/>
  <c r="E688" i="11" s="1"/>
  <c r="I688" i="11" s="1"/>
  <c r="H688" i="11"/>
  <c r="E693" i="11" a="1"/>
  <c r="E693" i="11" s="1"/>
  <c r="I693" i="11" s="1"/>
  <c r="H693" i="11"/>
  <c r="E692" i="11" a="1"/>
  <c r="E692" i="11" s="1"/>
  <c r="I692" i="11" s="1"/>
  <c r="H692" i="11"/>
  <c r="E696" i="11" a="1"/>
  <c r="E696" i="11" s="1"/>
  <c r="I696" i="11" s="1"/>
  <c r="H696" i="11"/>
  <c r="E694" i="11" a="1"/>
  <c r="E694" i="11" s="1"/>
  <c r="I694" i="11" s="1"/>
  <c r="H694" i="11"/>
  <c r="E695" i="11" a="1"/>
  <c r="E695" i="11" s="1"/>
  <c r="I695" i="11" s="1"/>
  <c r="H695" i="11"/>
  <c r="E697" i="11" a="1"/>
  <c r="E697" i="11" s="1"/>
  <c r="I697" i="11" s="1"/>
  <c r="H697" i="11"/>
  <c r="E701" i="11" a="1"/>
  <c r="E701" i="11" s="1"/>
  <c r="I701" i="11" s="1"/>
  <c r="H701" i="11"/>
  <c r="E702" i="11" a="1"/>
  <c r="E702" i="11" s="1"/>
  <c r="I702" i="11" s="1"/>
  <c r="H702" i="11"/>
  <c r="E700" i="11" a="1"/>
  <c r="E700" i="11" s="1"/>
  <c r="I700" i="11" s="1"/>
  <c r="H700" i="11"/>
  <c r="E703" i="11" a="1"/>
  <c r="E703" i="11" s="1"/>
  <c r="I703" i="11" s="1"/>
  <c r="H703" i="11"/>
  <c r="E699" i="11" a="1"/>
  <c r="E699" i="11" s="1"/>
  <c r="I699" i="11" s="1"/>
  <c r="H699" i="11"/>
  <c r="E698" i="11" a="1"/>
  <c r="E698" i="11" s="1"/>
  <c r="I698" i="11" s="1"/>
  <c r="H698" i="11"/>
  <c r="E713" i="11" a="1"/>
  <c r="E713" i="11" s="1"/>
  <c r="I713" i="11" s="1"/>
  <c r="H713" i="11"/>
  <c r="E705" i="11" a="1"/>
  <c r="E705" i="11" s="1"/>
  <c r="I705" i="11" s="1"/>
  <c r="H705" i="11"/>
  <c r="E706" i="11" a="1"/>
  <c r="E706" i="11" s="1"/>
  <c r="I706" i="11" s="1"/>
  <c r="H706" i="11"/>
  <c r="E712" i="11" a="1"/>
  <c r="E712" i="11" s="1"/>
  <c r="I712" i="11" s="1"/>
  <c r="H712" i="11"/>
  <c r="E708" i="11" a="1"/>
  <c r="E708" i="11" s="1"/>
  <c r="I708" i="11" s="1"/>
  <c r="H708" i="11"/>
  <c r="E710" i="11" a="1"/>
  <c r="E710" i="11" s="1"/>
  <c r="I710" i="11" s="1"/>
  <c r="H710" i="11"/>
  <c r="E711" i="11" a="1"/>
  <c r="E711" i="11" s="1"/>
  <c r="I711" i="11" s="1"/>
  <c r="H711" i="11"/>
  <c r="E704" i="11" a="1"/>
  <c r="E704" i="11" s="1"/>
  <c r="I704" i="11" s="1"/>
  <c r="H704" i="11"/>
  <c r="E709" i="11" a="1"/>
  <c r="E709" i="11" s="1"/>
  <c r="I709" i="11" s="1"/>
  <c r="H709" i="11"/>
  <c r="E707" i="11" a="1"/>
  <c r="E707" i="11" s="1"/>
  <c r="I707" i="11" s="1"/>
  <c r="H707" i="11"/>
  <c r="E720" i="11" a="1"/>
  <c r="E720" i="11" s="1"/>
  <c r="I720" i="11" s="1"/>
  <c r="H720" i="11"/>
  <c r="E723" i="11" a="1"/>
  <c r="E723" i="11" s="1"/>
  <c r="I723" i="11" s="1"/>
  <c r="H723" i="11"/>
  <c r="E721" i="11" a="1"/>
  <c r="E721" i="11" s="1"/>
  <c r="I721" i="11" s="1"/>
  <c r="H721" i="11"/>
  <c r="E722" i="11" a="1"/>
  <c r="E722" i="11" s="1"/>
  <c r="I722" i="11" s="1"/>
  <c r="H722" i="11"/>
  <c r="E719" i="11" a="1"/>
  <c r="E719" i="11" s="1"/>
  <c r="I719" i="11" s="1"/>
  <c r="H719" i="11"/>
  <c r="E717" i="11" a="1"/>
  <c r="E717" i="11" s="1"/>
  <c r="I717" i="11" s="1"/>
  <c r="H717" i="11"/>
  <c r="E724" i="11" a="1"/>
  <c r="E724" i="11" s="1"/>
  <c r="I724" i="11" s="1"/>
  <c r="H724" i="11"/>
  <c r="E715" i="11" a="1"/>
  <c r="E715" i="11" s="1"/>
  <c r="I715" i="11" s="1"/>
  <c r="H715" i="11"/>
  <c r="E725" i="11" a="1"/>
  <c r="E725" i="11" s="1"/>
  <c r="I725" i="11" s="1"/>
  <c r="H725" i="11"/>
  <c r="E718" i="11" a="1"/>
  <c r="E718" i="11" s="1"/>
  <c r="I718" i="11" s="1"/>
  <c r="H718" i="11"/>
  <c r="E716" i="11" a="1"/>
  <c r="E716" i="11" s="1"/>
  <c r="I716" i="11" s="1"/>
  <c r="H716" i="11"/>
  <c r="E714" i="11" a="1"/>
  <c r="E714" i="11" s="1"/>
  <c r="I714" i="11" s="1"/>
  <c r="H714" i="11"/>
  <c r="E726" i="11" a="1"/>
  <c r="E726" i="11" s="1"/>
  <c r="I726" i="11" s="1"/>
  <c r="H726" i="11"/>
  <c r="E736" i="11" a="1"/>
  <c r="E736" i="11" s="1"/>
  <c r="I736" i="11" s="1"/>
  <c r="H736" i="11"/>
  <c r="E729" i="11" a="1"/>
  <c r="E729" i="11" s="1"/>
  <c r="I729" i="11" s="1"/>
  <c r="H729" i="11"/>
  <c r="E732" i="11" a="1"/>
  <c r="E732" i="11" s="1"/>
  <c r="I732" i="11" s="1"/>
  <c r="H732" i="11"/>
  <c r="E731" i="11" a="1"/>
  <c r="E731" i="11" s="1"/>
  <c r="I731" i="11" s="1"/>
  <c r="H731" i="11"/>
  <c r="E727" i="11" a="1"/>
  <c r="E727" i="11" s="1"/>
  <c r="I727" i="11" s="1"/>
  <c r="H727" i="11"/>
  <c r="E737" i="11" a="1"/>
  <c r="E737" i="11" s="1"/>
  <c r="I737" i="11" s="1"/>
  <c r="H737" i="11"/>
  <c r="E734" i="11" a="1"/>
  <c r="E734" i="11" s="1"/>
  <c r="I734" i="11" s="1"/>
  <c r="H734" i="11"/>
  <c r="E728" i="11" a="1"/>
  <c r="E728" i="11" s="1"/>
  <c r="I728" i="11" s="1"/>
  <c r="H728" i="11"/>
  <c r="E735" i="11" a="1"/>
  <c r="E735" i="11" s="1"/>
  <c r="I735" i="11" s="1"/>
  <c r="H735" i="11"/>
  <c r="E733" i="11" a="1"/>
  <c r="E733" i="11" s="1"/>
  <c r="I733" i="11" s="1"/>
  <c r="H733" i="11"/>
  <c r="E730" i="11" a="1"/>
  <c r="E730" i="11" s="1"/>
  <c r="I730" i="11" s="1"/>
  <c r="H730" i="11"/>
  <c r="E750" i="11" a="1"/>
  <c r="E750" i="11" s="1"/>
  <c r="I750" i="11" s="1"/>
  <c r="H750" i="11"/>
  <c r="E752" i="11" a="1"/>
  <c r="E752" i="11" s="1"/>
  <c r="I752" i="11" s="1"/>
  <c r="H752" i="11"/>
  <c r="E754" i="11" a="1"/>
  <c r="E754" i="11" s="1"/>
  <c r="I754" i="11" s="1"/>
  <c r="H754" i="11"/>
  <c r="E749" i="11" a="1"/>
  <c r="E749" i="11" s="1"/>
  <c r="I749" i="11" s="1"/>
  <c r="H749" i="11"/>
  <c r="E748" i="11" a="1"/>
  <c r="E748" i="11" s="1"/>
  <c r="I748" i="11" s="1"/>
  <c r="H748" i="11"/>
  <c r="E741" i="11" a="1"/>
  <c r="E741" i="11" s="1"/>
  <c r="I741" i="11" s="1"/>
  <c r="H741" i="11"/>
  <c r="E744" i="11" a="1"/>
  <c r="E744" i="11" s="1"/>
  <c r="I744" i="11" s="1"/>
  <c r="H744" i="11"/>
  <c r="E742" i="11" a="1"/>
  <c r="E742" i="11" s="1"/>
  <c r="I742" i="11" s="1"/>
  <c r="H742" i="11"/>
  <c r="E739" i="11" a="1"/>
  <c r="E739" i="11" s="1"/>
  <c r="I739" i="11" s="1"/>
  <c r="H739" i="11"/>
  <c r="E746" i="11" a="1"/>
  <c r="E746" i="11" s="1"/>
  <c r="I746" i="11" s="1"/>
  <c r="H746" i="11"/>
  <c r="E747" i="11" a="1"/>
  <c r="E747" i="11" s="1"/>
  <c r="I747" i="11" s="1"/>
  <c r="H747" i="11"/>
  <c r="E745" i="11" a="1"/>
  <c r="E745" i="11" s="1"/>
  <c r="I745" i="11" s="1"/>
  <c r="H745" i="11"/>
  <c r="E740" i="11" a="1"/>
  <c r="E740" i="11" s="1"/>
  <c r="I740" i="11" s="1"/>
  <c r="H740" i="11"/>
  <c r="E751" i="11" a="1"/>
  <c r="E751" i="11" s="1"/>
  <c r="I751" i="11" s="1"/>
  <c r="H751" i="11"/>
  <c r="E738" i="11" a="1"/>
  <c r="E738" i="11" s="1"/>
  <c r="I738" i="11" s="1"/>
  <c r="H738" i="11"/>
  <c r="E753" i="11" a="1"/>
  <c r="E753" i="11" s="1"/>
  <c r="I753" i="11" s="1"/>
  <c r="H753" i="11"/>
  <c r="E743" i="11" a="1"/>
  <c r="E743" i="11" s="1"/>
  <c r="I743" i="11" s="1"/>
  <c r="H743" i="11"/>
  <c r="E756" i="11" a="1"/>
  <c r="E756" i="11" s="1"/>
  <c r="I756" i="11" s="1"/>
  <c r="H756" i="11"/>
  <c r="E761" i="11" a="1"/>
  <c r="E761" i="11" s="1"/>
  <c r="I761" i="11" s="1"/>
  <c r="H761" i="11"/>
  <c r="E758" i="11" a="1"/>
  <c r="E758" i="11" s="1"/>
  <c r="I758" i="11" s="1"/>
  <c r="H758" i="11"/>
  <c r="E757" i="11" a="1"/>
  <c r="E757" i="11" s="1"/>
  <c r="I757" i="11" s="1"/>
  <c r="H757" i="11"/>
  <c r="E760" i="11" a="1"/>
  <c r="E760" i="11" s="1"/>
  <c r="I760" i="11" s="1"/>
  <c r="H760" i="11"/>
  <c r="E755" i="11" a="1"/>
  <c r="E755" i="11" s="1"/>
  <c r="I755" i="11" s="1"/>
  <c r="H755" i="11"/>
  <c r="E759" i="11" a="1"/>
  <c r="E759" i="11" s="1"/>
  <c r="I759" i="11" s="1"/>
  <c r="H759" i="11"/>
  <c r="E763" i="11" a="1"/>
  <c r="E763" i="11" s="1"/>
  <c r="I763" i="11" s="1"/>
  <c r="H763" i="11"/>
  <c r="E762" i="11" a="1"/>
  <c r="E762" i="11" s="1"/>
  <c r="I762" i="11" s="1"/>
  <c r="H762" i="11"/>
  <c r="E765" i="11" a="1"/>
  <c r="E765" i="11" s="1"/>
  <c r="I765" i="11" s="1"/>
  <c r="H765" i="11"/>
  <c r="E769" i="11" a="1"/>
  <c r="E769" i="11" s="1"/>
  <c r="I769" i="11" s="1"/>
  <c r="H769" i="11"/>
  <c r="E767" i="11" a="1"/>
  <c r="E767" i="11" s="1"/>
  <c r="I767" i="11" s="1"/>
  <c r="H767" i="11"/>
  <c r="E764" i="11" a="1"/>
  <c r="E764" i="11" s="1"/>
  <c r="I764" i="11" s="1"/>
  <c r="H764" i="11"/>
  <c r="E770" i="11" a="1"/>
  <c r="E770" i="11" s="1"/>
  <c r="I770" i="11" s="1"/>
  <c r="H770" i="11"/>
  <c r="E771" i="11" a="1"/>
  <c r="E771" i="11" s="1"/>
  <c r="I771" i="11" s="1"/>
  <c r="H771" i="11"/>
  <c r="E768" i="11" a="1"/>
  <c r="E768" i="11" s="1"/>
  <c r="I768" i="11" s="1"/>
  <c r="H768" i="11"/>
  <c r="E766" i="11" a="1"/>
  <c r="E766" i="11" s="1"/>
  <c r="I766" i="11" s="1"/>
  <c r="H766" i="11"/>
  <c r="E772" i="11" a="1"/>
  <c r="E772" i="11" s="1"/>
  <c r="I772" i="11" s="1"/>
  <c r="H772" i="11"/>
  <c r="E773" i="11" a="1"/>
  <c r="E773" i="11" s="1"/>
  <c r="I773" i="11" s="1"/>
  <c r="H773" i="11"/>
  <c r="E776" i="11" a="1"/>
  <c r="E776" i="11" s="1"/>
  <c r="I776" i="11" s="1"/>
  <c r="H776" i="11"/>
  <c r="E774" i="11" a="1"/>
  <c r="E774" i="11" s="1"/>
  <c r="I774" i="11" s="1"/>
  <c r="H774" i="11"/>
  <c r="E775" i="11" a="1"/>
  <c r="E775" i="11" s="1"/>
  <c r="I775" i="11" s="1"/>
  <c r="H775" i="11"/>
  <c r="E781" i="11" a="1"/>
  <c r="E781" i="11" s="1"/>
  <c r="I781" i="11" s="1"/>
  <c r="H781" i="11"/>
  <c r="E780" i="11" a="1"/>
  <c r="E780" i="11" s="1"/>
  <c r="I780" i="11" s="1"/>
  <c r="H780" i="11"/>
  <c r="E782" i="11" a="1"/>
  <c r="E782" i="11" s="1"/>
  <c r="I782" i="11" s="1"/>
  <c r="H782" i="11"/>
  <c r="E778" i="11" a="1"/>
  <c r="E778" i="11" s="1"/>
  <c r="I778" i="11" s="1"/>
  <c r="H778" i="11"/>
  <c r="E779" i="11" a="1"/>
  <c r="E779" i="11" s="1"/>
  <c r="I779" i="11" s="1"/>
  <c r="H779" i="11"/>
  <c r="E777" i="11" a="1"/>
  <c r="E777" i="11" s="1"/>
  <c r="I777" i="11" s="1"/>
  <c r="H777" i="11"/>
  <c r="E789" i="11" a="1"/>
  <c r="E789" i="11" s="1"/>
  <c r="I789" i="11" s="1"/>
  <c r="H789" i="11"/>
  <c r="E786" i="11" a="1"/>
  <c r="E786" i="11" s="1"/>
  <c r="I786" i="11" s="1"/>
  <c r="H786" i="11"/>
  <c r="E784" i="11" a="1"/>
  <c r="E784" i="11" s="1"/>
  <c r="I784" i="11" s="1"/>
  <c r="H784" i="11"/>
  <c r="E787" i="11" a="1"/>
  <c r="E787" i="11" s="1"/>
  <c r="I787" i="11" s="1"/>
  <c r="H787" i="11"/>
  <c r="E788" i="11" a="1"/>
  <c r="E788" i="11" s="1"/>
  <c r="I788" i="11" s="1"/>
  <c r="H788" i="11"/>
  <c r="E785" i="11" a="1"/>
  <c r="E785" i="11" s="1"/>
  <c r="I785" i="11" s="1"/>
  <c r="H785" i="11"/>
  <c r="E791" i="11" a="1"/>
  <c r="E791" i="11" s="1"/>
  <c r="I791" i="11" s="1"/>
  <c r="H791" i="11"/>
  <c r="E783" i="11" a="1"/>
  <c r="E783" i="11" s="1"/>
  <c r="I783" i="11" s="1"/>
  <c r="H783" i="11"/>
  <c r="E790" i="11" a="1"/>
  <c r="E790" i="11" s="1"/>
  <c r="I790" i="11" s="1"/>
  <c r="H790" i="11"/>
  <c r="E792" i="11" a="1"/>
  <c r="E792" i="11" s="1"/>
  <c r="I792" i="11" s="1"/>
  <c r="H792" i="11"/>
  <c r="E794" i="11" a="1"/>
  <c r="E794" i="11" s="1"/>
  <c r="I794" i="11" s="1"/>
  <c r="H794" i="11"/>
  <c r="E796" i="11" a="1"/>
  <c r="E796" i="11" s="1"/>
  <c r="I796" i="11" s="1"/>
  <c r="H796" i="11"/>
  <c r="E795" i="11" a="1"/>
  <c r="E795" i="11" s="1"/>
  <c r="I795" i="11" s="1"/>
  <c r="H795" i="11"/>
  <c r="E793" i="11" a="1"/>
  <c r="E793" i="11" s="1"/>
  <c r="I793" i="11" s="1"/>
  <c r="H793" i="11"/>
  <c r="E803" i="11" a="1"/>
  <c r="E803" i="11" s="1"/>
  <c r="I803" i="11" s="1"/>
  <c r="H803" i="11"/>
  <c r="E804" i="11" a="1"/>
  <c r="E804" i="11" s="1"/>
  <c r="I804" i="11" s="1"/>
  <c r="H804" i="11"/>
  <c r="E798" i="11" a="1"/>
  <c r="E798" i="11" s="1"/>
  <c r="I798" i="11" s="1"/>
  <c r="H798" i="11"/>
  <c r="E800" i="11" a="1"/>
  <c r="E800" i="11" s="1"/>
  <c r="I800" i="11" s="1"/>
  <c r="H800" i="11"/>
  <c r="E805" i="11" a="1"/>
  <c r="E805" i="11" s="1"/>
  <c r="I805" i="11" s="1"/>
  <c r="H805" i="11"/>
  <c r="E799" i="11" a="1"/>
  <c r="E799" i="11" s="1"/>
  <c r="I799" i="11" s="1"/>
  <c r="H799" i="11"/>
  <c r="E797" i="11" a="1"/>
  <c r="E797" i="11" s="1"/>
  <c r="I797" i="11" s="1"/>
  <c r="H797" i="11"/>
  <c r="E801" i="11" a="1"/>
  <c r="E801" i="11" s="1"/>
  <c r="I801" i="11" s="1"/>
  <c r="H801" i="11"/>
  <c r="E802" i="11" a="1"/>
  <c r="E802" i="11" s="1"/>
  <c r="I802" i="11" s="1"/>
  <c r="H802" i="11"/>
  <c r="E824" i="11" a="1"/>
  <c r="E824" i="11" s="1"/>
  <c r="I824" i="11" s="1"/>
  <c r="H824" i="11"/>
  <c r="E806" i="11" a="1"/>
  <c r="E806" i="11" s="1"/>
  <c r="I806" i="11" s="1"/>
  <c r="H806" i="11"/>
  <c r="E819" i="11" a="1"/>
  <c r="E819" i="11" s="1"/>
  <c r="I819" i="11" s="1"/>
  <c r="H819" i="11"/>
  <c r="E807" i="11" a="1"/>
  <c r="E807" i="11" s="1"/>
  <c r="I807" i="11" s="1"/>
  <c r="H807" i="11"/>
  <c r="E809" i="11" a="1"/>
  <c r="E809" i="11" s="1"/>
  <c r="I809" i="11" s="1"/>
  <c r="H809" i="11"/>
  <c r="E822" i="11" a="1"/>
  <c r="E822" i="11" s="1"/>
  <c r="I822" i="11" s="1"/>
  <c r="H822" i="11"/>
  <c r="E812" i="11" a="1"/>
  <c r="E812" i="11" s="1"/>
  <c r="I812" i="11" s="1"/>
  <c r="H812" i="11"/>
  <c r="E821" i="11" a="1"/>
  <c r="E821" i="11" s="1"/>
  <c r="I821" i="11" s="1"/>
  <c r="H821" i="11"/>
  <c r="E818" i="11" a="1"/>
  <c r="E818" i="11" s="1"/>
  <c r="I818" i="11" s="1"/>
  <c r="H818" i="11"/>
  <c r="E816" i="11" a="1"/>
  <c r="E816" i="11" s="1"/>
  <c r="I816" i="11" s="1"/>
  <c r="H816" i="11"/>
  <c r="E813" i="11" a="1"/>
  <c r="E813" i="11" s="1"/>
  <c r="I813" i="11" s="1"/>
  <c r="H813" i="11"/>
  <c r="E810" i="11" a="1"/>
  <c r="E810" i="11" s="1"/>
  <c r="I810" i="11" s="1"/>
  <c r="H810" i="11"/>
  <c r="E814" i="11" a="1"/>
  <c r="E814" i="11" s="1"/>
  <c r="I814" i="11" s="1"/>
  <c r="H814" i="11"/>
  <c r="E815" i="11" a="1"/>
  <c r="E815" i="11" s="1"/>
  <c r="I815" i="11" s="1"/>
  <c r="H815" i="11"/>
  <c r="E823" i="11" a="1"/>
  <c r="E823" i="11" s="1"/>
  <c r="I823" i="11" s="1"/>
  <c r="H823" i="11"/>
  <c r="E808" i="11" a="1"/>
  <c r="E808" i="11" s="1"/>
  <c r="I808" i="11" s="1"/>
  <c r="H808" i="11"/>
  <c r="E811" i="11" a="1"/>
  <c r="E811" i="11" s="1"/>
  <c r="I811" i="11" s="1"/>
  <c r="H811" i="11"/>
  <c r="E820" i="11" a="1"/>
  <c r="E820" i="11" s="1"/>
  <c r="I820" i="11" s="1"/>
  <c r="H820" i="11"/>
  <c r="E817" i="11" a="1"/>
  <c r="E817" i="11" s="1"/>
  <c r="I817" i="11" s="1"/>
  <c r="H817" i="11"/>
  <c r="E827" i="11" a="1"/>
  <c r="E827" i="11" s="1"/>
  <c r="I827" i="11" s="1"/>
  <c r="H827" i="11"/>
  <c r="E834" i="11" a="1"/>
  <c r="E834" i="11" s="1"/>
  <c r="I834" i="11" s="1"/>
  <c r="H834" i="11"/>
  <c r="E830" i="11" a="1"/>
  <c r="E830" i="11" s="1"/>
  <c r="I830" i="11" s="1"/>
  <c r="H830" i="11"/>
  <c r="E828" i="11" a="1"/>
  <c r="E828" i="11" s="1"/>
  <c r="I828" i="11" s="1"/>
  <c r="H828" i="11"/>
  <c r="E832" i="11" a="1"/>
  <c r="E832" i="11" s="1"/>
  <c r="I832" i="11" s="1"/>
  <c r="H832" i="11"/>
  <c r="E825" i="11" a="1"/>
  <c r="E825" i="11" s="1"/>
  <c r="I825" i="11" s="1"/>
  <c r="H825" i="11"/>
  <c r="E833" i="11" a="1"/>
  <c r="E833" i="11" s="1"/>
  <c r="I833" i="11" s="1"/>
  <c r="H833" i="11"/>
  <c r="E831" i="11" a="1"/>
  <c r="E831" i="11" s="1"/>
  <c r="I831" i="11" s="1"/>
  <c r="H831" i="11"/>
  <c r="E829" i="11" a="1"/>
  <c r="E829" i="11" s="1"/>
  <c r="I829" i="11" s="1"/>
  <c r="H829" i="11"/>
  <c r="E826" i="11" a="1"/>
  <c r="E826" i="11" s="1"/>
  <c r="I826" i="11" s="1"/>
  <c r="H826" i="11"/>
  <c r="E843" i="11" a="1"/>
  <c r="E843" i="11" s="1"/>
  <c r="I843" i="11" s="1"/>
  <c r="H843" i="11"/>
  <c r="E836" i="11" a="1"/>
  <c r="E836" i="11" s="1"/>
  <c r="I836" i="11" s="1"/>
  <c r="H836" i="11"/>
  <c r="E838" i="11" a="1"/>
  <c r="E838" i="11" s="1"/>
  <c r="I838" i="11" s="1"/>
  <c r="H838" i="11"/>
  <c r="E837" i="11" a="1"/>
  <c r="E837" i="11" s="1"/>
  <c r="I837" i="11" s="1"/>
  <c r="H837" i="11"/>
  <c r="E842" i="11" a="1"/>
  <c r="E842" i="11" s="1"/>
  <c r="I842" i="11" s="1"/>
  <c r="H842" i="11"/>
  <c r="E840" i="11" a="1"/>
  <c r="E840" i="11" s="1"/>
  <c r="I840" i="11" s="1"/>
  <c r="H840" i="11"/>
  <c r="E844" i="11" a="1"/>
  <c r="E844" i="11" s="1"/>
  <c r="I844" i="11" s="1"/>
  <c r="H844" i="11"/>
  <c r="E841" i="11" a="1"/>
  <c r="E841" i="11" s="1"/>
  <c r="I841" i="11" s="1"/>
  <c r="H841" i="11"/>
  <c r="E839" i="11" a="1"/>
  <c r="E839" i="11" s="1"/>
  <c r="I839" i="11" s="1"/>
  <c r="H839" i="11"/>
  <c r="E835" i="11" a="1"/>
  <c r="E835" i="11" s="1"/>
  <c r="I835" i="11" s="1"/>
  <c r="H835" i="11"/>
  <c r="E847" i="11" a="1"/>
  <c r="E847" i="11" s="1"/>
  <c r="I847" i="11" s="1"/>
  <c r="H847" i="11"/>
  <c r="E845" i="11" a="1"/>
  <c r="E845" i="11" s="1"/>
  <c r="I845" i="11" s="1"/>
  <c r="H845" i="11"/>
  <c r="E848" i="11" a="1"/>
  <c r="E848" i="11" s="1"/>
  <c r="I848" i="11" s="1"/>
  <c r="H848" i="11"/>
  <c r="E846" i="11" a="1"/>
  <c r="E846" i="11" s="1"/>
  <c r="I846" i="11" s="1"/>
  <c r="H846" i="11"/>
  <c r="E857" i="11" a="1"/>
  <c r="E857" i="11" s="1"/>
  <c r="I857" i="11" s="1"/>
  <c r="H857" i="11"/>
  <c r="E852" i="11" a="1"/>
  <c r="E852" i="11" s="1"/>
  <c r="I852" i="11" s="1"/>
  <c r="H852" i="11"/>
  <c r="E853" i="11" a="1"/>
  <c r="E853" i="11" s="1"/>
  <c r="I853" i="11" s="1"/>
  <c r="H853" i="11"/>
  <c r="E856" i="11" a="1"/>
  <c r="E856" i="11" s="1"/>
  <c r="I856" i="11" s="1"/>
  <c r="H856" i="11"/>
  <c r="E855" i="11" a="1"/>
  <c r="E855" i="11" s="1"/>
  <c r="I855" i="11" s="1"/>
  <c r="H855" i="11"/>
  <c r="E849" i="11" a="1"/>
  <c r="E849" i="11" s="1"/>
  <c r="I849" i="11" s="1"/>
  <c r="H849" i="11"/>
  <c r="E851" i="11" a="1"/>
  <c r="E851" i="11" s="1"/>
  <c r="I851" i="11" s="1"/>
  <c r="H851" i="11"/>
  <c r="E850" i="11" a="1"/>
  <c r="E850" i="11" s="1"/>
  <c r="I850" i="11" s="1"/>
  <c r="H850" i="11"/>
  <c r="E858" i="11" a="1"/>
  <c r="E858" i="11" s="1"/>
  <c r="I858" i="11" s="1"/>
  <c r="H858" i="11"/>
  <c r="E854" i="11" a="1"/>
  <c r="E854" i="11" s="1"/>
  <c r="I854" i="11" s="1"/>
  <c r="H854" i="11"/>
  <c r="E860" i="11" a="1"/>
  <c r="E860" i="11" s="1"/>
  <c r="I860" i="11" s="1"/>
  <c r="H860" i="11"/>
  <c r="E864" i="11" a="1"/>
  <c r="E864" i="11" s="1"/>
  <c r="I864" i="11" s="1"/>
  <c r="H864" i="11"/>
  <c r="E861" i="11" a="1"/>
  <c r="E861" i="11" s="1"/>
  <c r="I861" i="11" s="1"/>
  <c r="H861" i="11"/>
  <c r="E865" i="11" a="1"/>
  <c r="E865" i="11" s="1"/>
  <c r="I865" i="11" s="1"/>
  <c r="H865" i="11"/>
  <c r="E863" i="11" a="1"/>
  <c r="E863" i="11" s="1"/>
  <c r="I863" i="11" s="1"/>
  <c r="H863" i="11"/>
  <c r="E862" i="11" a="1"/>
  <c r="E862" i="11" s="1"/>
  <c r="I862" i="11" s="1"/>
  <c r="H862" i="11"/>
  <c r="E859" i="11" a="1"/>
  <c r="E859" i="11" s="1"/>
  <c r="I859" i="11" s="1"/>
  <c r="H859" i="11"/>
  <c r="E878" i="11" a="1"/>
  <c r="E878" i="11" s="1"/>
  <c r="I878" i="11" s="1"/>
  <c r="H878" i="11"/>
  <c r="E871" i="11" a="1"/>
  <c r="E871" i="11" s="1"/>
  <c r="I871" i="11" s="1"/>
  <c r="H871" i="11"/>
  <c r="E875" i="11" a="1"/>
  <c r="E875" i="11" s="1"/>
  <c r="I875" i="11" s="1"/>
  <c r="H875" i="11"/>
  <c r="E873" i="11" a="1"/>
  <c r="E873" i="11" s="1"/>
  <c r="I873" i="11" s="1"/>
  <c r="H873" i="11"/>
  <c r="E866" i="11" a="1"/>
  <c r="E866" i="11" s="1"/>
  <c r="I866" i="11" s="1"/>
  <c r="H866" i="11"/>
  <c r="E876" i="11" a="1"/>
  <c r="E876" i="11" s="1"/>
  <c r="I876" i="11" s="1"/>
  <c r="H876" i="11"/>
  <c r="E869" i="11" a="1"/>
  <c r="E869" i="11" s="1"/>
  <c r="I869" i="11" s="1"/>
  <c r="H869" i="11"/>
  <c r="E870" i="11" a="1"/>
  <c r="E870" i="11" s="1"/>
  <c r="I870" i="11" s="1"/>
  <c r="H870" i="11"/>
  <c r="E874" i="11" a="1"/>
  <c r="E874" i="11" s="1"/>
  <c r="I874" i="11" s="1"/>
  <c r="H874" i="11"/>
  <c r="E867" i="11" a="1"/>
  <c r="E867" i="11" s="1"/>
  <c r="I867" i="11" s="1"/>
  <c r="H867" i="11"/>
  <c r="E877" i="11" a="1"/>
  <c r="E877" i="11" s="1"/>
  <c r="I877" i="11" s="1"/>
  <c r="H877" i="11"/>
  <c r="E872" i="11" a="1"/>
  <c r="E872" i="11" s="1"/>
  <c r="I872" i="11" s="1"/>
  <c r="H872" i="11"/>
  <c r="E868" i="11" a="1"/>
  <c r="E868" i="11" s="1"/>
  <c r="I868" i="11" s="1"/>
  <c r="H868" i="11"/>
  <c r="E881" i="11" a="1"/>
  <c r="E881" i="11" s="1"/>
  <c r="I881" i="11" s="1"/>
  <c r="H881" i="11"/>
  <c r="E883" i="11" a="1"/>
  <c r="E883" i="11" s="1"/>
  <c r="I883" i="11" s="1"/>
  <c r="H883" i="11"/>
  <c r="E879" i="11" a="1"/>
  <c r="E879" i="11" s="1"/>
  <c r="I879" i="11" s="1"/>
  <c r="H879" i="11"/>
  <c r="E884" i="11" a="1"/>
  <c r="E884" i="11" s="1"/>
  <c r="I884" i="11" s="1"/>
  <c r="H884" i="11"/>
  <c r="E880" i="11" a="1"/>
  <c r="E880" i="11" s="1"/>
  <c r="I880" i="11" s="1"/>
  <c r="H880" i="11"/>
  <c r="E882" i="11" a="1"/>
  <c r="E882" i="11" s="1"/>
  <c r="I882" i="11" s="1"/>
  <c r="H882" i="11"/>
  <c r="E890" i="11" a="1"/>
  <c r="E890" i="11" s="1"/>
  <c r="I890" i="11" s="1"/>
  <c r="H890" i="11"/>
  <c r="E888" i="11" a="1"/>
  <c r="E888" i="11" s="1"/>
  <c r="I888" i="11" s="1"/>
  <c r="H888" i="11"/>
  <c r="E889" i="11" a="1"/>
  <c r="E889" i="11" s="1"/>
  <c r="I889" i="11" s="1"/>
  <c r="H889" i="11"/>
  <c r="E891" i="11" a="1"/>
  <c r="E891" i="11" s="1"/>
  <c r="I891" i="11" s="1"/>
  <c r="H891" i="11"/>
  <c r="E885" i="11" a="1"/>
  <c r="E885" i="11" s="1"/>
  <c r="I885" i="11" s="1"/>
  <c r="H885" i="11"/>
  <c r="E887" i="11" a="1"/>
  <c r="E887" i="11" s="1"/>
  <c r="I887" i="11" s="1"/>
  <c r="H887" i="11"/>
  <c r="E886" i="11" a="1"/>
  <c r="E886" i="11" s="1"/>
  <c r="I886" i="11" s="1"/>
  <c r="H886" i="11"/>
  <c r="E897" i="11" a="1"/>
  <c r="E897" i="11" s="1"/>
  <c r="I897" i="11" s="1"/>
  <c r="H897" i="11"/>
  <c r="E898" i="11" a="1"/>
  <c r="E898" i="11" s="1"/>
  <c r="I898" i="11" s="1"/>
  <c r="H898" i="11"/>
  <c r="E900" i="11" a="1"/>
  <c r="E900" i="11" s="1"/>
  <c r="I900" i="11" s="1"/>
  <c r="H900" i="11"/>
  <c r="E896" i="11" a="1"/>
  <c r="E896" i="11" s="1"/>
  <c r="I896" i="11" s="1"/>
  <c r="H896" i="11"/>
  <c r="E893" i="11" a="1"/>
  <c r="E893" i="11" s="1"/>
  <c r="I893" i="11" s="1"/>
  <c r="H893" i="11"/>
  <c r="E895" i="11" a="1"/>
  <c r="E895" i="11" s="1"/>
  <c r="I895" i="11" s="1"/>
  <c r="H895" i="11"/>
  <c r="E899" i="11" a="1"/>
  <c r="E899" i="11" s="1"/>
  <c r="I899" i="11" s="1"/>
  <c r="H899" i="11"/>
  <c r="E894" i="11" a="1"/>
  <c r="E894" i="11" s="1"/>
  <c r="I894" i="11" s="1"/>
  <c r="H894" i="11"/>
  <c r="E892" i="11" a="1"/>
  <c r="E892" i="11" s="1"/>
  <c r="I892" i="11" s="1"/>
  <c r="H892" i="11"/>
  <c r="E904" i="11" a="1"/>
  <c r="E904" i="11" s="1"/>
  <c r="I904" i="11" s="1"/>
  <c r="H904" i="11"/>
  <c r="E906" i="11" a="1"/>
  <c r="E906" i="11" s="1"/>
  <c r="I906" i="11" s="1"/>
  <c r="H906" i="11"/>
  <c r="E901" i="11" a="1"/>
  <c r="E901" i="11" s="1"/>
  <c r="I901" i="11" s="1"/>
  <c r="H901" i="11"/>
  <c r="E903" i="11" a="1"/>
  <c r="E903" i="11" s="1"/>
  <c r="I903" i="11" s="1"/>
  <c r="H903" i="11"/>
  <c r="E905" i="11" a="1"/>
  <c r="E905" i="11" s="1"/>
  <c r="I905" i="11" s="1"/>
  <c r="H905" i="11"/>
  <c r="E902" i="11" a="1"/>
  <c r="E902" i="11" s="1"/>
  <c r="I902" i="11" s="1"/>
  <c r="H902" i="11"/>
  <c r="E907" i="11" a="1"/>
  <c r="E907" i="11" s="1"/>
  <c r="I907" i="11" s="1"/>
  <c r="H907" i="11"/>
  <c r="E910" i="11" a="1"/>
  <c r="E910" i="11" s="1"/>
  <c r="I910" i="11" s="1"/>
  <c r="H910" i="11"/>
  <c r="E911" i="11" a="1"/>
  <c r="E911" i="11" s="1"/>
  <c r="I911" i="11" s="1"/>
  <c r="H911" i="11"/>
  <c r="E908" i="11" a="1"/>
  <c r="E908" i="11" s="1"/>
  <c r="I908" i="11" s="1"/>
  <c r="H908" i="11"/>
  <c r="E909" i="11" a="1"/>
  <c r="E909" i="11" s="1"/>
  <c r="I909" i="11" s="1"/>
  <c r="H909" i="11"/>
  <c r="E912" i="11" a="1"/>
  <c r="E912" i="11" s="1"/>
  <c r="I912" i="11" s="1"/>
  <c r="H912" i="11"/>
  <c r="E920" i="11" a="1"/>
  <c r="E920" i="11" s="1"/>
  <c r="I920" i="11" s="1"/>
  <c r="H920" i="11"/>
  <c r="E916" i="11" a="1"/>
  <c r="E916" i="11" s="1"/>
  <c r="I916" i="11" s="1"/>
  <c r="H916" i="11"/>
  <c r="E914" i="11" a="1"/>
  <c r="E914" i="11" s="1"/>
  <c r="I914" i="11" s="1"/>
  <c r="H914" i="11"/>
  <c r="E918" i="11" a="1"/>
  <c r="E918" i="11" s="1"/>
  <c r="I918" i="11" s="1"/>
  <c r="H918" i="11"/>
  <c r="E915" i="11" a="1"/>
  <c r="E915" i="11" s="1"/>
  <c r="I915" i="11" s="1"/>
  <c r="H915" i="11"/>
  <c r="E917" i="11" a="1"/>
  <c r="E917" i="11" s="1"/>
  <c r="I917" i="11" s="1"/>
  <c r="H917" i="11"/>
  <c r="E919" i="11" a="1"/>
  <c r="E919" i="11" s="1"/>
  <c r="I919" i="11" s="1"/>
  <c r="H919" i="11"/>
  <c r="E913" i="11" a="1"/>
  <c r="E913" i="11" s="1"/>
  <c r="I913" i="11" s="1"/>
  <c r="H913" i="11"/>
  <c r="E926" i="11" a="1"/>
  <c r="E926" i="11" s="1"/>
  <c r="I926" i="11" s="1"/>
  <c r="H926" i="11"/>
  <c r="E921" i="11" a="1"/>
  <c r="E921" i="11" s="1"/>
  <c r="I921" i="11" s="1"/>
  <c r="H921" i="11"/>
  <c r="E928" i="11" a="1"/>
  <c r="E928" i="11" s="1"/>
  <c r="I928" i="11" s="1"/>
  <c r="H928" i="11"/>
  <c r="E924" i="11" a="1"/>
  <c r="E924" i="11" s="1"/>
  <c r="I924" i="11" s="1"/>
  <c r="H924" i="11"/>
  <c r="E927" i="11" a="1"/>
  <c r="E927" i="11" s="1"/>
  <c r="I927" i="11" s="1"/>
  <c r="H927" i="11"/>
  <c r="E923" i="11" a="1"/>
  <c r="E923" i="11" s="1"/>
  <c r="I923" i="11" s="1"/>
  <c r="H923" i="11"/>
  <c r="E922" i="11" a="1"/>
  <c r="E922" i="11" s="1"/>
  <c r="I922" i="11" s="1"/>
  <c r="H922" i="11"/>
  <c r="E925" i="11" a="1"/>
  <c r="E925" i="11" s="1"/>
  <c r="I925" i="11" s="1"/>
  <c r="H925" i="11"/>
  <c r="E934" i="11" a="1"/>
  <c r="E934" i="11" s="1"/>
  <c r="I934" i="11" s="1"/>
  <c r="H934" i="11"/>
  <c r="E931" i="11" a="1"/>
  <c r="E931" i="11" s="1"/>
  <c r="I931" i="11" s="1"/>
  <c r="H931" i="11"/>
  <c r="E933" i="11" a="1"/>
  <c r="E933" i="11" s="1"/>
  <c r="I933" i="11" s="1"/>
  <c r="H933" i="11"/>
  <c r="E930" i="11" a="1"/>
  <c r="E930" i="11" s="1"/>
  <c r="I930" i="11" s="1"/>
  <c r="H930" i="11"/>
  <c r="E929" i="11" a="1"/>
  <c r="E929" i="11" s="1"/>
  <c r="I929" i="11" s="1"/>
  <c r="H929" i="11"/>
  <c r="E932" i="11" a="1"/>
  <c r="E932" i="11" s="1"/>
  <c r="I932" i="11" s="1"/>
  <c r="H932" i="11"/>
  <c r="E943" i="11" a="1"/>
  <c r="E943" i="11" s="1"/>
  <c r="I943" i="11" s="1"/>
  <c r="H943" i="11"/>
  <c r="E939" i="11" a="1"/>
  <c r="E939" i="11" s="1"/>
  <c r="I939" i="11" s="1"/>
  <c r="H939" i="11"/>
  <c r="E938" i="11" a="1"/>
  <c r="E938" i="11" s="1"/>
  <c r="I938" i="11" s="1"/>
  <c r="H938" i="11"/>
  <c r="E941" i="11" a="1"/>
  <c r="E941" i="11" s="1"/>
  <c r="I941" i="11" s="1"/>
  <c r="H941" i="11"/>
  <c r="E942" i="11" a="1"/>
  <c r="E942" i="11" s="1"/>
  <c r="I942" i="11" s="1"/>
  <c r="H942" i="11"/>
  <c r="E935" i="11" a="1"/>
  <c r="E935" i="11" s="1"/>
  <c r="I935" i="11" s="1"/>
  <c r="H935" i="11"/>
  <c r="E936" i="11" a="1"/>
  <c r="E936" i="11" s="1"/>
  <c r="I936" i="11" s="1"/>
  <c r="H936" i="11"/>
  <c r="E937" i="11" a="1"/>
  <c r="E937" i="11" s="1"/>
  <c r="I937" i="11" s="1"/>
  <c r="H937" i="11"/>
  <c r="E940" i="11" a="1"/>
  <c r="E940" i="11" s="1"/>
  <c r="I940" i="11" s="1"/>
  <c r="H940" i="11"/>
  <c r="E945" i="11" a="1"/>
  <c r="E945" i="11" s="1"/>
  <c r="I945" i="11" s="1"/>
  <c r="H945" i="11"/>
  <c r="E948" i="11" a="1"/>
  <c r="E948" i="11" s="1"/>
  <c r="I948" i="11" s="1"/>
  <c r="H948" i="11"/>
  <c r="E949" i="11" a="1"/>
  <c r="E949" i="11" s="1"/>
  <c r="I949" i="11" s="1"/>
  <c r="H949" i="11"/>
  <c r="E944" i="11" a="1"/>
  <c r="E944" i="11" s="1"/>
  <c r="I944" i="11" s="1"/>
  <c r="H944" i="11"/>
  <c r="E946" i="11" a="1"/>
  <c r="E946" i="11" s="1"/>
  <c r="I946" i="11" s="1"/>
  <c r="H946" i="11"/>
  <c r="E947" i="11" a="1"/>
  <c r="E947" i="11" s="1"/>
  <c r="I947" i="11" s="1"/>
  <c r="H947" i="11"/>
  <c r="E952" i="11" a="1"/>
  <c r="E952" i="11" s="1"/>
  <c r="I952" i="11" s="1"/>
  <c r="H952" i="11"/>
  <c r="E951" i="11" a="1"/>
  <c r="E951" i="11" s="1"/>
  <c r="I951" i="11" s="1"/>
  <c r="H951" i="11"/>
  <c r="E950" i="11" a="1"/>
  <c r="E950" i="11" s="1"/>
  <c r="I950" i="11" s="1"/>
  <c r="H950" i="11"/>
  <c r="E953" i="11" a="1"/>
  <c r="E953" i="11" s="1"/>
  <c r="I953" i="11" s="1"/>
  <c r="H953" i="11"/>
  <c r="E955" i="11" a="1"/>
  <c r="E955" i="11" s="1"/>
  <c r="I955" i="11" s="1"/>
  <c r="H955" i="11"/>
  <c r="E958" i="11" a="1"/>
  <c r="E958" i="11" s="1"/>
  <c r="I958" i="11" s="1"/>
  <c r="H958" i="11"/>
  <c r="E957" i="11" a="1"/>
  <c r="E957" i="11" s="1"/>
  <c r="I957" i="11" s="1"/>
  <c r="H957" i="11"/>
  <c r="E956" i="11" a="1"/>
  <c r="E956" i="11" s="1"/>
  <c r="I956" i="11" s="1"/>
  <c r="H956" i="11"/>
  <c r="E954" i="11" a="1"/>
  <c r="E954" i="11" s="1"/>
  <c r="I954" i="11" s="1"/>
  <c r="H954" i="11"/>
  <c r="E963" i="11" a="1"/>
  <c r="E963" i="11" s="1"/>
  <c r="I963" i="11" s="1"/>
  <c r="H963" i="11"/>
  <c r="E962" i="11" a="1"/>
  <c r="E962" i="11" s="1"/>
  <c r="I962" i="11" s="1"/>
  <c r="H962" i="11"/>
  <c r="E960" i="11" a="1"/>
  <c r="E960" i="11" s="1"/>
  <c r="I960" i="11" s="1"/>
  <c r="H960" i="11"/>
  <c r="E961" i="11" a="1"/>
  <c r="E961" i="11" s="1"/>
  <c r="I961" i="11" s="1"/>
  <c r="H961" i="11"/>
  <c r="E959" i="11" a="1"/>
  <c r="E959" i="11" s="1"/>
  <c r="I959" i="11" s="1"/>
  <c r="H959" i="11"/>
  <c r="E968" i="11" a="1"/>
  <c r="E968" i="11" s="1"/>
  <c r="I968" i="11" s="1"/>
  <c r="H968" i="11"/>
  <c r="E964" i="11" a="1"/>
  <c r="E964" i="11" s="1"/>
  <c r="I964" i="11" s="1"/>
  <c r="H964" i="11"/>
  <c r="E966" i="11" a="1"/>
  <c r="E966" i="11" s="1"/>
  <c r="I966" i="11" s="1"/>
  <c r="H966" i="11"/>
  <c r="E967" i="11" a="1"/>
  <c r="E967" i="11" s="1"/>
  <c r="I967" i="11" s="1"/>
  <c r="H967" i="11"/>
  <c r="E965" i="11" a="1"/>
  <c r="E965" i="11" s="1"/>
  <c r="I965" i="11" s="1"/>
  <c r="H965" i="11"/>
  <c r="E975" i="11" a="1"/>
  <c r="E975" i="11" s="1"/>
  <c r="I975" i="11" s="1"/>
  <c r="H975" i="11"/>
  <c r="E973" i="11" a="1"/>
  <c r="E973" i="11" s="1"/>
  <c r="I973" i="11" s="1"/>
  <c r="H973" i="11"/>
  <c r="E971" i="11" a="1"/>
  <c r="E971" i="11" s="1"/>
  <c r="I971" i="11" s="1"/>
  <c r="H971" i="11"/>
  <c r="E972" i="11" a="1"/>
  <c r="E972" i="11" s="1"/>
  <c r="I972" i="11" s="1"/>
  <c r="H972" i="11"/>
  <c r="E970" i="11" a="1"/>
  <c r="E970" i="11" s="1"/>
  <c r="I970" i="11" s="1"/>
  <c r="H970" i="11"/>
  <c r="E969" i="11" a="1"/>
  <c r="E969" i="11" s="1"/>
  <c r="I969" i="11" s="1"/>
  <c r="H969" i="11"/>
  <c r="E974" i="11" a="1"/>
  <c r="E974" i="11" s="1"/>
  <c r="I974" i="11" s="1"/>
  <c r="H974" i="11"/>
  <c r="E982" i="11" a="1"/>
  <c r="E982" i="11" s="1"/>
  <c r="I982" i="11" s="1"/>
  <c r="H982" i="11"/>
  <c r="E980" i="11" a="1"/>
  <c r="E980" i="11" s="1"/>
  <c r="I980" i="11" s="1"/>
  <c r="H980" i="11"/>
  <c r="E978" i="11" a="1"/>
  <c r="E978" i="11" s="1"/>
  <c r="I978" i="11" s="1"/>
  <c r="H978" i="11"/>
  <c r="E979" i="11" a="1"/>
  <c r="E979" i="11" s="1"/>
  <c r="I979" i="11" s="1"/>
  <c r="H979" i="11"/>
  <c r="E976" i="11" a="1"/>
  <c r="E976" i="11" s="1"/>
  <c r="I976" i="11" s="1"/>
  <c r="H976" i="11"/>
  <c r="E981" i="11" a="1"/>
  <c r="E981" i="11" s="1"/>
  <c r="I981" i="11" s="1"/>
  <c r="H981" i="11"/>
  <c r="E977" i="11" a="1"/>
  <c r="E977" i="11" s="1"/>
  <c r="I977" i="11" s="1"/>
  <c r="H977" i="11"/>
  <c r="E988" i="11" a="1"/>
  <c r="E988" i="11" s="1"/>
  <c r="I988" i="11" s="1"/>
  <c r="H988" i="11"/>
  <c r="E1002" i="11" a="1"/>
  <c r="E1002" i="11" s="1"/>
  <c r="I1002" i="11" s="1"/>
  <c r="H1002" i="11"/>
  <c r="E984" i="11" a="1"/>
  <c r="E984" i="11" s="1"/>
  <c r="I984" i="11" s="1"/>
  <c r="H984" i="11"/>
  <c r="E985" i="11" a="1"/>
  <c r="E985" i="11" s="1"/>
  <c r="I985" i="11" s="1"/>
  <c r="H985" i="11"/>
  <c r="E1007" i="11" a="1"/>
  <c r="E1007" i="11" s="1"/>
  <c r="I1007" i="11" s="1"/>
  <c r="H1007" i="11"/>
  <c r="E999" i="11" a="1"/>
  <c r="E999" i="11" s="1"/>
  <c r="I999" i="11" s="1"/>
  <c r="H999" i="11"/>
  <c r="E995" i="11" a="1"/>
  <c r="E995" i="11" s="1"/>
  <c r="I995" i="11" s="1"/>
  <c r="H995" i="11"/>
  <c r="E993" i="11" a="1"/>
  <c r="E993" i="11" s="1"/>
  <c r="I993" i="11" s="1"/>
  <c r="H993" i="11"/>
  <c r="E992" i="11" a="1"/>
  <c r="E992" i="11" s="1"/>
  <c r="I992" i="11" s="1"/>
  <c r="H992" i="11"/>
  <c r="E1008" i="11" a="1"/>
  <c r="E1008" i="11" s="1"/>
  <c r="I1008" i="11" s="1"/>
  <c r="H1008" i="11"/>
  <c r="E983" i="11" a="1"/>
  <c r="E983" i="11" s="1"/>
  <c r="I983" i="11" s="1"/>
  <c r="H983" i="11"/>
  <c r="E994" i="11" a="1"/>
  <c r="E994" i="11" s="1"/>
  <c r="I994" i="11" s="1"/>
  <c r="H994" i="11"/>
  <c r="E996" i="11" a="1"/>
  <c r="E996" i="11" s="1"/>
  <c r="I996" i="11" s="1"/>
  <c r="H996" i="11"/>
  <c r="E989" i="11" a="1"/>
  <c r="E989" i="11" s="1"/>
  <c r="I989" i="11" s="1"/>
  <c r="H989" i="11"/>
  <c r="E998" i="11" a="1"/>
  <c r="E998" i="11" s="1"/>
  <c r="I998" i="11" s="1"/>
  <c r="H998" i="11"/>
  <c r="E990" i="11" a="1"/>
  <c r="E990" i="11" s="1"/>
  <c r="I990" i="11" s="1"/>
  <c r="H990" i="11"/>
  <c r="E1003" i="11" a="1"/>
  <c r="E1003" i="11" s="1"/>
  <c r="I1003" i="11" s="1"/>
  <c r="H1003" i="11"/>
  <c r="E986" i="11" a="1"/>
  <c r="E986" i="11" s="1"/>
  <c r="I986" i="11" s="1"/>
  <c r="H986" i="11"/>
  <c r="E987" i="11" a="1"/>
  <c r="E987" i="11" s="1"/>
  <c r="I987" i="11" s="1"/>
  <c r="H987" i="11"/>
  <c r="E1006" i="11" a="1"/>
  <c r="E1006" i="11" s="1"/>
  <c r="I1006" i="11" s="1"/>
  <c r="H1006" i="11"/>
  <c r="E1004" i="11" a="1"/>
  <c r="E1004" i="11" s="1"/>
  <c r="I1004" i="11" s="1"/>
  <c r="H1004" i="11"/>
  <c r="E1005" i="11" a="1"/>
  <c r="E1005" i="11" s="1"/>
  <c r="I1005" i="11" s="1"/>
  <c r="H1005" i="11"/>
  <c r="E1001" i="11" a="1"/>
  <c r="E1001" i="11" s="1"/>
  <c r="I1001" i="11" s="1"/>
  <c r="H1001" i="11"/>
  <c r="E997" i="11" a="1"/>
  <c r="E997" i="11" s="1"/>
  <c r="I997" i="11" s="1"/>
  <c r="H997" i="11"/>
  <c r="E1000" i="11" a="1"/>
  <c r="E1000" i="11" s="1"/>
  <c r="I1000" i="11" s="1"/>
  <c r="H1000" i="11"/>
  <c r="E991" i="11" a="1"/>
  <c r="E991" i="11" s="1"/>
  <c r="I991" i="11" s="1"/>
  <c r="H991" i="11"/>
  <c r="E1016" i="11" a="1"/>
  <c r="E1016" i="11" s="1"/>
  <c r="I1016" i="11" s="1"/>
  <c r="H1016" i="11"/>
  <c r="E1015" i="11" a="1"/>
  <c r="E1015" i="11" s="1"/>
  <c r="I1015" i="11" s="1"/>
  <c r="H1015" i="11"/>
  <c r="E1012" i="11" a="1"/>
  <c r="E1012" i="11" s="1"/>
  <c r="I1012" i="11" s="1"/>
  <c r="H1012" i="11"/>
  <c r="E1022" i="11" a="1"/>
  <c r="E1022" i="11" s="1"/>
  <c r="I1022" i="11" s="1"/>
  <c r="H1022" i="11"/>
  <c r="E1010" i="11" a="1"/>
  <c r="E1010" i="11" s="1"/>
  <c r="I1010" i="11" s="1"/>
  <c r="H1010" i="11"/>
  <c r="E1017" i="11" a="1"/>
  <c r="E1017" i="11" s="1"/>
  <c r="I1017" i="11" s="1"/>
  <c r="H1017" i="11"/>
  <c r="E1021" i="11" a="1"/>
  <c r="E1021" i="11" s="1"/>
  <c r="I1021" i="11" s="1"/>
  <c r="H1021" i="11"/>
  <c r="E1020" i="11" a="1"/>
  <c r="E1020" i="11" s="1"/>
  <c r="I1020" i="11" s="1"/>
  <c r="H1020" i="11"/>
  <c r="E1013" i="11" a="1"/>
  <c r="E1013" i="11" s="1"/>
  <c r="I1013" i="11" s="1"/>
  <c r="H1013" i="11"/>
  <c r="E1009" i="11" a="1"/>
  <c r="E1009" i="11" s="1"/>
  <c r="I1009" i="11" s="1"/>
  <c r="H1009" i="11"/>
  <c r="E1018" i="11" a="1"/>
  <c r="E1018" i="11" s="1"/>
  <c r="I1018" i="11" s="1"/>
  <c r="H1018" i="11"/>
  <c r="E1019" i="11" a="1"/>
  <c r="E1019" i="11" s="1"/>
  <c r="I1019" i="11" s="1"/>
  <c r="H1019" i="11"/>
  <c r="E1011" i="11" a="1"/>
  <c r="E1011" i="11" s="1"/>
  <c r="I1011" i="11" s="1"/>
  <c r="H1011" i="11"/>
  <c r="E1014" i="11" a="1"/>
  <c r="E1014" i="11" s="1"/>
  <c r="I1014" i="11" s="1"/>
  <c r="H1014" i="11"/>
  <c r="D129" i="11"/>
  <c r="H129" i="11" s="1"/>
  <c r="D128" i="11"/>
  <c r="H128" i="11" s="1"/>
  <c r="D124" i="11"/>
  <c r="H124" i="11" s="1"/>
  <c r="H123" i="11"/>
  <c r="D126" i="11"/>
  <c r="H126" i="11" s="1"/>
  <c r="D125" i="11"/>
  <c r="H125" i="11" s="1"/>
  <c r="D127" i="11"/>
  <c r="H127" i="11" s="1"/>
  <c r="D120" i="11"/>
  <c r="H120" i="11" s="1"/>
  <c r="D121" i="11"/>
  <c r="H121" i="11" s="1"/>
  <c r="D122" i="11"/>
  <c r="H122" i="11" s="1"/>
  <c r="D115" i="11"/>
  <c r="H115" i="11" s="1"/>
  <c r="D114" i="11"/>
  <c r="H114" i="11" s="1"/>
  <c r="D116" i="11"/>
  <c r="H116" i="11" s="1"/>
  <c r="D117" i="11"/>
  <c r="H117" i="11" s="1"/>
  <c r="D118" i="11"/>
  <c r="H118" i="11" s="1"/>
  <c r="D119" i="11"/>
  <c r="H119" i="11" s="1"/>
  <c r="D109" i="11"/>
  <c r="H109" i="11" s="1"/>
  <c r="D111" i="11"/>
  <c r="H111" i="11" s="1"/>
  <c r="D113" i="11"/>
  <c r="H113" i="11" s="1"/>
  <c r="D108" i="11"/>
  <c r="H108" i="11" s="1"/>
  <c r="D110" i="11"/>
  <c r="H110" i="11" s="1"/>
  <c r="D112" i="11"/>
  <c r="H112" i="11" s="1"/>
  <c r="D103" i="11"/>
  <c r="H103" i="11" s="1"/>
  <c r="D105" i="11"/>
  <c r="H105" i="11" s="1"/>
  <c r="D106" i="11"/>
  <c r="H106" i="11" s="1"/>
  <c r="D102" i="11"/>
  <c r="H102" i="11" s="1"/>
  <c r="D107" i="11"/>
  <c r="H107" i="11" s="1"/>
  <c r="D104" i="11"/>
  <c r="H104" i="11" s="1"/>
  <c r="D99" i="11"/>
  <c r="H99" i="11" s="1"/>
  <c r="D98" i="11"/>
  <c r="H98" i="11" s="1"/>
  <c r="D100" i="11"/>
  <c r="H100" i="11" s="1"/>
  <c r="D101" i="11"/>
  <c r="H101" i="11" s="1"/>
  <c r="D91" i="11"/>
  <c r="H91" i="11" s="1"/>
  <c r="D96" i="11"/>
  <c r="H96" i="11" s="1"/>
  <c r="D92" i="11"/>
  <c r="H92" i="11" s="1"/>
  <c r="D93" i="11"/>
  <c r="H93" i="11" s="1"/>
  <c r="D95" i="11"/>
  <c r="H95" i="11" s="1"/>
  <c r="D97" i="11"/>
  <c r="H97" i="11" s="1"/>
  <c r="D94" i="11"/>
  <c r="H94" i="11" s="1"/>
  <c r="D90" i="11"/>
  <c r="H90" i="11" s="1"/>
  <c r="H84" i="11"/>
  <c r="H85" i="11"/>
  <c r="D87" i="11"/>
  <c r="H87" i="11" s="1"/>
  <c r="D88" i="11"/>
  <c r="H88" i="11" s="1"/>
  <c r="D89" i="11"/>
  <c r="H89" i="11" s="1"/>
  <c r="H86" i="11"/>
  <c r="D80" i="11"/>
  <c r="H80" i="11" s="1"/>
  <c r="D82" i="11"/>
  <c r="H82" i="11" s="1"/>
  <c r="D81" i="11"/>
  <c r="H81" i="11" s="1"/>
  <c r="D83" i="11"/>
  <c r="H83" i="11" s="1"/>
  <c r="D79" i="11"/>
  <c r="H79" i="11" s="1"/>
  <c r="H76" i="11"/>
  <c r="H75" i="11"/>
  <c r="D77" i="11"/>
  <c r="H77" i="11" s="1"/>
  <c r="D78" i="11"/>
  <c r="H78" i="11" s="1"/>
  <c r="D73" i="11"/>
  <c r="H73" i="11" s="1"/>
  <c r="D72" i="11"/>
  <c r="H72" i="11" s="1"/>
  <c r="D71" i="11"/>
  <c r="H71" i="11" s="1"/>
  <c r="D70" i="11"/>
  <c r="H70" i="11" s="1"/>
  <c r="D74" i="11"/>
  <c r="H74" i="11" s="1"/>
  <c r="H69" i="11"/>
  <c r="E65" i="11" a="1"/>
  <c r="E65" i="11" s="1"/>
  <c r="I65" i="11" s="1"/>
  <c r="E66" i="11" a="1"/>
  <c r="E66" i="11" s="1"/>
  <c r="I66" i="11" s="1"/>
  <c r="E68" i="11" a="1"/>
  <c r="E68" i="11" s="1"/>
  <c r="I68" i="11" s="1"/>
  <c r="E67" i="11" a="1"/>
  <c r="E67" i="11" s="1"/>
  <c r="I67" i="11" s="1"/>
  <c r="D67" i="11"/>
  <c r="H67" i="11" s="1"/>
  <c r="D68" i="11"/>
  <c r="H68" i="11" s="1"/>
  <c r="D66" i="11"/>
  <c r="H66" i="11" s="1"/>
  <c r="D65" i="11"/>
  <c r="H65" i="11" s="1"/>
  <c r="E60" i="11" a="1"/>
  <c r="E60" i="11" s="1"/>
  <c r="I60" i="11" s="1"/>
  <c r="E57" i="11" a="1"/>
  <c r="E57" i="11" s="1"/>
  <c r="I57" i="11" s="1"/>
  <c r="E59" i="11" a="1"/>
  <c r="E59" i="11" s="1"/>
  <c r="I59" i="11" s="1"/>
  <c r="E56" i="11" a="1"/>
  <c r="E56" i="11" s="1"/>
  <c r="I56" i="11" s="1"/>
  <c r="E58" i="11" a="1"/>
  <c r="E58" i="11" s="1"/>
  <c r="I58" i="11" s="1"/>
  <c r="E63" i="11" a="1"/>
  <c r="E63" i="11" s="1"/>
  <c r="I63" i="11" s="1"/>
  <c r="E61" i="11" a="1"/>
  <c r="E61" i="11" s="1"/>
  <c r="I61" i="11" s="1"/>
  <c r="E64" i="11" a="1"/>
  <c r="E64" i="11" s="1"/>
  <c r="I64" i="11" s="1"/>
  <c r="E62" i="11" a="1"/>
  <c r="E62" i="11" s="1"/>
  <c r="I62" i="11" s="1"/>
  <c r="D62" i="11"/>
  <c r="H62" i="11" s="1"/>
  <c r="D64" i="11"/>
  <c r="H64" i="11" s="1"/>
  <c r="H61" i="11"/>
  <c r="D63" i="11"/>
  <c r="H63" i="11" s="1"/>
  <c r="D58" i="11"/>
  <c r="H58" i="11" s="1"/>
  <c r="D56" i="11"/>
  <c r="H56" i="11" s="1"/>
  <c r="D57" i="11"/>
  <c r="H57" i="11" s="1"/>
  <c r="D59" i="11"/>
  <c r="H59" i="11" s="1"/>
  <c r="D60" i="11"/>
  <c r="H60" i="11" s="1"/>
  <c r="E55" i="11" a="1"/>
  <c r="E55" i="11" s="1"/>
  <c r="I55" i="11" s="1"/>
  <c r="D55" i="11"/>
  <c r="H55" i="11" s="1"/>
  <c r="E54" i="11" a="1"/>
  <c r="E54" i="11" s="1"/>
  <c r="I54" i="11" s="1"/>
  <c r="D54" i="11"/>
  <c r="H54" i="11" s="1"/>
  <c r="E53" i="11" a="1"/>
  <c r="E53" i="11" s="1"/>
  <c r="I53" i="11" s="1"/>
  <c r="E52" i="11" a="1"/>
  <c r="E52" i="11" s="1"/>
  <c r="I52" i="11" s="1"/>
  <c r="D52" i="11"/>
  <c r="H52" i="11" s="1"/>
  <c r="D53" i="11"/>
  <c r="H53" i="11" s="1"/>
  <c r="E51" i="11" a="1"/>
  <c r="E51" i="11" s="1"/>
  <c r="I51" i="11" s="1"/>
  <c r="D51" i="11"/>
  <c r="H51" i="11" s="1"/>
  <c r="E49" i="11" a="1"/>
  <c r="E49" i="11" s="1"/>
  <c r="I49" i="11" s="1"/>
  <c r="E47" i="11" a="1"/>
  <c r="E47" i="11" s="1"/>
  <c r="I47" i="11" s="1"/>
  <c r="E48" i="11" a="1"/>
  <c r="E48" i="11" s="1"/>
  <c r="I48" i="11" s="1"/>
  <c r="E50" i="11" a="1"/>
  <c r="E50" i="11" s="1"/>
  <c r="I50" i="11" s="1"/>
  <c r="H48" i="11"/>
  <c r="D50" i="11"/>
  <c r="H50" i="11" s="1"/>
  <c r="H47" i="11"/>
  <c r="D49" i="11"/>
  <c r="H49" i="11" s="1"/>
  <c r="E46" i="11" a="1"/>
  <c r="E46" i="11" s="1"/>
  <c r="I46" i="11" s="1"/>
  <c r="D46" i="11"/>
  <c r="H46" i="11" s="1"/>
  <c r="D45" i="11"/>
  <c r="H45" i="11" s="1"/>
  <c r="E31" i="11" a="1"/>
  <c r="E31" i="11" s="1"/>
  <c r="I31" i="11" s="1"/>
  <c r="E35" i="11" a="1"/>
  <c r="E35" i="11" s="1"/>
  <c r="I35" i="11" s="1"/>
  <c r="E38" i="11" a="1"/>
  <c r="E38" i="11" s="1"/>
  <c r="I38" i="11" s="1"/>
  <c r="E34" i="11" a="1"/>
  <c r="E34" i="11" s="1"/>
  <c r="I34" i="11" s="1"/>
  <c r="E37" i="11" a="1"/>
  <c r="E37" i="11" s="1"/>
  <c r="I37" i="11" s="1"/>
  <c r="E39" i="11" a="1"/>
  <c r="E39" i="11" s="1"/>
  <c r="I39" i="11" s="1"/>
  <c r="E36" i="11" a="1"/>
  <c r="E36" i="11" s="1"/>
  <c r="I36" i="11" s="1"/>
  <c r="E32" i="11" a="1"/>
  <c r="E32" i="11" s="1"/>
  <c r="I32" i="11" s="1"/>
  <c r="E33" i="11" a="1"/>
  <c r="E33" i="11" s="1"/>
  <c r="I33" i="11" s="1"/>
  <c r="E42" i="11" a="1"/>
  <c r="E42" i="11" s="1"/>
  <c r="I42" i="11" s="1"/>
  <c r="E44" i="11" a="1"/>
  <c r="E44" i="11" s="1"/>
  <c r="I44" i="11" s="1"/>
  <c r="E40" i="11" a="1"/>
  <c r="E40" i="11" s="1"/>
  <c r="I40" i="11" s="1"/>
  <c r="E43" i="11" a="1"/>
  <c r="E43" i="11" s="1"/>
  <c r="I43" i="11" s="1"/>
  <c r="E41" i="11" a="1"/>
  <c r="E41" i="11" s="1"/>
  <c r="I41" i="11" s="1"/>
  <c r="E45" i="11" a="1"/>
  <c r="E45" i="11" s="1"/>
  <c r="I45" i="11" s="1"/>
  <c r="D41" i="11"/>
  <c r="H41" i="11" s="1"/>
  <c r="D43" i="11"/>
  <c r="H43" i="11" s="1"/>
  <c r="D40" i="11"/>
  <c r="H40" i="11" s="1"/>
  <c r="D44" i="11"/>
  <c r="H44" i="11" s="1"/>
  <c r="D42" i="11"/>
  <c r="H42" i="11" s="1"/>
  <c r="H32" i="11"/>
  <c r="H33" i="11"/>
  <c r="D38" i="11"/>
  <c r="H38" i="11" s="1"/>
  <c r="H34" i="11"/>
  <c r="D37" i="11"/>
  <c r="H37" i="11" s="1"/>
  <c r="D39" i="11"/>
  <c r="H39" i="11" s="1"/>
  <c r="D36" i="11"/>
  <c r="H36" i="11" s="1"/>
  <c r="H35" i="11"/>
  <c r="D31" i="11"/>
  <c r="H31" i="11" s="1"/>
  <c r="D30" i="11"/>
  <c r="H30" i="11" s="1"/>
  <c r="D29" i="11"/>
  <c r="H29" i="11" s="1"/>
  <c r="D27" i="11"/>
  <c r="H27" i="11" s="1"/>
  <c r="H26" i="11"/>
  <c r="D28" i="11"/>
  <c r="H28" i="11" s="1"/>
  <c r="H24" i="11"/>
  <c r="D23" i="11"/>
  <c r="H23" i="11" s="1"/>
  <c r="D25" i="11"/>
  <c r="H25" i="11" s="1"/>
  <c r="H22" i="11"/>
  <c r="D20" i="11"/>
  <c r="H20" i="11" s="1"/>
  <c r="D21" i="11"/>
  <c r="H21" i="11" s="1"/>
  <c r="D16" i="11"/>
  <c r="H16" i="11" s="1"/>
  <c r="H15" i="11"/>
  <c r="D19" i="11"/>
  <c r="H19" i="11" s="1"/>
  <c r="H14" i="11"/>
  <c r="D17" i="11"/>
  <c r="H17" i="11" s="1"/>
  <c r="D18" i="11"/>
  <c r="H18" i="11" s="1"/>
  <c r="D12" i="11"/>
  <c r="H12" i="11" s="1"/>
  <c r="D13" i="11"/>
  <c r="H13" i="11" s="1"/>
  <c r="D10" i="11"/>
  <c r="H10" i="11" s="1"/>
  <c r="E11" i="11" a="1"/>
  <c r="E11" i="11" s="1"/>
  <c r="I11" i="11" s="1"/>
  <c r="E10" i="11" a="1"/>
  <c r="E10" i="11" s="1"/>
  <c r="I10" i="11" s="1"/>
  <c r="E13" i="11" a="1"/>
  <c r="E13" i="11" s="1"/>
  <c r="I13" i="11" s="1"/>
  <c r="E12" i="11" a="1"/>
  <c r="E12" i="11" s="1"/>
  <c r="I12" i="11" s="1"/>
  <c r="E18" i="11" a="1"/>
  <c r="E18" i="11" s="1"/>
  <c r="I18" i="11" s="1"/>
  <c r="E17" i="11" a="1"/>
  <c r="E17" i="11" s="1"/>
  <c r="I17" i="11" s="1"/>
  <c r="E14" i="11" a="1"/>
  <c r="E14" i="11" s="1"/>
  <c r="I14" i="11" s="1"/>
  <c r="E15" i="11" a="1"/>
  <c r="E15" i="11" s="1"/>
  <c r="I15" i="11" s="1"/>
  <c r="E19" i="11" a="1"/>
  <c r="E19" i="11" s="1"/>
  <c r="I19" i="11" s="1"/>
  <c r="E16" i="11" a="1"/>
  <c r="E16" i="11" s="1"/>
  <c r="I16" i="11" s="1"/>
  <c r="E21" i="11" a="1"/>
  <c r="E21" i="11" s="1"/>
  <c r="I21" i="11" s="1"/>
  <c r="E20" i="11" a="1"/>
  <c r="E20" i="11" s="1"/>
  <c r="I20" i="11" s="1"/>
  <c r="E22" i="11" a="1"/>
  <c r="E22" i="11" s="1"/>
  <c r="I22" i="11" s="1"/>
  <c r="E25" i="11" a="1"/>
  <c r="E25" i="11" s="1"/>
  <c r="I25" i="11" s="1"/>
  <c r="E23" i="11" a="1"/>
  <c r="E23" i="11" s="1"/>
  <c r="I23" i="11" s="1"/>
  <c r="E24" i="11" a="1"/>
  <c r="E24" i="11" s="1"/>
  <c r="I24" i="11" s="1"/>
  <c r="E28" i="11" a="1"/>
  <c r="E28" i="11" s="1"/>
  <c r="I28" i="11" s="1"/>
  <c r="E26" i="11" a="1"/>
  <c r="E26" i="11" s="1"/>
  <c r="I26" i="11" s="1"/>
  <c r="E27" i="11" a="1"/>
  <c r="E27" i="11" s="1"/>
  <c r="I27" i="11" s="1"/>
  <c r="E29" i="11" a="1"/>
  <c r="E29" i="11" s="1"/>
  <c r="I29" i="11" s="1"/>
  <c r="E30" i="11" a="1"/>
  <c r="E30" i="11" s="1"/>
  <c r="I30" i="11" s="1"/>
  <c r="D11" i="11"/>
  <c r="H11" i="11" s="1"/>
  <c r="E6" i="11" a="1"/>
  <c r="E6" i="11" s="1"/>
  <c r="I6" i="11" s="1"/>
  <c r="E8" i="11" a="1"/>
  <c r="E8" i="11" s="1"/>
  <c r="I8" i="11" s="1"/>
  <c r="E7" i="11" a="1"/>
  <c r="E7" i="11" s="1"/>
  <c r="I7" i="11" s="1"/>
  <c r="E4" i="11" a="1"/>
  <c r="E4" i="11" s="1"/>
  <c r="I4" i="11" s="1"/>
  <c r="E9" i="11" a="1"/>
  <c r="E9" i="11" s="1"/>
  <c r="I9" i="11" s="1"/>
  <c r="E2" i="11" a="1"/>
  <c r="E2" i="11" s="1"/>
  <c r="I2" i="11" s="1"/>
  <c r="E5" i="11" a="1"/>
  <c r="E5" i="11" s="1"/>
  <c r="I5" i="11" s="1"/>
  <c r="D5" i="11"/>
  <c r="H5" i="11" s="1"/>
  <c r="H2" i="11"/>
  <c r="D4" i="11"/>
  <c r="H4" i="11" s="1"/>
  <c r="D9" i="11"/>
  <c r="H9" i="11" s="1"/>
  <c r="D7" i="11"/>
  <c r="H7" i="11" s="1"/>
  <c r="D8" i="11"/>
  <c r="H8" i="11" s="1"/>
  <c r="D6" i="11"/>
  <c r="H6" i="11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2" i="10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2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2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2" i="7"/>
  <c r="D3" i="1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2" i="6"/>
  <c r="AO570" i="1"/>
  <c r="AO571" i="1"/>
  <c r="AO572" i="1"/>
  <c r="AO906" i="1"/>
  <c r="AO905" i="1"/>
  <c r="AO902" i="1"/>
  <c r="AO901" i="1"/>
  <c r="AO898" i="1"/>
  <c r="AO896" i="1"/>
  <c r="AO889" i="1"/>
  <c r="AO888" i="1"/>
  <c r="AO880" i="1"/>
  <c r="AO871" i="1"/>
  <c r="AO870" i="1"/>
  <c r="AO869" i="1"/>
  <c r="AO868" i="1"/>
  <c r="AO875" i="1"/>
  <c r="AO874" i="1"/>
  <c r="AO873" i="1"/>
  <c r="AO872" i="1"/>
  <c r="AO878" i="1"/>
  <c r="AO859" i="1"/>
  <c r="AO858" i="1"/>
  <c r="AO848" i="1"/>
  <c r="AO847" i="1"/>
  <c r="AO846" i="1"/>
  <c r="AO845" i="1"/>
  <c r="AO839" i="1"/>
  <c r="AO838" i="1"/>
  <c r="AO829" i="1"/>
  <c r="AO818" i="1"/>
  <c r="AO810" i="1"/>
  <c r="AO805" i="1"/>
  <c r="AO804" i="1"/>
  <c r="AO802" i="1"/>
  <c r="AO803" i="1"/>
  <c r="AO795" i="1"/>
  <c r="AO794" i="1"/>
  <c r="AO791" i="1"/>
  <c r="AO787" i="1"/>
  <c r="AO786" i="1"/>
  <c r="AO785" i="1"/>
  <c r="AO780" i="1"/>
  <c r="AO779" i="1"/>
  <c r="AO772" i="1"/>
  <c r="AO771" i="1"/>
  <c r="AO770" i="1"/>
  <c r="AO769" i="1"/>
  <c r="AO768" i="1"/>
  <c r="AO766" i="1"/>
  <c r="AO758" i="1"/>
  <c r="AO757" i="1"/>
  <c r="AO754" i="1"/>
  <c r="AO753" i="1"/>
  <c r="AO752" i="1"/>
  <c r="AO750" i="1"/>
  <c r="AO749" i="1"/>
  <c r="AO748" i="1"/>
  <c r="AO745" i="1"/>
  <c r="AO744" i="1"/>
  <c r="AO741" i="1"/>
  <c r="AO740" i="1"/>
  <c r="AO737" i="1"/>
  <c r="AO735" i="1"/>
  <c r="AO731" i="1"/>
  <c r="AO730" i="1"/>
  <c r="AO727" i="1"/>
  <c r="AO726" i="1"/>
  <c r="AO725" i="1"/>
  <c r="AO723" i="1"/>
  <c r="AO716" i="1"/>
  <c r="AO650" i="1"/>
  <c r="AO649" i="1"/>
  <c r="AO648" i="1"/>
  <c r="AO587" i="1"/>
  <c r="AO564" i="1"/>
  <c r="AO559" i="1"/>
  <c r="AO557" i="1"/>
  <c r="AO543" i="1"/>
  <c r="AO541" i="1"/>
  <c r="AO538" i="1"/>
  <c r="AO525" i="1"/>
  <c r="AO522" i="1"/>
  <c r="AO520" i="1"/>
  <c r="AO519" i="1"/>
  <c r="AO516" i="1"/>
  <c r="AO515" i="1"/>
  <c r="AO511" i="1"/>
  <c r="AO510" i="1"/>
  <c r="AO502" i="1"/>
  <c r="AO497" i="1"/>
  <c r="AO490" i="1"/>
  <c r="AO488" i="1"/>
  <c r="AO477" i="1"/>
  <c r="AO485" i="1"/>
  <c r="AO480" i="1"/>
  <c r="AO479" i="1"/>
  <c r="AO478" i="1"/>
  <c r="AO455" i="1"/>
  <c r="AO436" i="1"/>
  <c r="AO434" i="1"/>
  <c r="AO431" i="1"/>
  <c r="AO424" i="1"/>
  <c r="AO402" i="1"/>
  <c r="AO401" i="1"/>
  <c r="AO395" i="1"/>
  <c r="AO388" i="1"/>
  <c r="AO386" i="1"/>
  <c r="AO378" i="1"/>
  <c r="AO375" i="1"/>
  <c r="AO374" i="1"/>
  <c r="AO368" i="1"/>
  <c r="AO367" i="1"/>
  <c r="AO362" i="1"/>
  <c r="AO355" i="1"/>
  <c r="AO351" i="1"/>
  <c r="AO350" i="1"/>
  <c r="AO345" i="1"/>
  <c r="AO341" i="1"/>
  <c r="AO288" i="1"/>
  <c r="AO286" i="1"/>
  <c r="AO284" i="1"/>
  <c r="AO265" i="1"/>
  <c r="AO264" i="1"/>
  <c r="AO252" i="1"/>
  <c r="AO246" i="1"/>
  <c r="AO237" i="1"/>
  <c r="AO227" i="1"/>
  <c r="AO210" i="1"/>
  <c r="AO202" i="1"/>
  <c r="AO201" i="1"/>
  <c r="AO200" i="1"/>
  <c r="AO199" i="1"/>
  <c r="AO180" i="1"/>
  <c r="AO176" i="1"/>
  <c r="AO169" i="1"/>
  <c r="AO164" i="1"/>
  <c r="AO163" i="1"/>
  <c r="AO152" i="1"/>
  <c r="AO147" i="1"/>
  <c r="AO138" i="1"/>
  <c r="L121" i="1"/>
  <c r="AO713" i="1"/>
  <c r="AO712" i="1"/>
  <c r="AO711" i="1"/>
  <c r="AO710" i="1"/>
  <c r="AO708" i="1"/>
  <c r="AO706" i="1"/>
  <c r="AO705" i="1"/>
  <c r="AO703" i="1"/>
  <c r="AO702" i="1"/>
  <c r="AO701" i="1"/>
  <c r="AO700" i="1"/>
  <c r="AO699" i="1"/>
  <c r="AO698" i="1"/>
  <c r="AO696" i="1"/>
  <c r="AO695" i="1"/>
  <c r="AO694" i="1"/>
  <c r="AO693" i="1"/>
  <c r="AO692" i="1"/>
  <c r="AO691" i="1"/>
  <c r="AO690" i="1"/>
  <c r="AO685" i="1"/>
  <c r="AO684" i="1"/>
  <c r="AO683" i="1"/>
  <c r="AO682" i="1"/>
  <c r="AO681" i="1"/>
  <c r="AO679" i="1"/>
  <c r="AO677" i="1"/>
  <c r="AO676" i="1"/>
  <c r="AO675" i="1"/>
  <c r="AO674" i="1"/>
  <c r="AO673" i="1"/>
  <c r="AO672" i="1"/>
  <c r="AO671" i="1"/>
  <c r="AO670" i="1"/>
  <c r="AO669" i="1"/>
  <c r="AO668" i="1"/>
  <c r="AO667" i="1"/>
  <c r="AO666" i="1"/>
  <c r="AO665" i="1"/>
  <c r="AO663" i="1"/>
  <c r="AO662" i="1"/>
  <c r="AO645" i="1"/>
  <c r="AO644" i="1"/>
  <c r="AO643" i="1"/>
  <c r="AO642" i="1"/>
  <c r="AO641" i="1"/>
  <c r="AO640" i="1"/>
  <c r="AO639" i="1"/>
  <c r="AO637" i="1"/>
  <c r="AO632" i="1"/>
  <c r="AO631" i="1"/>
  <c r="AO630" i="1"/>
  <c r="AO629" i="1"/>
  <c r="AO628" i="1"/>
  <c r="AO627" i="1"/>
  <c r="AO626" i="1"/>
  <c r="AO624" i="1"/>
  <c r="AO620" i="1"/>
  <c r="AO618" i="1"/>
  <c r="AO617" i="1"/>
  <c r="AO616" i="1"/>
  <c r="AO615" i="1"/>
  <c r="AO612" i="1"/>
  <c r="AO611" i="1"/>
  <c r="AO607" i="1"/>
  <c r="AO604" i="1"/>
  <c r="AO603" i="1"/>
  <c r="AO600" i="1"/>
  <c r="AO596" i="1"/>
  <c r="AO594" i="1"/>
  <c r="AO593" i="1"/>
  <c r="AO592" i="1"/>
  <c r="AO591" i="1"/>
  <c r="AO590" i="1"/>
  <c r="AO589" i="1"/>
  <c r="AO582" i="1"/>
  <c r="AO581" i="1"/>
  <c r="AO150" i="1"/>
  <c r="AO149" i="1"/>
  <c r="F335" i="11"/>
  <c r="F303" i="11"/>
  <c r="F441" i="11"/>
  <c r="F366" i="11"/>
  <c r="F468" i="11"/>
  <c r="F392" i="11"/>
  <c r="F415" i="11"/>
  <c r="F430" i="11"/>
  <c r="F328" i="11"/>
  <c r="F557" i="11"/>
  <c r="F447" i="11"/>
  <c r="F299" i="11"/>
  <c r="F562" i="11"/>
  <c r="F409" i="11"/>
  <c r="F418" i="11"/>
  <c r="F420" i="11"/>
  <c r="F455" i="11"/>
  <c r="F476" i="11"/>
  <c r="F561" i="11"/>
  <c r="F332" i="11"/>
  <c r="F485" i="11"/>
  <c r="F334" i="11"/>
  <c r="F376" i="11"/>
  <c r="F524" i="11"/>
  <c r="F346" i="11"/>
  <c r="F329" i="11"/>
  <c r="F386" i="11"/>
  <c r="F474" i="11"/>
  <c r="F404" i="11"/>
  <c r="F353" i="11"/>
  <c r="F429" i="11"/>
  <c r="F452" i="11"/>
  <c r="F503" i="11"/>
  <c r="F499" i="11"/>
  <c r="F426" i="11"/>
  <c r="F498" i="11"/>
  <c r="F445" i="11"/>
  <c r="F419" i="11"/>
  <c r="F347" i="11"/>
  <c r="F454" i="11"/>
  <c r="F497" i="11"/>
  <c r="F508" i="11"/>
  <c r="F338" i="11"/>
  <c r="F470" i="11"/>
  <c r="F309" i="11"/>
  <c r="F471" i="11"/>
  <c r="F526" i="11"/>
  <c r="F313" i="11"/>
  <c r="F434" i="11"/>
  <c r="F388" i="11"/>
  <c r="F444" i="11"/>
  <c r="F514" i="11"/>
  <c r="F304" i="11"/>
  <c r="F403" i="11"/>
  <c r="F507" i="11"/>
  <c r="F462" i="11"/>
  <c r="F478" i="11"/>
  <c r="F491" i="11"/>
  <c r="F393" i="11"/>
  <c r="F451" i="11"/>
  <c r="F543" i="11"/>
  <c r="F427" i="11"/>
  <c r="F425" i="11"/>
  <c r="F367" i="11"/>
  <c r="F469" i="11"/>
  <c r="F341" i="11"/>
  <c r="F558" i="11"/>
  <c r="F369" i="11"/>
  <c r="F488" i="11"/>
  <c r="F410" i="11"/>
  <c r="F551" i="11"/>
  <c r="F424" i="11"/>
  <c r="F396" i="11"/>
  <c r="F539" i="11"/>
  <c r="F525" i="11"/>
  <c r="F472" i="11"/>
  <c r="F381" i="11"/>
  <c r="F345" i="11"/>
  <c r="F494" i="11"/>
  <c r="F463" i="11"/>
  <c r="F384" i="11"/>
  <c r="F310" i="11"/>
  <c r="F371" i="11"/>
  <c r="F505" i="11"/>
  <c r="F481" i="11"/>
  <c r="F374" i="11"/>
  <c r="F446" i="11"/>
  <c r="F556" i="11"/>
  <c r="F352" i="11"/>
  <c r="F416" i="11"/>
  <c r="F312" i="11"/>
  <c r="F448" i="11"/>
  <c r="F459" i="11"/>
  <c r="F519" i="11"/>
  <c r="F402" i="11"/>
  <c r="F549" i="11"/>
  <c r="F373" i="11"/>
  <c r="F458" i="11"/>
  <c r="F464" i="11"/>
  <c r="F559" i="11"/>
  <c r="F372" i="11"/>
  <c r="F479" i="11"/>
  <c r="F513" i="11"/>
  <c r="F433" i="11"/>
  <c r="F398" i="11"/>
  <c r="F536" i="11"/>
  <c r="F527" i="11"/>
  <c r="F477" i="11"/>
  <c r="F489" i="11"/>
  <c r="F406" i="11"/>
  <c r="F540" i="11"/>
  <c r="F546" i="11"/>
  <c r="F324" i="11"/>
  <c r="F340" i="11"/>
  <c r="F348" i="11"/>
  <c r="F358" i="11"/>
  <c r="F467" i="11"/>
  <c r="F360" i="11"/>
  <c r="F294" i="11"/>
  <c r="F413" i="11"/>
  <c r="F412" i="11"/>
  <c r="F443" i="11"/>
  <c r="F440" i="11"/>
  <c r="F486" i="11"/>
  <c r="F435" i="11"/>
  <c r="F343" i="11"/>
  <c r="F301" i="11"/>
  <c r="F511" i="11"/>
  <c r="F473" i="11"/>
  <c r="F298" i="11"/>
  <c r="F391" i="11"/>
  <c r="F550" i="11"/>
  <c r="F354" i="11"/>
  <c r="F555" i="11"/>
  <c r="F512" i="11"/>
  <c r="F518" i="11"/>
  <c r="F368" i="11"/>
  <c r="F317" i="11"/>
  <c r="F362" i="11"/>
  <c r="F394" i="11"/>
  <c r="F450" i="11"/>
  <c r="F453" i="11"/>
  <c r="F548" i="11"/>
  <c r="F542" i="11"/>
  <c r="F495" i="11"/>
  <c r="F323" i="11"/>
  <c r="F408" i="11"/>
  <c r="F504" i="11"/>
  <c r="F397" i="11"/>
  <c r="F492" i="11"/>
  <c r="F382" i="11"/>
  <c r="F502" i="11"/>
  <c r="F437" i="11"/>
  <c r="F326" i="11"/>
  <c r="F541" i="11"/>
  <c r="F390" i="11"/>
  <c r="F380" i="11"/>
  <c r="F432" i="11"/>
  <c r="F330" i="11"/>
  <c r="F377" i="11"/>
  <c r="F320" i="11"/>
  <c r="F533" i="11"/>
  <c r="F436" i="11"/>
  <c r="F337" i="11"/>
  <c r="F530" i="11"/>
  <c r="F365" i="11"/>
  <c r="F456" i="11"/>
  <c r="F554" i="11"/>
  <c r="F531" i="11"/>
  <c r="F560" i="11"/>
  <c r="F355" i="11"/>
  <c r="F475" i="11"/>
  <c r="F321" i="11"/>
  <c r="F336" i="11"/>
  <c r="F438" i="11"/>
  <c r="F537" i="11"/>
  <c r="F421" i="11"/>
  <c r="F515" i="11"/>
  <c r="F483" i="11"/>
  <c r="F318" i="11"/>
  <c r="F482" i="11"/>
  <c r="F487" i="11"/>
  <c r="F399" i="11"/>
  <c r="F465" i="11"/>
  <c r="F414" i="11"/>
  <c r="F395" i="11"/>
  <c r="F552" i="11"/>
  <c r="F364" i="11"/>
  <c r="F339" i="11"/>
  <c r="F296" i="11"/>
  <c r="F331" i="11"/>
  <c r="F523" i="11"/>
  <c r="F501" i="11"/>
  <c r="F306" i="11"/>
  <c r="F383" i="11"/>
  <c r="F311" i="11"/>
  <c r="F532" i="11"/>
  <c r="F461" i="11"/>
  <c r="F493" i="11"/>
  <c r="F363" i="11"/>
  <c r="F316" i="11"/>
  <c r="F305" i="11"/>
  <c r="F442" i="11"/>
  <c r="F521" i="11"/>
  <c r="F319" i="11"/>
  <c r="F357" i="11"/>
  <c r="F356" i="11"/>
  <c r="F314" i="11"/>
  <c r="F308" i="11"/>
  <c r="F545" i="11"/>
  <c r="F535" i="11"/>
  <c r="F405" i="11"/>
  <c r="F385" i="11"/>
  <c r="F300" i="11"/>
  <c r="F484" i="11"/>
  <c r="F344" i="11"/>
  <c r="F431" i="11"/>
  <c r="F379" i="11"/>
  <c r="F350" i="11"/>
  <c r="F520" i="11"/>
  <c r="F534" i="11"/>
  <c r="F401" i="11"/>
  <c r="F417" i="11"/>
  <c r="F509" i="11"/>
  <c r="F423" i="11"/>
  <c r="F295" i="11"/>
  <c r="F538" i="11"/>
  <c r="F506" i="11"/>
  <c r="F466" i="11"/>
  <c r="F322" i="11"/>
  <c r="F349" i="11"/>
  <c r="F422" i="11"/>
  <c r="F387" i="11"/>
  <c r="F516" i="11"/>
  <c r="F400" i="11"/>
  <c r="F407" i="11"/>
  <c r="F553" i="11"/>
  <c r="F297" i="11"/>
  <c r="F457" i="11"/>
  <c r="F325" i="11"/>
  <c r="F500" i="11"/>
  <c r="F411" i="11"/>
  <c r="F389" i="11"/>
  <c r="F302" i="11"/>
  <c r="F547" i="11"/>
  <c r="F361" i="11"/>
  <c r="F370" i="11"/>
  <c r="F375" i="11"/>
  <c r="F496" i="11"/>
  <c r="F544" i="11"/>
  <c r="F359" i="11"/>
  <c r="F528" i="11"/>
  <c r="F480" i="11"/>
  <c r="F307" i="11"/>
  <c r="F522" i="11"/>
  <c r="F428" i="11"/>
  <c r="F460" i="11"/>
  <c r="F351" i="11"/>
  <c r="F315" i="11"/>
  <c r="F439" i="11"/>
  <c r="F378" i="11"/>
  <c r="F529" i="11"/>
  <c r="F517" i="11"/>
  <c r="F510" i="11"/>
  <c r="F333" i="11"/>
  <c r="F490" i="11"/>
  <c r="F342" i="11"/>
  <c r="F327" i="11"/>
  <c r="F449" i="11"/>
  <c r="Q44" i="1" l="1"/>
  <c r="H3" i="11"/>
  <c r="Q187" i="1" s="1"/>
  <c r="L337" i="1"/>
  <c r="AO337" i="1" s="1"/>
  <c r="L336" i="1"/>
  <c r="AO336" i="1" s="1"/>
  <c r="L335" i="1"/>
  <c r="AO335" i="1" s="1"/>
  <c r="L333" i="1"/>
  <c r="AO333" i="1" s="1"/>
  <c r="L332" i="1"/>
  <c r="AO332" i="1" s="1"/>
  <c r="L330" i="1"/>
  <c r="AO330" i="1" s="1"/>
  <c r="L329" i="1"/>
  <c r="AO329" i="1" s="1"/>
  <c r="L328" i="1"/>
  <c r="AO328" i="1" s="1"/>
  <c r="L416" i="1"/>
  <c r="AO416" i="1" s="1"/>
  <c r="L415" i="1"/>
  <c r="AO415" i="1" s="1"/>
  <c r="L219" i="1"/>
  <c r="AO219" i="1" s="1"/>
  <c r="L218" i="1"/>
  <c r="AO218" i="1" s="1"/>
  <c r="L217" i="1"/>
  <c r="AO217" i="1" s="1"/>
  <c r="L216" i="1"/>
  <c r="AO216" i="1" s="1"/>
  <c r="L215" i="1"/>
  <c r="AO215" i="1" s="1"/>
  <c r="L731" i="1"/>
  <c r="L120" i="1"/>
  <c r="AO120" i="1" s="1"/>
  <c r="L247" i="1"/>
  <c r="AO247" i="1" s="1"/>
  <c r="L246" i="1"/>
  <c r="L245" i="1"/>
  <c r="AO245" i="1" s="1"/>
  <c r="L243" i="1"/>
  <c r="AO243" i="1" s="1"/>
  <c r="L242" i="1"/>
  <c r="AO242" i="1" s="1"/>
  <c r="L241" i="1"/>
  <c r="AO241" i="1" s="1"/>
  <c r="L240" i="1"/>
  <c r="AO240" i="1" s="1"/>
  <c r="L239" i="1"/>
  <c r="AO239" i="1" s="1"/>
  <c r="L238" i="1"/>
  <c r="AO238" i="1" s="1"/>
  <c r="L81" i="1"/>
  <c r="AO81" i="1" s="1"/>
  <c r="L83" i="1"/>
  <c r="AO83" i="1" s="1"/>
  <c r="L3" i="1"/>
  <c r="AO3" i="1" s="1"/>
  <c r="L4" i="1"/>
  <c r="AO4" i="1" s="1"/>
  <c r="L5" i="1"/>
  <c r="AO5" i="1" s="1"/>
  <c r="L6" i="1"/>
  <c r="AO6" i="1" s="1"/>
  <c r="L7" i="1"/>
  <c r="AO7" i="1" s="1"/>
  <c r="L8" i="1"/>
  <c r="AO8" i="1" s="1"/>
  <c r="L9" i="1"/>
  <c r="AO9" i="1" s="1"/>
  <c r="L10" i="1"/>
  <c r="AO10" i="1" s="1"/>
  <c r="L11" i="1"/>
  <c r="AO11" i="1" s="1"/>
  <c r="L12" i="1"/>
  <c r="AO12" i="1" s="1"/>
  <c r="L13" i="1"/>
  <c r="AO13" i="1" s="1"/>
  <c r="L911" i="1"/>
  <c r="AO911" i="1" s="1"/>
  <c r="L910" i="1"/>
  <c r="AO910" i="1" s="1"/>
  <c r="L909" i="1"/>
  <c r="AO909" i="1" s="1"/>
  <c r="L908" i="1"/>
  <c r="AO908" i="1" s="1"/>
  <c r="L907" i="1"/>
  <c r="AO907" i="1" s="1"/>
  <c r="L906" i="1"/>
  <c r="L905" i="1"/>
  <c r="L904" i="1"/>
  <c r="AO904" i="1" s="1"/>
  <c r="L903" i="1"/>
  <c r="AO903" i="1" s="1"/>
  <c r="L902" i="1"/>
  <c r="L901" i="1"/>
  <c r="L900" i="1"/>
  <c r="AO900" i="1" s="1"/>
  <c r="L899" i="1"/>
  <c r="AO899" i="1" s="1"/>
  <c r="L898" i="1"/>
  <c r="L897" i="1"/>
  <c r="AO897" i="1" s="1"/>
  <c r="L896" i="1"/>
  <c r="L895" i="1"/>
  <c r="AO895" i="1" s="1"/>
  <c r="L894" i="1"/>
  <c r="AO894" i="1" s="1"/>
  <c r="L893" i="1"/>
  <c r="AO893" i="1" s="1"/>
  <c r="L892" i="1"/>
  <c r="AO892" i="1" s="1"/>
  <c r="L891" i="1"/>
  <c r="AO891" i="1" s="1"/>
  <c r="L890" i="1"/>
  <c r="AO890" i="1" s="1"/>
  <c r="L889" i="1"/>
  <c r="L888" i="1"/>
  <c r="L887" i="1"/>
  <c r="AO887" i="1" s="1"/>
  <c r="L886" i="1"/>
  <c r="AO886" i="1" s="1"/>
  <c r="L885" i="1"/>
  <c r="AO885" i="1" s="1"/>
  <c r="L884" i="1"/>
  <c r="AO884" i="1" s="1"/>
  <c r="L883" i="1"/>
  <c r="AO883" i="1" s="1"/>
  <c r="L882" i="1"/>
  <c r="AO882" i="1" s="1"/>
  <c r="L881" i="1"/>
  <c r="AO881" i="1" s="1"/>
  <c r="L880" i="1"/>
  <c r="L879" i="1"/>
  <c r="AO879" i="1" s="1"/>
  <c r="L878" i="1"/>
  <c r="L877" i="1"/>
  <c r="AO877" i="1" s="1"/>
  <c r="L875" i="1"/>
  <c r="L874" i="1"/>
  <c r="L873" i="1"/>
  <c r="L872" i="1"/>
  <c r="L871" i="1"/>
  <c r="L870" i="1"/>
  <c r="L869" i="1"/>
  <c r="L868" i="1"/>
  <c r="L867" i="1"/>
  <c r="AO867" i="1" s="1"/>
  <c r="L866" i="1"/>
  <c r="AO866" i="1" s="1"/>
  <c r="L865" i="1"/>
  <c r="AO865" i="1" s="1"/>
  <c r="L864" i="1"/>
  <c r="AO864" i="1" s="1"/>
  <c r="L863" i="1"/>
  <c r="AO863" i="1" s="1"/>
  <c r="L862" i="1"/>
  <c r="AO862" i="1" s="1"/>
  <c r="L861" i="1"/>
  <c r="AO861" i="1" s="1"/>
  <c r="L860" i="1"/>
  <c r="AO860" i="1" s="1"/>
  <c r="L859" i="1"/>
  <c r="L858" i="1"/>
  <c r="L857" i="1"/>
  <c r="AO857" i="1" s="1"/>
  <c r="L856" i="1"/>
  <c r="AO856" i="1" s="1"/>
  <c r="L855" i="1"/>
  <c r="AO855" i="1" s="1"/>
  <c r="L854" i="1"/>
  <c r="AO854" i="1" s="1"/>
  <c r="L853" i="1"/>
  <c r="AO853" i="1" s="1"/>
  <c r="L852" i="1"/>
  <c r="AO852" i="1" s="1"/>
  <c r="L850" i="1"/>
  <c r="AO850" i="1" s="1"/>
  <c r="L849" i="1"/>
  <c r="AO849" i="1" s="1"/>
  <c r="L848" i="1"/>
  <c r="L847" i="1"/>
  <c r="L846" i="1"/>
  <c r="L845" i="1"/>
  <c r="L844" i="1"/>
  <c r="AO844" i="1" s="1"/>
  <c r="L843" i="1"/>
  <c r="AO843" i="1" s="1"/>
  <c r="L842" i="1"/>
  <c r="AO842" i="1" s="1"/>
  <c r="L841" i="1"/>
  <c r="AO841" i="1" s="1"/>
  <c r="L840" i="1"/>
  <c r="AO840" i="1" s="1"/>
  <c r="L839" i="1"/>
  <c r="L838" i="1"/>
  <c r="L837" i="1"/>
  <c r="AO837" i="1" s="1"/>
  <c r="L836" i="1"/>
  <c r="AO836" i="1" s="1"/>
  <c r="L835" i="1"/>
  <c r="AO835" i="1" s="1"/>
  <c r="L834" i="1"/>
  <c r="AO834" i="1" s="1"/>
  <c r="L833" i="1"/>
  <c r="AO833" i="1" s="1"/>
  <c r="L832" i="1"/>
  <c r="AO832" i="1" s="1"/>
  <c r="L831" i="1"/>
  <c r="AO831" i="1" s="1"/>
  <c r="L830" i="1"/>
  <c r="AO830" i="1" s="1"/>
  <c r="L829" i="1"/>
  <c r="L828" i="1"/>
  <c r="AO828" i="1" s="1"/>
  <c r="L827" i="1"/>
  <c r="AO827" i="1" s="1"/>
  <c r="L826" i="1"/>
  <c r="AO826" i="1" s="1"/>
  <c r="L825" i="1"/>
  <c r="AO825" i="1" s="1"/>
  <c r="L824" i="1"/>
  <c r="AO824" i="1" s="1"/>
  <c r="L823" i="1"/>
  <c r="AO823" i="1" s="1"/>
  <c r="L822" i="1"/>
  <c r="AO822" i="1" s="1"/>
  <c r="L821" i="1"/>
  <c r="AO821" i="1" s="1"/>
  <c r="L820" i="1"/>
  <c r="AO820" i="1" s="1"/>
  <c r="L819" i="1"/>
  <c r="AO819" i="1" s="1"/>
  <c r="L818" i="1"/>
  <c r="L817" i="1"/>
  <c r="AO817" i="1" s="1"/>
  <c r="L816" i="1"/>
  <c r="AO816" i="1" s="1"/>
  <c r="L815" i="1"/>
  <c r="AO815" i="1" s="1"/>
  <c r="L814" i="1"/>
  <c r="AO814" i="1" s="1"/>
  <c r="L812" i="1"/>
  <c r="AO812" i="1" s="1"/>
  <c r="L811" i="1"/>
  <c r="AO811" i="1" s="1"/>
  <c r="L810" i="1"/>
  <c r="L809" i="1"/>
  <c r="AO809" i="1" s="1"/>
  <c r="L808" i="1"/>
  <c r="AO808" i="1" s="1"/>
  <c r="L807" i="1"/>
  <c r="AO807" i="1" s="1"/>
  <c r="L806" i="1"/>
  <c r="AO806" i="1" s="1"/>
  <c r="L805" i="1"/>
  <c r="L804" i="1"/>
  <c r="L803" i="1"/>
  <c r="L802" i="1"/>
  <c r="L801" i="1"/>
  <c r="AO801" i="1" s="1"/>
  <c r="L800" i="1"/>
  <c r="AO800" i="1" s="1"/>
  <c r="L799" i="1"/>
  <c r="AO799" i="1" s="1"/>
  <c r="L798" i="1"/>
  <c r="AO798" i="1" s="1"/>
  <c r="L797" i="1"/>
  <c r="AO797" i="1" s="1"/>
  <c r="L796" i="1"/>
  <c r="AO796" i="1" s="1"/>
  <c r="L795" i="1"/>
  <c r="L794" i="1"/>
  <c r="L793" i="1"/>
  <c r="AO793" i="1" s="1"/>
  <c r="L792" i="1"/>
  <c r="AO792" i="1" s="1"/>
  <c r="L791" i="1"/>
  <c r="L790" i="1"/>
  <c r="AO790" i="1" s="1"/>
  <c r="L789" i="1"/>
  <c r="AO789" i="1" s="1"/>
  <c r="L788" i="1"/>
  <c r="AO788" i="1" s="1"/>
  <c r="L787" i="1"/>
  <c r="L786" i="1"/>
  <c r="L785" i="1"/>
  <c r="L784" i="1"/>
  <c r="AO784" i="1" s="1"/>
  <c r="L782" i="1"/>
  <c r="AO782" i="1" s="1"/>
  <c r="L781" i="1"/>
  <c r="AO781" i="1" s="1"/>
  <c r="L780" i="1"/>
  <c r="L779" i="1"/>
  <c r="L778" i="1"/>
  <c r="AO778" i="1" s="1"/>
  <c r="L777" i="1"/>
  <c r="AO777" i="1" s="1"/>
  <c r="L776" i="1"/>
  <c r="AO776" i="1" s="1"/>
  <c r="L775" i="1"/>
  <c r="AO775" i="1" s="1"/>
  <c r="L774" i="1"/>
  <c r="AO774" i="1" s="1"/>
  <c r="L773" i="1"/>
  <c r="AO773" i="1" s="1"/>
  <c r="L772" i="1"/>
  <c r="L771" i="1"/>
  <c r="L770" i="1"/>
  <c r="L769" i="1"/>
  <c r="L768" i="1"/>
  <c r="L767" i="1"/>
  <c r="AO767" i="1" s="1"/>
  <c r="L766" i="1"/>
  <c r="L765" i="1"/>
  <c r="AO765" i="1" s="1"/>
  <c r="L763" i="1"/>
  <c r="AO763" i="1" s="1"/>
  <c r="L762" i="1"/>
  <c r="AO762" i="1" s="1"/>
  <c r="L761" i="1"/>
  <c r="AO761" i="1" s="1"/>
  <c r="L759" i="1"/>
  <c r="AO759" i="1" s="1"/>
  <c r="L758" i="1"/>
  <c r="L757" i="1"/>
  <c r="L756" i="1"/>
  <c r="AO756" i="1" s="1"/>
  <c r="L755" i="1"/>
  <c r="AO755" i="1" s="1"/>
  <c r="L754" i="1"/>
  <c r="L753" i="1"/>
  <c r="L752" i="1"/>
  <c r="L751" i="1"/>
  <c r="AO751" i="1" s="1"/>
  <c r="L750" i="1"/>
  <c r="L749" i="1"/>
  <c r="L748" i="1"/>
  <c r="L747" i="1"/>
  <c r="AO747" i="1" s="1"/>
  <c r="L746" i="1"/>
  <c r="AO746" i="1" s="1"/>
  <c r="L745" i="1"/>
  <c r="L744" i="1"/>
  <c r="L743" i="1"/>
  <c r="AO743" i="1" s="1"/>
  <c r="L742" i="1"/>
  <c r="AO742" i="1" s="1"/>
  <c r="L741" i="1"/>
  <c r="L740" i="1"/>
  <c r="L739" i="1"/>
  <c r="AO739" i="1" s="1"/>
  <c r="L738" i="1"/>
  <c r="AO738" i="1" s="1"/>
  <c r="L737" i="1"/>
  <c r="L736" i="1"/>
  <c r="AO736" i="1" s="1"/>
  <c r="L735" i="1"/>
  <c r="L734" i="1"/>
  <c r="AO734" i="1" s="1"/>
  <c r="L733" i="1"/>
  <c r="AO733" i="1" s="1"/>
  <c r="L732" i="1"/>
  <c r="AO732" i="1" s="1"/>
  <c r="L730" i="1"/>
  <c r="L729" i="1"/>
  <c r="AO729" i="1" s="1"/>
  <c r="L727" i="1"/>
  <c r="L726" i="1"/>
  <c r="L725" i="1"/>
  <c r="L724" i="1"/>
  <c r="AO724" i="1" s="1"/>
  <c r="L723" i="1"/>
  <c r="L722" i="1"/>
  <c r="AO722" i="1" s="1"/>
  <c r="L721" i="1"/>
  <c r="AO721" i="1" s="1"/>
  <c r="L720" i="1"/>
  <c r="AO720" i="1" s="1"/>
  <c r="L716" i="1"/>
  <c r="L660" i="1"/>
  <c r="AO660" i="1" s="1"/>
  <c r="L659" i="1"/>
  <c r="AO659" i="1" s="1"/>
  <c r="L658" i="1"/>
  <c r="AO658" i="1" s="1"/>
  <c r="L650" i="1"/>
  <c r="L649" i="1"/>
  <c r="L648" i="1"/>
  <c r="L587" i="1"/>
  <c r="L586" i="1"/>
  <c r="AO586" i="1" s="1"/>
  <c r="L585" i="1"/>
  <c r="AO585" i="1" s="1"/>
  <c r="L584" i="1"/>
  <c r="AO584" i="1" s="1"/>
  <c r="L583" i="1"/>
  <c r="AO583" i="1" s="1"/>
  <c r="L580" i="1"/>
  <c r="AO580" i="1" s="1"/>
  <c r="L579" i="1"/>
  <c r="AO579" i="1" s="1"/>
  <c r="L578" i="1"/>
  <c r="AO578" i="1" s="1"/>
  <c r="L577" i="1"/>
  <c r="AO577" i="1" s="1"/>
  <c r="L576" i="1"/>
  <c r="AO576" i="1" s="1"/>
  <c r="L574" i="1"/>
  <c r="AO574" i="1" s="1"/>
  <c r="L573" i="1"/>
  <c r="AO573" i="1" s="1"/>
  <c r="L572" i="1"/>
  <c r="L571" i="1"/>
  <c r="L570" i="1"/>
  <c r="L568" i="1"/>
  <c r="AO568" i="1" s="1"/>
  <c r="L566" i="1"/>
  <c r="AO566" i="1" s="1"/>
  <c r="L565" i="1"/>
  <c r="AO565" i="1" s="1"/>
  <c r="L564" i="1"/>
  <c r="L563" i="1"/>
  <c r="AO563" i="1" s="1"/>
  <c r="L562" i="1"/>
  <c r="AO562" i="1" s="1"/>
  <c r="L560" i="1"/>
  <c r="AO560" i="1" s="1"/>
  <c r="L559" i="1"/>
  <c r="L557" i="1"/>
  <c r="L556" i="1"/>
  <c r="AO556" i="1" s="1"/>
  <c r="L555" i="1"/>
  <c r="AO555" i="1" s="1"/>
  <c r="L554" i="1"/>
  <c r="AO554" i="1" s="1"/>
  <c r="L553" i="1"/>
  <c r="AO553" i="1" s="1"/>
  <c r="L552" i="1"/>
  <c r="AO552" i="1" s="1"/>
  <c r="L551" i="1"/>
  <c r="AO551" i="1" s="1"/>
  <c r="L550" i="1"/>
  <c r="AO550" i="1" s="1"/>
  <c r="L548" i="1"/>
  <c r="AO548" i="1" s="1"/>
  <c r="L547" i="1"/>
  <c r="AO547" i="1" s="1"/>
  <c r="L546" i="1"/>
  <c r="AO546" i="1" s="1"/>
  <c r="L545" i="1"/>
  <c r="AO545" i="1" s="1"/>
  <c r="L544" i="1"/>
  <c r="AO544" i="1" s="1"/>
  <c r="L543" i="1"/>
  <c r="L542" i="1"/>
  <c r="AO542" i="1" s="1"/>
  <c r="L541" i="1"/>
  <c r="L540" i="1"/>
  <c r="AO540" i="1" s="1"/>
  <c r="L539" i="1"/>
  <c r="AO539" i="1" s="1"/>
  <c r="L538" i="1"/>
  <c r="L537" i="1"/>
  <c r="AO537" i="1" s="1"/>
  <c r="L536" i="1"/>
  <c r="AO536" i="1" s="1"/>
  <c r="L535" i="1"/>
  <c r="AO535" i="1" s="1"/>
  <c r="L534" i="1"/>
  <c r="AO534" i="1" s="1"/>
  <c r="L533" i="1"/>
  <c r="AO533" i="1" s="1"/>
  <c r="L532" i="1"/>
  <c r="AO532" i="1" s="1"/>
  <c r="L531" i="1"/>
  <c r="AO531" i="1" s="1"/>
  <c r="L530" i="1"/>
  <c r="AO530" i="1" s="1"/>
  <c r="L529" i="1"/>
  <c r="AO529" i="1" s="1"/>
  <c r="L528" i="1"/>
  <c r="AO528" i="1" s="1"/>
  <c r="L527" i="1"/>
  <c r="AO527" i="1" s="1"/>
  <c r="L526" i="1"/>
  <c r="AO526" i="1" s="1"/>
  <c r="L525" i="1"/>
  <c r="L524" i="1"/>
  <c r="AO524" i="1" s="1"/>
  <c r="L523" i="1"/>
  <c r="AO523" i="1" s="1"/>
  <c r="L522" i="1"/>
  <c r="L521" i="1"/>
  <c r="AO521" i="1" s="1"/>
  <c r="L520" i="1"/>
  <c r="L519" i="1"/>
  <c r="L518" i="1"/>
  <c r="AO518" i="1" s="1"/>
  <c r="L517" i="1"/>
  <c r="AO517" i="1" s="1"/>
  <c r="L516" i="1"/>
  <c r="L515" i="1"/>
  <c r="L514" i="1"/>
  <c r="AO514" i="1" s="1"/>
  <c r="L513" i="1"/>
  <c r="AO513" i="1" s="1"/>
  <c r="L512" i="1"/>
  <c r="AO512" i="1" s="1"/>
  <c r="L511" i="1"/>
  <c r="L510" i="1"/>
  <c r="L509" i="1"/>
  <c r="AO509" i="1" s="1"/>
  <c r="L508" i="1"/>
  <c r="AO508" i="1" s="1"/>
  <c r="L507" i="1"/>
  <c r="AO507" i="1" s="1"/>
  <c r="L506" i="1"/>
  <c r="AO506" i="1" s="1"/>
  <c r="L505" i="1"/>
  <c r="AO505" i="1" s="1"/>
  <c r="L504" i="1"/>
  <c r="AO504" i="1" s="1"/>
  <c r="L503" i="1"/>
  <c r="AO503" i="1" s="1"/>
  <c r="L502" i="1"/>
  <c r="L501" i="1"/>
  <c r="AO501" i="1" s="1"/>
  <c r="L500" i="1"/>
  <c r="AO500" i="1" s="1"/>
  <c r="L499" i="1"/>
  <c r="AO499" i="1" s="1"/>
  <c r="L498" i="1"/>
  <c r="AO498" i="1" s="1"/>
  <c r="L497" i="1"/>
  <c r="L496" i="1"/>
  <c r="AO496" i="1" s="1"/>
  <c r="L495" i="1"/>
  <c r="AO495" i="1" s="1"/>
  <c r="L494" i="1"/>
  <c r="AO494" i="1" s="1"/>
  <c r="L493" i="1"/>
  <c r="AO493" i="1" s="1"/>
  <c r="L492" i="1"/>
  <c r="AO492" i="1" s="1"/>
  <c r="L491" i="1"/>
  <c r="AO491" i="1" s="1"/>
  <c r="L490" i="1"/>
  <c r="L489" i="1"/>
  <c r="AO489" i="1" s="1"/>
  <c r="L488" i="1"/>
  <c r="L487" i="1"/>
  <c r="AO487" i="1" s="1"/>
  <c r="L486" i="1"/>
  <c r="AO486" i="1" s="1"/>
  <c r="L485" i="1"/>
  <c r="L484" i="1"/>
  <c r="AO484" i="1" s="1"/>
  <c r="L483" i="1"/>
  <c r="AO483" i="1" s="1"/>
  <c r="L482" i="1"/>
  <c r="AO482" i="1" s="1"/>
  <c r="L481" i="1"/>
  <c r="AO481" i="1" s="1"/>
  <c r="L480" i="1"/>
  <c r="L479" i="1"/>
  <c r="L478" i="1"/>
  <c r="L477" i="1"/>
  <c r="L475" i="1"/>
  <c r="AO475" i="1" s="1"/>
  <c r="L474" i="1"/>
  <c r="AO474" i="1" s="1"/>
  <c r="L473" i="1"/>
  <c r="AO473" i="1" s="1"/>
  <c r="L472" i="1"/>
  <c r="AO472" i="1" s="1"/>
  <c r="L471" i="1"/>
  <c r="AO471" i="1" s="1"/>
  <c r="L469" i="1"/>
  <c r="AO469" i="1" s="1"/>
  <c r="L468" i="1"/>
  <c r="AO468" i="1" s="1"/>
  <c r="L467" i="1"/>
  <c r="AO467" i="1" s="1"/>
  <c r="L466" i="1"/>
  <c r="AO466" i="1" s="1"/>
  <c r="L464" i="1"/>
  <c r="AO464" i="1" s="1"/>
  <c r="L463" i="1"/>
  <c r="AO463" i="1" s="1"/>
  <c r="L462" i="1"/>
  <c r="AO462" i="1" s="1"/>
  <c r="L461" i="1"/>
  <c r="AO461" i="1" s="1"/>
  <c r="L459" i="1"/>
  <c r="AO459" i="1" s="1"/>
  <c r="L458" i="1"/>
  <c r="AO458" i="1" s="1"/>
  <c r="L456" i="1"/>
  <c r="AO456" i="1" s="1"/>
  <c r="L455" i="1"/>
  <c r="L454" i="1"/>
  <c r="AO454" i="1" s="1"/>
  <c r="L453" i="1"/>
  <c r="AO453" i="1" s="1"/>
  <c r="L452" i="1"/>
  <c r="AO452" i="1" s="1"/>
  <c r="L451" i="1"/>
  <c r="AO451" i="1" s="1"/>
  <c r="L450" i="1"/>
  <c r="AO450" i="1" s="1"/>
  <c r="L449" i="1"/>
  <c r="AO449" i="1" s="1"/>
  <c r="L447" i="1"/>
  <c r="AO447" i="1" s="1"/>
  <c r="L446" i="1"/>
  <c r="AO446" i="1" s="1"/>
  <c r="L445" i="1"/>
  <c r="AO445" i="1" s="1"/>
  <c r="L444" i="1"/>
  <c r="AO444" i="1" s="1"/>
  <c r="L443" i="1"/>
  <c r="AO443" i="1" s="1"/>
  <c r="L442" i="1"/>
  <c r="AO442" i="1" s="1"/>
  <c r="L441" i="1"/>
  <c r="AO441" i="1" s="1"/>
  <c r="L440" i="1"/>
  <c r="AO440" i="1" s="1"/>
  <c r="L439" i="1"/>
  <c r="AO439" i="1" s="1"/>
  <c r="L438" i="1"/>
  <c r="AO438" i="1" s="1"/>
  <c r="L436" i="1"/>
  <c r="L435" i="1"/>
  <c r="AO435" i="1" s="1"/>
  <c r="L434" i="1"/>
  <c r="L433" i="1"/>
  <c r="AO433" i="1" s="1"/>
  <c r="L432" i="1"/>
  <c r="AO432" i="1" s="1"/>
  <c r="L431" i="1"/>
  <c r="L430" i="1"/>
  <c r="AO430" i="1" s="1"/>
  <c r="L429" i="1"/>
  <c r="AO429" i="1" s="1"/>
  <c r="L428" i="1"/>
  <c r="AO428" i="1" s="1"/>
  <c r="L426" i="1"/>
  <c r="AO426" i="1" s="1"/>
  <c r="L425" i="1"/>
  <c r="AO425" i="1" s="1"/>
  <c r="L424" i="1"/>
  <c r="L423" i="1"/>
  <c r="AO423" i="1" s="1"/>
  <c r="L422" i="1"/>
  <c r="AO422" i="1" s="1"/>
  <c r="L421" i="1"/>
  <c r="AO421" i="1" s="1"/>
  <c r="L420" i="1"/>
  <c r="AO420" i="1" s="1"/>
  <c r="L419" i="1"/>
  <c r="AO419" i="1" s="1"/>
  <c r="L418" i="1"/>
  <c r="AO418" i="1" s="1"/>
  <c r="L417" i="1"/>
  <c r="AO417" i="1" s="1"/>
  <c r="L414" i="1"/>
  <c r="AO414" i="1" s="1"/>
  <c r="L413" i="1"/>
  <c r="AO413" i="1" s="1"/>
  <c r="L412" i="1"/>
  <c r="AO412" i="1" s="1"/>
  <c r="L411" i="1"/>
  <c r="AO411" i="1" s="1"/>
  <c r="L410" i="1"/>
  <c r="AO410" i="1" s="1"/>
  <c r="L409" i="1"/>
  <c r="AO409" i="1" s="1"/>
  <c r="L408" i="1"/>
  <c r="AO408" i="1" s="1"/>
  <c r="L407" i="1"/>
  <c r="AO407" i="1" s="1"/>
  <c r="L406" i="1"/>
  <c r="AO406" i="1" s="1"/>
  <c r="L405" i="1"/>
  <c r="AO405" i="1" s="1"/>
  <c r="L404" i="1"/>
  <c r="AO404" i="1" s="1"/>
  <c r="L403" i="1"/>
  <c r="AO403" i="1" s="1"/>
  <c r="L402" i="1"/>
  <c r="L401" i="1"/>
  <c r="L400" i="1"/>
  <c r="AO400" i="1" s="1"/>
  <c r="L399" i="1"/>
  <c r="AO399" i="1" s="1"/>
  <c r="L398" i="1"/>
  <c r="AO398" i="1" s="1"/>
  <c r="L397" i="1"/>
  <c r="AO397" i="1" s="1"/>
  <c r="L396" i="1"/>
  <c r="AO396" i="1" s="1"/>
  <c r="L395" i="1"/>
  <c r="L394" i="1"/>
  <c r="AO394" i="1" s="1"/>
  <c r="L393" i="1"/>
  <c r="AO393" i="1" s="1"/>
  <c r="L392" i="1"/>
  <c r="AO392" i="1" s="1"/>
  <c r="L391" i="1"/>
  <c r="AO391" i="1" s="1"/>
  <c r="L390" i="1"/>
  <c r="AO390" i="1" s="1"/>
  <c r="L389" i="1"/>
  <c r="AO389" i="1" s="1"/>
  <c r="L388" i="1"/>
  <c r="L387" i="1"/>
  <c r="AO387" i="1" s="1"/>
  <c r="L386" i="1"/>
  <c r="L385" i="1"/>
  <c r="AO385" i="1" s="1"/>
  <c r="L384" i="1"/>
  <c r="AO384" i="1" s="1"/>
  <c r="L383" i="1"/>
  <c r="AO383" i="1" s="1"/>
  <c r="L382" i="1"/>
  <c r="AO382" i="1" s="1"/>
  <c r="L381" i="1"/>
  <c r="AO381" i="1" s="1"/>
  <c r="L380" i="1"/>
  <c r="AO380" i="1" s="1"/>
  <c r="L379" i="1"/>
  <c r="AO379" i="1" s="1"/>
  <c r="L378" i="1"/>
  <c r="L377" i="1"/>
  <c r="AO377" i="1" s="1"/>
  <c r="L376" i="1"/>
  <c r="AO376" i="1" s="1"/>
  <c r="L375" i="1"/>
  <c r="L374" i="1"/>
  <c r="L373" i="1"/>
  <c r="AO373" i="1" s="1"/>
  <c r="L372" i="1"/>
  <c r="AO372" i="1" s="1"/>
  <c r="L371" i="1"/>
  <c r="AO371" i="1" s="1"/>
  <c r="L370" i="1"/>
  <c r="AO370" i="1" s="1"/>
  <c r="L369" i="1"/>
  <c r="AO369" i="1" s="1"/>
  <c r="L368" i="1"/>
  <c r="L367" i="1"/>
  <c r="L366" i="1"/>
  <c r="AO366" i="1" s="1"/>
  <c r="L365" i="1"/>
  <c r="AO365" i="1" s="1"/>
  <c r="L364" i="1"/>
  <c r="AO364" i="1" s="1"/>
  <c r="L363" i="1"/>
  <c r="AO363" i="1" s="1"/>
  <c r="L362" i="1"/>
  <c r="L361" i="1"/>
  <c r="AO361" i="1" s="1"/>
  <c r="L360" i="1"/>
  <c r="AO360" i="1" s="1"/>
  <c r="L359" i="1"/>
  <c r="AO359" i="1" s="1"/>
  <c r="L358" i="1"/>
  <c r="AO358" i="1" s="1"/>
  <c r="L357" i="1"/>
  <c r="AO357" i="1" s="1"/>
  <c r="L356" i="1"/>
  <c r="AO356" i="1" s="1"/>
  <c r="L355" i="1"/>
  <c r="L354" i="1"/>
  <c r="AO354" i="1" s="1"/>
  <c r="L353" i="1"/>
  <c r="AO353" i="1" s="1"/>
  <c r="L352" i="1"/>
  <c r="AO352" i="1" s="1"/>
  <c r="L351" i="1"/>
  <c r="L350" i="1"/>
  <c r="L349" i="1"/>
  <c r="AO349" i="1" s="1"/>
  <c r="L348" i="1"/>
  <c r="AO348" i="1" s="1"/>
  <c r="L347" i="1"/>
  <c r="AO347" i="1" s="1"/>
  <c r="L346" i="1"/>
  <c r="AO346" i="1" s="1"/>
  <c r="L345" i="1"/>
  <c r="L344" i="1"/>
  <c r="AO344" i="1" s="1"/>
  <c r="L343" i="1"/>
  <c r="AO343" i="1" s="1"/>
  <c r="L342" i="1"/>
  <c r="AO342" i="1" s="1"/>
  <c r="L341" i="1"/>
  <c r="L340" i="1"/>
  <c r="AO340" i="1" s="1"/>
  <c r="L339" i="1"/>
  <c r="AO339" i="1" s="1"/>
  <c r="L338" i="1"/>
  <c r="AO338" i="1" s="1"/>
  <c r="L327" i="1"/>
  <c r="AO327" i="1" s="1"/>
  <c r="L326" i="1"/>
  <c r="AO326" i="1" s="1"/>
  <c r="L325" i="1"/>
  <c r="AO325" i="1" s="1"/>
  <c r="L324" i="1"/>
  <c r="AO324" i="1" s="1"/>
  <c r="L323" i="1"/>
  <c r="AO323" i="1" s="1"/>
  <c r="L321" i="1"/>
  <c r="AO321" i="1" s="1"/>
  <c r="L320" i="1"/>
  <c r="AO320" i="1" s="1"/>
  <c r="L319" i="1"/>
  <c r="AO319" i="1" s="1"/>
  <c r="L318" i="1"/>
  <c r="AO318" i="1" s="1"/>
  <c r="L317" i="1"/>
  <c r="AO317" i="1" s="1"/>
  <c r="L316" i="1"/>
  <c r="AO316" i="1" s="1"/>
  <c r="L314" i="1"/>
  <c r="AO314" i="1" s="1"/>
  <c r="L313" i="1"/>
  <c r="AO313" i="1" s="1"/>
  <c r="L312" i="1"/>
  <c r="AO312" i="1" s="1"/>
  <c r="L311" i="1"/>
  <c r="AO311" i="1" s="1"/>
  <c r="L310" i="1"/>
  <c r="AO310" i="1" s="1"/>
  <c r="L309" i="1"/>
  <c r="AO309" i="1" s="1"/>
  <c r="L308" i="1"/>
  <c r="AO308" i="1" s="1"/>
  <c r="L307" i="1"/>
  <c r="AO307" i="1" s="1"/>
  <c r="L306" i="1"/>
  <c r="AO306" i="1" s="1"/>
  <c r="L305" i="1"/>
  <c r="AO305" i="1" s="1"/>
  <c r="L304" i="1"/>
  <c r="AO304" i="1" s="1"/>
  <c r="L303" i="1"/>
  <c r="AO303" i="1" s="1"/>
  <c r="L302" i="1"/>
  <c r="AO302" i="1" s="1"/>
  <c r="L301" i="1"/>
  <c r="AO301" i="1" s="1"/>
  <c r="L300" i="1"/>
  <c r="AO300" i="1" s="1"/>
  <c r="L299" i="1"/>
  <c r="AO299" i="1" s="1"/>
  <c r="S40" i="1" l="1"/>
  <c r="R61" i="1"/>
  <c r="R38" i="1"/>
  <c r="S61" i="1"/>
  <c r="S42" i="1"/>
  <c r="R63" i="1"/>
  <c r="S43" i="1"/>
  <c r="R41" i="1"/>
  <c r="S64" i="1"/>
  <c r="S41" i="1"/>
  <c r="S65" i="1"/>
  <c r="R43" i="1"/>
  <c r="R36" i="1"/>
  <c r="R44" i="1"/>
  <c r="S36" i="1"/>
  <c r="S44" i="1"/>
  <c r="R65" i="1"/>
  <c r="R42" i="1"/>
  <c r="S38" i="1"/>
  <c r="S39" i="1"/>
  <c r="S63" i="1"/>
  <c r="R37" i="1"/>
  <c r="S60" i="1"/>
  <c r="S37" i="1"/>
  <c r="R58" i="1"/>
  <c r="R39" i="1"/>
  <c r="R59" i="1"/>
  <c r="R40" i="1"/>
  <c r="R64" i="1"/>
  <c r="R157" i="1"/>
  <c r="S168" i="1"/>
  <c r="Q139" i="1"/>
  <c r="R158" i="1"/>
  <c r="S169" i="1"/>
  <c r="Q136" i="1"/>
  <c r="S154" i="1"/>
  <c r="Q168" i="1"/>
  <c r="Q157" i="1"/>
  <c r="S181" i="1"/>
  <c r="Q279" i="1"/>
  <c r="S198" i="1"/>
  <c r="Q284" i="1"/>
  <c r="S179" i="1"/>
  <c r="S215" i="1"/>
  <c r="S180" i="1"/>
  <c r="S268" i="1"/>
  <c r="Q334" i="1"/>
  <c r="R743" i="1"/>
  <c r="S744" i="1"/>
  <c r="S160" i="1"/>
  <c r="Q170" i="1"/>
  <c r="S85" i="1"/>
  <c r="Q143" i="1"/>
  <c r="S161" i="1"/>
  <c r="Q140" i="1"/>
  <c r="R159" i="1"/>
  <c r="S170" i="1"/>
  <c r="R164" i="1"/>
  <c r="S185" i="1"/>
  <c r="S174" i="1"/>
  <c r="S202" i="1"/>
  <c r="Q288" i="1"/>
  <c r="S195" i="1"/>
  <c r="S219" i="1"/>
  <c r="S188" i="1"/>
  <c r="S272" i="1"/>
  <c r="S369" i="1"/>
  <c r="R759" i="1"/>
  <c r="R749" i="1"/>
  <c r="S152" i="1"/>
  <c r="S164" i="1"/>
  <c r="S129" i="1"/>
  <c r="S153" i="1"/>
  <c r="S165" i="1"/>
  <c r="R151" i="1"/>
  <c r="S166" i="1"/>
  <c r="Q101" i="1"/>
  <c r="S167" i="1"/>
  <c r="S197" i="1"/>
  <c r="S178" i="1"/>
  <c r="S206" i="1"/>
  <c r="S171" i="1"/>
  <c r="S199" i="1"/>
  <c r="Q281" i="1"/>
  <c r="S200" i="1"/>
  <c r="Q286" i="1"/>
  <c r="S370" i="1"/>
  <c r="R747" i="1"/>
  <c r="R742" i="1"/>
  <c r="R153" i="1"/>
  <c r="R165" i="1"/>
  <c r="Q135" i="1"/>
  <c r="R154" i="1"/>
  <c r="R166" i="1"/>
  <c r="Q152" i="1"/>
  <c r="R167" i="1"/>
  <c r="S59" i="1"/>
  <c r="R152" i="1"/>
  <c r="S177" i="1"/>
  <c r="S265" i="1"/>
  <c r="S186" i="1"/>
  <c r="S266" i="1"/>
  <c r="R172" i="1"/>
  <c r="S203" i="1"/>
  <c r="S172" i="1"/>
  <c r="S216" i="1"/>
  <c r="S399" i="1"/>
  <c r="S721" i="1"/>
  <c r="R748" i="1"/>
  <c r="R746" i="1"/>
  <c r="Q2" i="1"/>
  <c r="R5" i="1"/>
  <c r="S8" i="1"/>
  <c r="T11" i="1"/>
  <c r="P15" i="1"/>
  <c r="Q18" i="1"/>
  <c r="R21" i="1"/>
  <c r="S24" i="1"/>
  <c r="T27" i="1"/>
  <c r="P31" i="1"/>
  <c r="Q34" i="1"/>
  <c r="T43" i="1"/>
  <c r="P47" i="1"/>
  <c r="Q50" i="1"/>
  <c r="R53" i="1"/>
  <c r="S56" i="1"/>
  <c r="T59" i="1"/>
  <c r="P63" i="1"/>
  <c r="Q66" i="1"/>
  <c r="R69" i="1"/>
  <c r="S72" i="1"/>
  <c r="T75" i="1"/>
  <c r="P79" i="1"/>
  <c r="Q82" i="1"/>
  <c r="R85" i="1"/>
  <c r="S88" i="1"/>
  <c r="T91" i="1"/>
  <c r="P95" i="1"/>
  <c r="Q98" i="1"/>
  <c r="R101" i="1"/>
  <c r="S104" i="1"/>
  <c r="T107" i="1"/>
  <c r="P111" i="1"/>
  <c r="Q114" i="1"/>
  <c r="R117" i="1"/>
  <c r="S120" i="1"/>
  <c r="T123" i="1"/>
  <c r="P127" i="1"/>
  <c r="Q130" i="1"/>
  <c r="R133" i="1"/>
  <c r="S136" i="1"/>
  <c r="T139" i="1"/>
  <c r="P143" i="1"/>
  <c r="Q146" i="1"/>
  <c r="R149" i="1"/>
  <c r="T155" i="1"/>
  <c r="P159" i="1"/>
  <c r="Q162" i="1"/>
  <c r="R2" i="1"/>
  <c r="S5" i="1"/>
  <c r="T8" i="1"/>
  <c r="P12" i="1"/>
  <c r="Q15" i="1"/>
  <c r="R18" i="1"/>
  <c r="S21" i="1"/>
  <c r="T24" i="1"/>
  <c r="P28" i="1"/>
  <c r="Q31" i="1"/>
  <c r="R34" i="1"/>
  <c r="T40" i="1"/>
  <c r="P44" i="1"/>
  <c r="Q47" i="1"/>
  <c r="R50" i="1"/>
  <c r="S53" i="1"/>
  <c r="T56" i="1"/>
  <c r="P60" i="1"/>
  <c r="Q63" i="1"/>
  <c r="R66" i="1"/>
  <c r="S69" i="1"/>
  <c r="T72" i="1"/>
  <c r="P76" i="1"/>
  <c r="Q79" i="1"/>
  <c r="R82" i="1"/>
  <c r="T88" i="1"/>
  <c r="P92" i="1"/>
  <c r="Q95" i="1"/>
  <c r="R98" i="1"/>
  <c r="S101" i="1"/>
  <c r="T104" i="1"/>
  <c r="P108" i="1"/>
  <c r="Q111" i="1"/>
  <c r="R114" i="1"/>
  <c r="S117" i="1"/>
  <c r="T120" i="1"/>
  <c r="P124" i="1"/>
  <c r="Q127" i="1"/>
  <c r="R130" i="1"/>
  <c r="S133" i="1"/>
  <c r="T136" i="1"/>
  <c r="P140" i="1"/>
  <c r="R146" i="1"/>
  <c r="S149" i="1"/>
  <c r="T152" i="1"/>
  <c r="P156" i="1"/>
  <c r="Q159" i="1"/>
  <c r="R162" i="1"/>
  <c r="Q4" i="1"/>
  <c r="P9" i="1"/>
  <c r="P13" i="1"/>
  <c r="P17" i="1"/>
  <c r="T21" i="1"/>
  <c r="Q28" i="1"/>
  <c r="S34" i="1"/>
  <c r="S50" i="1"/>
  <c r="P57" i="1"/>
  <c r="T61" i="1"/>
  <c r="Q68" i="1"/>
  <c r="S74" i="1"/>
  <c r="Q84" i="1"/>
  <c r="P97" i="1"/>
  <c r="T109" i="1"/>
  <c r="S122" i="1"/>
  <c r="R135" i="1"/>
  <c r="T141" i="1"/>
  <c r="P161" i="1"/>
  <c r="P10" i="1"/>
  <c r="T22" i="1"/>
  <c r="S35" i="1"/>
  <c r="Q45" i="1"/>
  <c r="P58" i="1"/>
  <c r="Q77" i="1"/>
  <c r="P90" i="1"/>
  <c r="R112" i="1"/>
  <c r="Q125" i="1"/>
  <c r="P138" i="1"/>
  <c r="T150" i="1"/>
  <c r="R160" i="1"/>
  <c r="T180" i="1"/>
  <c r="T912" i="1"/>
  <c r="S909" i="1"/>
  <c r="R906" i="1"/>
  <c r="Q903" i="1"/>
  <c r="P900" i="1"/>
  <c r="T896" i="1"/>
  <c r="S893" i="1"/>
  <c r="R890" i="1"/>
  <c r="Q887" i="1"/>
  <c r="P884" i="1"/>
  <c r="T880" i="1"/>
  <c r="S877" i="1"/>
  <c r="R874" i="1"/>
  <c r="Q871" i="1"/>
  <c r="P868" i="1"/>
  <c r="T911" i="1"/>
  <c r="S908" i="1"/>
  <c r="R905" i="1"/>
  <c r="Q902" i="1"/>
  <c r="P899" i="1"/>
  <c r="T895" i="1"/>
  <c r="S892" i="1"/>
  <c r="R889" i="1"/>
  <c r="Q886" i="1"/>
  <c r="P883" i="1"/>
  <c r="T879" i="1"/>
  <c r="S876" i="1"/>
  <c r="R873" i="1"/>
  <c r="Q870" i="1"/>
  <c r="P867" i="1"/>
  <c r="T863" i="1"/>
  <c r="S860" i="1"/>
  <c r="R857" i="1"/>
  <c r="Q854" i="1"/>
  <c r="P851" i="1"/>
  <c r="T847" i="1"/>
  <c r="R912" i="1"/>
  <c r="T909" i="1"/>
  <c r="S906" i="1"/>
  <c r="R903" i="1"/>
  <c r="Q900" i="1"/>
  <c r="P897" i="1"/>
  <c r="T893" i="1"/>
  <c r="S890" i="1"/>
  <c r="R887" i="1"/>
  <c r="Q884" i="1"/>
  <c r="P881" i="1"/>
  <c r="T877" i="1"/>
  <c r="S874" i="1"/>
  <c r="R871" i="1"/>
  <c r="Q868" i="1"/>
  <c r="P865" i="1"/>
  <c r="T861" i="1"/>
  <c r="S858" i="1"/>
  <c r="R855" i="1"/>
  <c r="Q852" i="1"/>
  <c r="P849" i="1"/>
  <c r="T845" i="1"/>
  <c r="Q905" i="1"/>
  <c r="R892" i="1"/>
  <c r="S879" i="1"/>
  <c r="T866" i="1"/>
  <c r="P860" i="1"/>
  <c r="S853" i="1"/>
  <c r="Q847" i="1"/>
  <c r="T842" i="1"/>
  <c r="S839" i="1"/>
  <c r="R836" i="1"/>
  <c r="Q833" i="1"/>
  <c r="P830" i="1"/>
  <c r="T826" i="1"/>
  <c r="S823" i="1"/>
  <c r="R820" i="1"/>
  <c r="Q817" i="1"/>
  <c r="P814" i="1"/>
  <c r="T810" i="1"/>
  <c r="S807" i="1"/>
  <c r="R804" i="1"/>
  <c r="Q801" i="1"/>
  <c r="R904" i="1"/>
  <c r="S891" i="1"/>
  <c r="T878" i="1"/>
  <c r="P866" i="1"/>
  <c r="S859" i="1"/>
  <c r="Q853" i="1"/>
  <c r="T846" i="1"/>
  <c r="S842" i="1"/>
  <c r="R839" i="1"/>
  <c r="Q836" i="1"/>
  <c r="P833" i="1"/>
  <c r="T829" i="1"/>
  <c r="S826" i="1"/>
  <c r="R823" i="1"/>
  <c r="Q820" i="1"/>
  <c r="P817" i="1"/>
  <c r="T813" i="1"/>
  <c r="S810" i="1"/>
  <c r="R807" i="1"/>
  <c r="Q804" i="1"/>
  <c r="P801" i="1"/>
  <c r="S903" i="1"/>
  <c r="T890" i="1"/>
  <c r="P878" i="1"/>
  <c r="S865" i="1"/>
  <c r="Q859" i="1"/>
  <c r="T852" i="1"/>
  <c r="R846" i="1"/>
  <c r="R842" i="1"/>
  <c r="Q839" i="1"/>
  <c r="P836" i="1"/>
  <c r="T832" i="1"/>
  <c r="S829" i="1"/>
  <c r="R826" i="1"/>
  <c r="Q823" i="1"/>
  <c r="P820" i="1"/>
  <c r="T816" i="1"/>
  <c r="S813" i="1"/>
  <c r="R810" i="1"/>
  <c r="Q807" i="1"/>
  <c r="P804" i="1"/>
  <c r="T800" i="1"/>
  <c r="P906" i="1"/>
  <c r="Q893" i="1"/>
  <c r="R880" i="1"/>
  <c r="S867" i="1"/>
  <c r="R860" i="1"/>
  <c r="P854" i="1"/>
  <c r="S847" i="1"/>
  <c r="P843" i="1"/>
  <c r="T839" i="1"/>
  <c r="S836" i="1"/>
  <c r="R833" i="1"/>
  <c r="Q830" i="1"/>
  <c r="P827" i="1"/>
  <c r="T823" i="1"/>
  <c r="S820" i="1"/>
  <c r="R817" i="1"/>
  <c r="Q814" i="1"/>
  <c r="P811" i="1"/>
  <c r="T807" i="1"/>
  <c r="S804" i="1"/>
  <c r="R801" i="1"/>
  <c r="S799" i="1"/>
  <c r="P796" i="1"/>
  <c r="T792" i="1"/>
  <c r="S789" i="1"/>
  <c r="R786" i="1"/>
  <c r="Q783" i="1"/>
  <c r="P780" i="1"/>
  <c r="T776" i="1"/>
  <c r="S773" i="1"/>
  <c r="R770" i="1"/>
  <c r="Q767" i="1"/>
  <c r="P764" i="1"/>
  <c r="T760" i="1"/>
  <c r="S757" i="1"/>
  <c r="R754" i="1"/>
  <c r="Q751" i="1"/>
  <c r="P748" i="1"/>
  <c r="T744" i="1"/>
  <c r="S741" i="1"/>
  <c r="R738" i="1"/>
  <c r="Q735" i="1"/>
  <c r="P732" i="1"/>
  <c r="S796" i="1"/>
  <c r="R793" i="1"/>
  <c r="Q790" i="1"/>
  <c r="P787" i="1"/>
  <c r="T783" i="1"/>
  <c r="S780" i="1"/>
  <c r="R777" i="1"/>
  <c r="Q774" i="1"/>
  <c r="P771" i="1"/>
  <c r="T767" i="1"/>
  <c r="S764" i="1"/>
  <c r="R761" i="1"/>
  <c r="Q758" i="1"/>
  <c r="P755" i="1"/>
  <c r="T751" i="1"/>
  <c r="S748" i="1"/>
  <c r="R745" i="1"/>
  <c r="Q742" i="1"/>
  <c r="P739" i="1"/>
  <c r="T735" i="1"/>
  <c r="S732" i="1"/>
  <c r="R729" i="1"/>
  <c r="Q726" i="1"/>
  <c r="P723" i="1"/>
  <c r="T719" i="1"/>
  <c r="S716" i="1"/>
  <c r="Q797" i="1"/>
  <c r="P794" i="1"/>
  <c r="T790" i="1"/>
  <c r="S787" i="1"/>
  <c r="R784" i="1"/>
  <c r="Q781" i="1"/>
  <c r="P778" i="1"/>
  <c r="T774" i="1"/>
  <c r="S771" i="1"/>
  <c r="R768" i="1"/>
  <c r="Q765" i="1"/>
  <c r="P762" i="1"/>
  <c r="T758" i="1"/>
  <c r="S755" i="1"/>
  <c r="R752" i="1"/>
  <c r="Q749" i="1"/>
  <c r="P746" i="1"/>
  <c r="T742" i="1"/>
  <c r="S739" i="1"/>
  <c r="R736" i="1"/>
  <c r="Q733" i="1"/>
  <c r="P730" i="1"/>
  <c r="T726" i="1"/>
  <c r="S723" i="1"/>
  <c r="R720" i="1"/>
  <c r="Q717" i="1"/>
  <c r="S798" i="1"/>
  <c r="T785" i="1"/>
  <c r="P773" i="1"/>
  <c r="Q760" i="1"/>
  <c r="S734" i="1"/>
  <c r="S726" i="1"/>
  <c r="Q720" i="1"/>
  <c r="R714" i="1"/>
  <c r="Q711" i="1"/>
  <c r="P708" i="1"/>
  <c r="T704" i="1"/>
  <c r="S701" i="1"/>
  <c r="R698" i="1"/>
  <c r="Q695" i="1"/>
  <c r="P692" i="1"/>
  <c r="T688" i="1"/>
  <c r="S685" i="1"/>
  <c r="R682" i="1"/>
  <c r="Q679" i="1"/>
  <c r="Q788" i="1"/>
  <c r="R775" i="1"/>
  <c r="S762" i="1"/>
  <c r="T749" i="1"/>
  <c r="P737" i="1"/>
  <c r="P728" i="1"/>
  <c r="Q715" i="1"/>
  <c r="T711" i="1"/>
  <c r="S708" i="1"/>
  <c r="R705" i="1"/>
  <c r="Q702" i="1"/>
  <c r="P699" i="1"/>
  <c r="T695" i="1"/>
  <c r="S692" i="1"/>
  <c r="R689" i="1"/>
  <c r="Q686" i="1"/>
  <c r="P683" i="1"/>
  <c r="T679" i="1"/>
  <c r="S790" i="1"/>
  <c r="T777" i="1"/>
  <c r="P765" i="1"/>
  <c r="Q752" i="1"/>
  <c r="R739" i="1"/>
  <c r="P729" i="1"/>
  <c r="S722" i="1"/>
  <c r="Q716" i="1"/>
  <c r="R712" i="1"/>
  <c r="Q709" i="1"/>
  <c r="P706" i="1"/>
  <c r="T702" i="1"/>
  <c r="S699" i="1"/>
  <c r="R696" i="1"/>
  <c r="Q693" i="1"/>
  <c r="P690" i="1"/>
  <c r="T686" i="1"/>
  <c r="S683" i="1"/>
  <c r="R680" i="1"/>
  <c r="Q677" i="1"/>
  <c r="P674" i="1"/>
  <c r="Q796" i="1"/>
  <c r="R783" i="1"/>
  <c r="S770" i="1"/>
  <c r="T757" i="1"/>
  <c r="P745" i="1"/>
  <c r="Q732" i="1"/>
  <c r="S725" i="1"/>
  <c r="Q719" i="1"/>
  <c r="T713" i="1"/>
  <c r="S710" i="1"/>
  <c r="R707" i="1"/>
  <c r="Q704" i="1"/>
  <c r="P701" i="1"/>
  <c r="T697" i="1"/>
  <c r="S694" i="1"/>
  <c r="R691" i="1"/>
  <c r="Q688" i="1"/>
  <c r="P685" i="1"/>
  <c r="T681" i="1"/>
  <c r="S678" i="1"/>
  <c r="R675" i="1"/>
  <c r="Q672" i="1"/>
  <c r="S673" i="1"/>
  <c r="R669" i="1"/>
  <c r="Q666" i="1"/>
  <c r="P663" i="1"/>
  <c r="T659" i="1"/>
  <c r="S656" i="1"/>
  <c r="R653" i="1"/>
  <c r="Q650" i="1"/>
  <c r="P647" i="1"/>
  <c r="T643" i="1"/>
  <c r="S640" i="1"/>
  <c r="R637" i="1"/>
  <c r="Q634" i="1"/>
  <c r="P631" i="1"/>
  <c r="T627" i="1"/>
  <c r="S624" i="1"/>
  <c r="R621" i="1"/>
  <c r="Q618" i="1"/>
  <c r="P615" i="1"/>
  <c r="T611" i="1"/>
  <c r="S608" i="1"/>
  <c r="R605" i="1"/>
  <c r="Q602" i="1"/>
  <c r="P599" i="1"/>
  <c r="T595" i="1"/>
  <c r="S592" i="1"/>
  <c r="R589" i="1"/>
  <c r="Q586" i="1"/>
  <c r="P583" i="1"/>
  <c r="T579" i="1"/>
  <c r="S576" i="1"/>
  <c r="R573" i="1"/>
  <c r="Q570" i="1"/>
  <c r="P567" i="1"/>
  <c r="T563" i="1"/>
  <c r="P912" i="1"/>
  <c r="T908" i="1"/>
  <c r="S905" i="1"/>
  <c r="R902" i="1"/>
  <c r="Q899" i="1"/>
  <c r="P896" i="1"/>
  <c r="T892" i="1"/>
  <c r="S889" i="1"/>
  <c r="R886" i="1"/>
  <c r="Q883" i="1"/>
  <c r="P880" i="1"/>
  <c r="T876" i="1"/>
  <c r="S873" i="1"/>
  <c r="R870" i="1"/>
  <c r="Q867" i="1"/>
  <c r="P911" i="1"/>
  <c r="T907" i="1"/>
  <c r="S904" i="1"/>
  <c r="R901" i="1"/>
  <c r="Q898" i="1"/>
  <c r="P895" i="1"/>
  <c r="T891" i="1"/>
  <c r="S888" i="1"/>
  <c r="R885" i="1"/>
  <c r="Q882" i="1"/>
  <c r="P879" i="1"/>
  <c r="T875" i="1"/>
  <c r="S872" i="1"/>
  <c r="R869" i="1"/>
  <c r="Q866" i="1"/>
  <c r="P863" i="1"/>
  <c r="T859" i="1"/>
  <c r="S856" i="1"/>
  <c r="R853" i="1"/>
  <c r="Q850" i="1"/>
  <c r="P847" i="1"/>
  <c r="Q912" i="1"/>
  <c r="P909" i="1"/>
  <c r="T905" i="1"/>
  <c r="S902" i="1"/>
  <c r="R899" i="1"/>
  <c r="Q896" i="1"/>
  <c r="P893" i="1"/>
  <c r="T889" i="1"/>
  <c r="S886" i="1"/>
  <c r="R883" i="1"/>
  <c r="Q880" i="1"/>
  <c r="P877" i="1"/>
  <c r="T873" i="1"/>
  <c r="S870" i="1"/>
  <c r="R867" i="1"/>
  <c r="Q864" i="1"/>
  <c r="P861" i="1"/>
  <c r="T857" i="1"/>
  <c r="S854" i="1"/>
  <c r="R851" i="1"/>
  <c r="Q848" i="1"/>
  <c r="P845" i="1"/>
  <c r="P902" i="1"/>
  <c r="Q889" i="1"/>
  <c r="R876" i="1"/>
  <c r="T864" i="1"/>
  <c r="R858" i="1"/>
  <c r="P852" i="1"/>
  <c r="S845" i="1"/>
  <c r="P842" i="1"/>
  <c r="T838" i="1"/>
  <c r="S835" i="1"/>
  <c r="R832" i="1"/>
  <c r="Q829" i="1"/>
  <c r="P826" i="1"/>
  <c r="T822" i="1"/>
  <c r="S819" i="1"/>
  <c r="R816" i="1"/>
  <c r="Q813" i="1"/>
  <c r="P810" i="1"/>
  <c r="T806" i="1"/>
  <c r="S803" i="1"/>
  <c r="R800" i="1"/>
  <c r="Q901" i="1"/>
  <c r="R888" i="1"/>
  <c r="S875" i="1"/>
  <c r="R864" i="1"/>
  <c r="P858" i="1"/>
  <c r="S851" i="1"/>
  <c r="Q845" i="1"/>
  <c r="T841" i="1"/>
  <c r="S838" i="1"/>
  <c r="R835" i="1"/>
  <c r="Q832" i="1"/>
  <c r="P829" i="1"/>
  <c r="T825" i="1"/>
  <c r="S822" i="1"/>
  <c r="R819" i="1"/>
  <c r="Q816" i="1"/>
  <c r="P813" i="1"/>
  <c r="T809" i="1"/>
  <c r="S806" i="1"/>
  <c r="R803" i="1"/>
  <c r="Q800" i="1"/>
  <c r="R900" i="1"/>
  <c r="S887" i="1"/>
  <c r="T874" i="1"/>
  <c r="P864" i="1"/>
  <c r="S857" i="1"/>
  <c r="Q851" i="1"/>
  <c r="T844" i="1"/>
  <c r="S841" i="1"/>
  <c r="R838" i="1"/>
  <c r="Q835" i="1"/>
  <c r="P832" i="1"/>
  <c r="T828" i="1"/>
  <c r="S825" i="1"/>
  <c r="R822" i="1"/>
  <c r="Q819" i="1"/>
  <c r="P816" i="1"/>
  <c r="T812" i="1"/>
  <c r="S809" i="1"/>
  <c r="R806" i="1"/>
  <c r="Q803" i="1"/>
  <c r="P800" i="1"/>
  <c r="T902" i="1"/>
  <c r="P890" i="1"/>
  <c r="Q877" i="1"/>
  <c r="Q865" i="1"/>
  <c r="T858" i="1"/>
  <c r="R852" i="1"/>
  <c r="P846" i="1"/>
  <c r="Q842" i="1"/>
  <c r="P839" i="1"/>
  <c r="T835" i="1"/>
  <c r="S832" i="1"/>
  <c r="R829" i="1"/>
  <c r="Q826" i="1"/>
  <c r="P823" i="1"/>
  <c r="T819" i="1"/>
  <c r="S816" i="1"/>
  <c r="R813" i="1"/>
  <c r="Q810" i="1"/>
  <c r="P807" i="1"/>
  <c r="T803" i="1"/>
  <c r="S800" i="1"/>
  <c r="R798" i="1"/>
  <c r="Q795" i="1"/>
  <c r="P792" i="1"/>
  <c r="T788" i="1"/>
  <c r="S785" i="1"/>
  <c r="R782" i="1"/>
  <c r="Q779" i="1"/>
  <c r="P776" i="1"/>
  <c r="T772" i="1"/>
  <c r="S769" i="1"/>
  <c r="R766" i="1"/>
  <c r="Q763" i="1"/>
  <c r="P760" i="1"/>
  <c r="T756" i="1"/>
  <c r="S753" i="1"/>
  <c r="R750" i="1"/>
  <c r="Q747" i="1"/>
  <c r="P744" i="1"/>
  <c r="T740" i="1"/>
  <c r="S737" i="1"/>
  <c r="R734" i="1"/>
  <c r="R799" i="1"/>
  <c r="T795" i="1"/>
  <c r="S792" i="1"/>
  <c r="R789" i="1"/>
  <c r="Q786" i="1"/>
  <c r="P783" i="1"/>
  <c r="T779" i="1"/>
  <c r="S776" i="1"/>
  <c r="R773" i="1"/>
  <c r="Q770" i="1"/>
  <c r="P767" i="1"/>
  <c r="T763" i="1"/>
  <c r="S760" i="1"/>
  <c r="R757" i="1"/>
  <c r="Q754" i="1"/>
  <c r="P751" i="1"/>
  <c r="T747" i="1"/>
  <c r="R741" i="1"/>
  <c r="Q738" i="1"/>
  <c r="P735" i="1"/>
  <c r="T731" i="1"/>
  <c r="S728" i="1"/>
  <c r="R725" i="1"/>
  <c r="Q722" i="1"/>
  <c r="P719" i="1"/>
  <c r="T715" i="1"/>
  <c r="R796" i="1"/>
  <c r="Q793" i="1"/>
  <c r="P790" i="1"/>
  <c r="T786" i="1"/>
  <c r="S783" i="1"/>
  <c r="R780" i="1"/>
  <c r="Q777" i="1"/>
  <c r="P774" i="1"/>
  <c r="T770" i="1"/>
  <c r="S767" i="1"/>
  <c r="R764" i="1"/>
  <c r="Q761" i="1"/>
  <c r="P758" i="1"/>
  <c r="T754" i="1"/>
  <c r="S751" i="1"/>
  <c r="Q745" i="1"/>
  <c r="P742" i="1"/>
  <c r="T738" i="1"/>
  <c r="S735" i="1"/>
  <c r="R732" i="1"/>
  <c r="Q729" i="1"/>
  <c r="P726" i="1"/>
  <c r="T722" i="1"/>
  <c r="S719" i="1"/>
  <c r="R716" i="1"/>
  <c r="R795" i="1"/>
  <c r="S782" i="1"/>
  <c r="T769" i="1"/>
  <c r="P757" i="1"/>
  <c r="Q744" i="1"/>
  <c r="R731" i="1"/>
  <c r="P725" i="1"/>
  <c r="S718" i="1"/>
  <c r="S713" i="1"/>
  <c r="R710" i="1"/>
  <c r="Q707" i="1"/>
  <c r="P704" i="1"/>
  <c r="T700" i="1"/>
  <c r="S697" i="1"/>
  <c r="R694" i="1"/>
  <c r="Q691" i="1"/>
  <c r="P688" i="1"/>
  <c r="T684" i="1"/>
  <c r="S681" i="1"/>
  <c r="T797" i="1"/>
  <c r="P785" i="1"/>
  <c r="Q772" i="1"/>
  <c r="S746" i="1"/>
  <c r="T733" i="1"/>
  <c r="R726" i="1"/>
  <c r="P720" i="1"/>
  <c r="Q714" i="1"/>
  <c r="P711" i="1"/>
  <c r="T707" i="1"/>
  <c r="S704" i="1"/>
  <c r="R701" i="1"/>
  <c r="Q698" i="1"/>
  <c r="P695" i="1"/>
  <c r="T691" i="1"/>
  <c r="S688" i="1"/>
  <c r="R685" i="1"/>
  <c r="Q682" i="1"/>
  <c r="P679" i="1"/>
  <c r="R787" i="1"/>
  <c r="S774" i="1"/>
  <c r="T761" i="1"/>
  <c r="P749" i="1"/>
  <c r="Q736" i="1"/>
  <c r="R727" i="1"/>
  <c r="P721" i="1"/>
  <c r="P715" i="1"/>
  <c r="S711" i="1"/>
  <c r="R708" i="1"/>
  <c r="Q705" i="1"/>
  <c r="P702" i="1"/>
  <c r="T698" i="1"/>
  <c r="S695" i="1"/>
  <c r="R692" i="1"/>
  <c r="Q689" i="1"/>
  <c r="P686" i="1"/>
  <c r="T682" i="1"/>
  <c r="S679" i="1"/>
  <c r="R676" i="1"/>
  <c r="Q673" i="1"/>
  <c r="P793" i="1"/>
  <c r="Q780" i="1"/>
  <c r="R767" i="1"/>
  <c r="S754" i="1"/>
  <c r="T741" i="1"/>
  <c r="R730" i="1"/>
  <c r="P724" i="1"/>
  <c r="S717" i="1"/>
  <c r="P713" i="1"/>
  <c r="T709" i="1"/>
  <c r="S706" i="1"/>
  <c r="R703" i="1"/>
  <c r="Q700" i="1"/>
  <c r="P697" i="1"/>
  <c r="T693" i="1"/>
  <c r="S690" i="1"/>
  <c r="R687" i="1"/>
  <c r="Q684" i="1"/>
  <c r="P681" i="1"/>
  <c r="T677" i="1"/>
  <c r="S674" i="1"/>
  <c r="R678" i="1"/>
  <c r="P672" i="1"/>
  <c r="S668" i="1"/>
  <c r="R665" i="1"/>
  <c r="Q662" i="1"/>
  <c r="P659" i="1"/>
  <c r="T655" i="1"/>
  <c r="S652" i="1"/>
  <c r="R649" i="1"/>
  <c r="Q646" i="1"/>
  <c r="P643" i="1"/>
  <c r="T639" i="1"/>
  <c r="S636" i="1"/>
  <c r="R633" i="1"/>
  <c r="Q630" i="1"/>
  <c r="P627" i="1"/>
  <c r="T623" i="1"/>
  <c r="S620" i="1"/>
  <c r="R617" i="1"/>
  <c r="Q614" i="1"/>
  <c r="P611" i="1"/>
  <c r="T607" i="1"/>
  <c r="S604" i="1"/>
  <c r="R601" i="1"/>
  <c r="Q598" i="1"/>
  <c r="P595" i="1"/>
  <c r="T591" i="1"/>
  <c r="S588" i="1"/>
  <c r="R585" i="1"/>
  <c r="Q582" i="1"/>
  <c r="P579" i="1"/>
  <c r="T575" i="1"/>
  <c r="S572" i="1"/>
  <c r="R569" i="1"/>
  <c r="Q566" i="1"/>
  <c r="P563" i="1"/>
  <c r="T559" i="1"/>
  <c r="S556" i="1"/>
  <c r="R553" i="1"/>
  <c r="Q550" i="1"/>
  <c r="P547" i="1"/>
  <c r="Q678" i="1"/>
  <c r="T671" i="1"/>
  <c r="R668" i="1"/>
  <c r="Q665" i="1"/>
  <c r="P662" i="1"/>
  <c r="T658" i="1"/>
  <c r="Q911" i="1"/>
  <c r="P908" i="1"/>
  <c r="T904" i="1"/>
  <c r="S901" i="1"/>
  <c r="R898" i="1"/>
  <c r="Q895" i="1"/>
  <c r="P892" i="1"/>
  <c r="T888" i="1"/>
  <c r="S885" i="1"/>
  <c r="R882" i="1"/>
  <c r="Q879" i="1"/>
  <c r="P876" i="1"/>
  <c r="T872" i="1"/>
  <c r="S869" i="1"/>
  <c r="R866" i="1"/>
  <c r="Q910" i="1"/>
  <c r="P907" i="1"/>
  <c r="T903" i="1"/>
  <c r="S900" i="1"/>
  <c r="R897" i="1"/>
  <c r="Q894" i="1"/>
  <c r="P891" i="1"/>
  <c r="T887" i="1"/>
  <c r="S884" i="1"/>
  <c r="R881" i="1"/>
  <c r="Q878" i="1"/>
  <c r="P875" i="1"/>
  <c r="T871" i="1"/>
  <c r="S868" i="1"/>
  <c r="R865" i="1"/>
  <c r="Q862" i="1"/>
  <c r="P859" i="1"/>
  <c r="T855" i="1"/>
  <c r="S852" i="1"/>
  <c r="R849" i="1"/>
  <c r="Q846" i="1"/>
  <c r="R911" i="1"/>
  <c r="Q908" i="1"/>
  <c r="P905" i="1"/>
  <c r="T901" i="1"/>
  <c r="S898" i="1"/>
  <c r="R895" i="1"/>
  <c r="Q892" i="1"/>
  <c r="P889" i="1"/>
  <c r="T885" i="1"/>
  <c r="S882" i="1"/>
  <c r="R879" i="1"/>
  <c r="Q876" i="1"/>
  <c r="P873" i="1"/>
  <c r="T869" i="1"/>
  <c r="S866" i="1"/>
  <c r="R863" i="1"/>
  <c r="Q860" i="1"/>
  <c r="P857" i="1"/>
  <c r="T853" i="1"/>
  <c r="S850" i="1"/>
  <c r="R847" i="1"/>
  <c r="S911" i="1"/>
  <c r="T898" i="1"/>
  <c r="P886" i="1"/>
  <c r="Q873" i="1"/>
  <c r="Q863" i="1"/>
  <c r="T856" i="1"/>
  <c r="R850" i="1"/>
  <c r="R844" i="1"/>
  <c r="Q841" i="1"/>
  <c r="P838" i="1"/>
  <c r="T834" i="1"/>
  <c r="S831" i="1"/>
  <c r="R828" i="1"/>
  <c r="Q825" i="1"/>
  <c r="P822" i="1"/>
  <c r="T818" i="1"/>
  <c r="S815" i="1"/>
  <c r="R812" i="1"/>
  <c r="Q809" i="1"/>
  <c r="P806" i="1"/>
  <c r="T802" i="1"/>
  <c r="T910" i="1"/>
  <c r="P898" i="1"/>
  <c r="Q885" i="1"/>
  <c r="R872" i="1"/>
  <c r="T862" i="1"/>
  <c r="R856" i="1"/>
  <c r="P850" i="1"/>
  <c r="Q844" i="1"/>
  <c r="P841" i="1"/>
  <c r="T837" i="1"/>
  <c r="S834" i="1"/>
  <c r="R831" i="1"/>
  <c r="Q828" i="1"/>
  <c r="P825" i="1"/>
  <c r="T821" i="1"/>
  <c r="S818" i="1"/>
  <c r="R815" i="1"/>
  <c r="Q812" i="1"/>
  <c r="P809" i="1"/>
  <c r="T805" i="1"/>
  <c r="S802" i="1"/>
  <c r="P910" i="1"/>
  <c r="Q897" i="1"/>
  <c r="R884" i="1"/>
  <c r="S871" i="1"/>
  <c r="R862" i="1"/>
  <c r="P856" i="1"/>
  <c r="S849" i="1"/>
  <c r="P844" i="1"/>
  <c r="T840" i="1"/>
  <c r="S837" i="1"/>
  <c r="R834" i="1"/>
  <c r="Q831" i="1"/>
  <c r="P828" i="1"/>
  <c r="T824" i="1"/>
  <c r="S821" i="1"/>
  <c r="R818" i="1"/>
  <c r="Q815" i="1"/>
  <c r="P812" i="1"/>
  <c r="T808" i="1"/>
  <c r="S805" i="1"/>
  <c r="R802" i="1"/>
  <c r="Q799" i="1"/>
  <c r="S899" i="1"/>
  <c r="T886" i="1"/>
  <c r="P874" i="1"/>
  <c r="S863" i="1"/>
  <c r="Q857" i="1"/>
  <c r="T850" i="1"/>
  <c r="S844" i="1"/>
  <c r="R841" i="1"/>
  <c r="Q838" i="1"/>
  <c r="P835" i="1"/>
  <c r="T831" i="1"/>
  <c r="S828" i="1"/>
  <c r="R825" i="1"/>
  <c r="Q822" i="1"/>
  <c r="P819" i="1"/>
  <c r="T815" i="1"/>
  <c r="S812" i="1"/>
  <c r="R809" i="1"/>
  <c r="Q806" i="1"/>
  <c r="P803" i="1"/>
  <c r="T799" i="1"/>
  <c r="S797" i="1"/>
  <c r="R794" i="1"/>
  <c r="Q791" i="1"/>
  <c r="P788" i="1"/>
  <c r="T784" i="1"/>
  <c r="S781" i="1"/>
  <c r="R778" i="1"/>
  <c r="Q775" i="1"/>
  <c r="P772" i="1"/>
  <c r="T768" i="1"/>
  <c r="S765" i="1"/>
  <c r="R762" i="1"/>
  <c r="Q759" i="1"/>
  <c r="P756" i="1"/>
  <c r="T752" i="1"/>
  <c r="S749" i="1"/>
  <c r="Q743" i="1"/>
  <c r="P740" i="1"/>
  <c r="T736" i="1"/>
  <c r="S733" i="1"/>
  <c r="Q798" i="1"/>
  <c r="P795" i="1"/>
  <c r="T791" i="1"/>
  <c r="S788" i="1"/>
  <c r="R785" i="1"/>
  <c r="Q782" i="1"/>
  <c r="P779" i="1"/>
  <c r="T775" i="1"/>
  <c r="S772" i="1"/>
  <c r="R769" i="1"/>
  <c r="Q766" i="1"/>
  <c r="P763" i="1"/>
  <c r="T759" i="1"/>
  <c r="S756" i="1"/>
  <c r="R753" i="1"/>
  <c r="Q750" i="1"/>
  <c r="P747" i="1"/>
  <c r="T743" i="1"/>
  <c r="S740" i="1"/>
  <c r="R737" i="1"/>
  <c r="Q734" i="1"/>
  <c r="P731" i="1"/>
  <c r="T727" i="1"/>
  <c r="S724" i="1"/>
  <c r="R721" i="1"/>
  <c r="Q718" i="1"/>
  <c r="T798" i="1"/>
  <c r="S795" i="1"/>
  <c r="R792" i="1"/>
  <c r="Q789" i="1"/>
  <c r="P786" i="1"/>
  <c r="T782" i="1"/>
  <c r="S779" i="1"/>
  <c r="R776" i="1"/>
  <c r="Q773" i="1"/>
  <c r="P770" i="1"/>
  <c r="T766" i="1"/>
  <c r="S763" i="1"/>
  <c r="R760" i="1"/>
  <c r="Q757" i="1"/>
  <c r="P754" i="1"/>
  <c r="T750" i="1"/>
  <c r="S747" i="1"/>
  <c r="R744" i="1"/>
  <c r="Q741" i="1"/>
  <c r="P738" i="1"/>
  <c r="T734" i="1"/>
  <c r="S731" i="1"/>
  <c r="R728" i="1"/>
  <c r="Q725" i="1"/>
  <c r="P722" i="1"/>
  <c r="T718" i="1"/>
  <c r="S715" i="1"/>
  <c r="Q792" i="1"/>
  <c r="R779" i="1"/>
  <c r="S766" i="1"/>
  <c r="T753" i="1"/>
  <c r="P741" i="1"/>
  <c r="T729" i="1"/>
  <c r="R723" i="1"/>
  <c r="P717" i="1"/>
  <c r="T712" i="1"/>
  <c r="S709" i="1"/>
  <c r="R706" i="1"/>
  <c r="Q703" i="1"/>
  <c r="P700" i="1"/>
  <c r="T696" i="1"/>
  <c r="S693" i="1"/>
  <c r="R690" i="1"/>
  <c r="Q687" i="1"/>
  <c r="P684" i="1"/>
  <c r="T680" i="1"/>
  <c r="S794" i="1"/>
  <c r="T781" i="1"/>
  <c r="P769" i="1"/>
  <c r="Q756" i="1"/>
  <c r="Q731" i="1"/>
  <c r="T724" i="1"/>
  <c r="R718" i="1"/>
  <c r="R713" i="1"/>
  <c r="Q710" i="1"/>
  <c r="P707" i="1"/>
  <c r="T703" i="1"/>
  <c r="S700" i="1"/>
  <c r="R697" i="1"/>
  <c r="Q694" i="1"/>
  <c r="P691" i="1"/>
  <c r="T687" i="1"/>
  <c r="S684" i="1"/>
  <c r="R681" i="1"/>
  <c r="P797" i="1"/>
  <c r="Q784" i="1"/>
  <c r="R771" i="1"/>
  <c r="S758" i="1"/>
  <c r="T745" i="1"/>
  <c r="P733" i="1"/>
  <c r="T725" i="1"/>
  <c r="R719" i="1"/>
  <c r="P714" i="1"/>
  <c r="T710" i="1"/>
  <c r="S707" i="1"/>
  <c r="R704" i="1"/>
  <c r="Q701" i="1"/>
  <c r="P698" i="1"/>
  <c r="T694" i="1"/>
  <c r="S691" i="1"/>
  <c r="R688" i="1"/>
  <c r="Q685" i="1"/>
  <c r="P682" i="1"/>
  <c r="T678" i="1"/>
  <c r="S675" i="1"/>
  <c r="R672" i="1"/>
  <c r="T789" i="1"/>
  <c r="P777" i="1"/>
  <c r="Q764" i="1"/>
  <c r="R751" i="1"/>
  <c r="S738" i="1"/>
  <c r="T728" i="1"/>
  <c r="R722" i="1"/>
  <c r="P716" i="1"/>
  <c r="Q712" i="1"/>
  <c r="P709" i="1"/>
  <c r="T705" i="1"/>
  <c r="S702" i="1"/>
  <c r="R699" i="1"/>
  <c r="Q696" i="1"/>
  <c r="P693" i="1"/>
  <c r="T689" i="1"/>
  <c r="S686" i="1"/>
  <c r="R683" i="1"/>
  <c r="Q680" i="1"/>
  <c r="P677" i="1"/>
  <c r="T673" i="1"/>
  <c r="T676" i="1"/>
  <c r="P671" i="1"/>
  <c r="T667" i="1"/>
  <c r="S664" i="1"/>
  <c r="R661" i="1"/>
  <c r="Q658" i="1"/>
  <c r="P655" i="1"/>
  <c r="T651" i="1"/>
  <c r="S648" i="1"/>
  <c r="R645" i="1"/>
  <c r="Q642" i="1"/>
  <c r="P639" i="1"/>
  <c r="T635" i="1"/>
  <c r="S632" i="1"/>
  <c r="R629" i="1"/>
  <c r="Q626" i="1"/>
  <c r="P623" i="1"/>
  <c r="T619" i="1"/>
  <c r="S616" i="1"/>
  <c r="R613" i="1"/>
  <c r="Q610" i="1"/>
  <c r="P607" i="1"/>
  <c r="T603" i="1"/>
  <c r="S600" i="1"/>
  <c r="R597" i="1"/>
  <c r="Q594" i="1"/>
  <c r="P591" i="1"/>
  <c r="T587" i="1"/>
  <c r="S584" i="1"/>
  <c r="R581" i="1"/>
  <c r="Q578" i="1"/>
  <c r="P575" i="1"/>
  <c r="T571" i="1"/>
  <c r="S568" i="1"/>
  <c r="R565" i="1"/>
  <c r="R910" i="1"/>
  <c r="Q907" i="1"/>
  <c r="P904" i="1"/>
  <c r="T900" i="1"/>
  <c r="S897" i="1"/>
  <c r="R894" i="1"/>
  <c r="Q891" i="1"/>
  <c r="P888" i="1"/>
  <c r="T884" i="1"/>
  <c r="S881" i="1"/>
  <c r="R878" i="1"/>
  <c r="Q875" i="1"/>
  <c r="P872" i="1"/>
  <c r="T868" i="1"/>
  <c r="S912" i="1"/>
  <c r="R909" i="1"/>
  <c r="Q906" i="1"/>
  <c r="P903" i="1"/>
  <c r="T899" i="1"/>
  <c r="S896" i="1"/>
  <c r="R893" i="1"/>
  <c r="Q890" i="1"/>
  <c r="P887" i="1"/>
  <c r="T883" i="1"/>
  <c r="S880" i="1"/>
  <c r="R877" i="1"/>
  <c r="Q874" i="1"/>
  <c r="P871" i="1"/>
  <c r="T867" i="1"/>
  <c r="S864" i="1"/>
  <c r="R861" i="1"/>
  <c r="Q858" i="1"/>
  <c r="P855" i="1"/>
  <c r="T851" i="1"/>
  <c r="S848" i="1"/>
  <c r="R845" i="1"/>
  <c r="S910" i="1"/>
  <c r="R907" i="1"/>
  <c r="Q904" i="1"/>
  <c r="P901" i="1"/>
  <c r="T897" i="1"/>
  <c r="S894" i="1"/>
  <c r="R891" i="1"/>
  <c r="Q888" i="1"/>
  <c r="P885" i="1"/>
  <c r="T881" i="1"/>
  <c r="S878" i="1"/>
  <c r="R875" i="1"/>
  <c r="Q872" i="1"/>
  <c r="P869" i="1"/>
  <c r="T865" i="1"/>
  <c r="S862" i="1"/>
  <c r="R859" i="1"/>
  <c r="Q856" i="1"/>
  <c r="P853" i="1"/>
  <c r="T849" i="1"/>
  <c r="S846" i="1"/>
  <c r="R908" i="1"/>
  <c r="S895" i="1"/>
  <c r="T882" i="1"/>
  <c r="P870" i="1"/>
  <c r="S861" i="1"/>
  <c r="Q855" i="1"/>
  <c r="T848" i="1"/>
  <c r="S843" i="1"/>
  <c r="R840" i="1"/>
  <c r="Q837" i="1"/>
  <c r="P834" i="1"/>
  <c r="T830" i="1"/>
  <c r="S827" i="1"/>
  <c r="R824" i="1"/>
  <c r="Q821" i="1"/>
  <c r="P818" i="1"/>
  <c r="T814" i="1"/>
  <c r="S811" i="1"/>
  <c r="R808" i="1"/>
  <c r="Q805" i="1"/>
  <c r="P802" i="1"/>
  <c r="S907" i="1"/>
  <c r="T894" i="1"/>
  <c r="P882" i="1"/>
  <c r="Q869" i="1"/>
  <c r="Q861" i="1"/>
  <c r="T854" i="1"/>
  <c r="R848" i="1"/>
  <c r="R843" i="1"/>
  <c r="Q840" i="1"/>
  <c r="P837" i="1"/>
  <c r="T833" i="1"/>
  <c r="S830" i="1"/>
  <c r="R827" i="1"/>
  <c r="Q824" i="1"/>
  <c r="P821" i="1"/>
  <c r="T817" i="1"/>
  <c r="S814" i="1"/>
  <c r="R811" i="1"/>
  <c r="Q808" i="1"/>
  <c r="P805" i="1"/>
  <c r="T801" i="1"/>
  <c r="T906" i="1"/>
  <c r="P894" i="1"/>
  <c r="Q881" i="1"/>
  <c r="R868" i="1"/>
  <c r="T860" i="1"/>
  <c r="R854" i="1"/>
  <c r="P848" i="1"/>
  <c r="Q843" i="1"/>
  <c r="P840" i="1"/>
  <c r="T836" i="1"/>
  <c r="S833" i="1"/>
  <c r="R830" i="1"/>
  <c r="Q827" i="1"/>
  <c r="P824" i="1"/>
  <c r="T820" i="1"/>
  <c r="S817" i="1"/>
  <c r="R814" i="1"/>
  <c r="Q811" i="1"/>
  <c r="P808" i="1"/>
  <c r="T804" i="1"/>
  <c r="S801" i="1"/>
  <c r="Q909" i="1"/>
  <c r="R896" i="1"/>
  <c r="S883" i="1"/>
  <c r="T870" i="1"/>
  <c r="P862" i="1"/>
  <c r="S855" i="1"/>
  <c r="Q849" i="1"/>
  <c r="T843" i="1"/>
  <c r="S840" i="1"/>
  <c r="R837" i="1"/>
  <c r="Q834" i="1"/>
  <c r="P831" i="1"/>
  <c r="T827" i="1"/>
  <c r="S824" i="1"/>
  <c r="R821" i="1"/>
  <c r="Q818" i="1"/>
  <c r="P815" i="1"/>
  <c r="T811" i="1"/>
  <c r="S808" i="1"/>
  <c r="R805" i="1"/>
  <c r="Q802" i="1"/>
  <c r="P799" i="1"/>
  <c r="T796" i="1"/>
  <c r="S793" i="1"/>
  <c r="R790" i="1"/>
  <c r="Q787" i="1"/>
  <c r="P784" i="1"/>
  <c r="T780" i="1"/>
  <c r="S777" i="1"/>
  <c r="R774" i="1"/>
  <c r="Q771" i="1"/>
  <c r="P768" i="1"/>
  <c r="T764" i="1"/>
  <c r="S761" i="1"/>
  <c r="R758" i="1"/>
  <c r="Q755" i="1"/>
  <c r="P752" i="1"/>
  <c r="T748" i="1"/>
  <c r="S745" i="1"/>
  <c r="Q739" i="1"/>
  <c r="P736" i="1"/>
  <c r="T732" i="1"/>
  <c r="R797" i="1"/>
  <c r="Q794" i="1"/>
  <c r="P791" i="1"/>
  <c r="T787" i="1"/>
  <c r="S784" i="1"/>
  <c r="R781" i="1"/>
  <c r="Q778" i="1"/>
  <c r="P775" i="1"/>
  <c r="T771" i="1"/>
  <c r="S768" i="1"/>
  <c r="R765" i="1"/>
  <c r="Q762" i="1"/>
  <c r="P759" i="1"/>
  <c r="T755" i="1"/>
  <c r="S752" i="1"/>
  <c r="Q746" i="1"/>
  <c r="P743" i="1"/>
  <c r="T739" i="1"/>
  <c r="S736" i="1"/>
  <c r="R733" i="1"/>
  <c r="Q730" i="1"/>
  <c r="P727" i="1"/>
  <c r="T723" i="1"/>
  <c r="S720" i="1"/>
  <c r="R717" i="1"/>
  <c r="P798" i="1"/>
  <c r="T794" i="1"/>
  <c r="S791" i="1"/>
  <c r="R788" i="1"/>
  <c r="Q785" i="1"/>
  <c r="P782" i="1"/>
  <c r="T778" i="1"/>
  <c r="S775" i="1"/>
  <c r="R772" i="1"/>
  <c r="Q769" i="1"/>
  <c r="P766" i="1"/>
  <c r="T762" i="1"/>
  <c r="S759" i="1"/>
  <c r="R756" i="1"/>
  <c r="Q753" i="1"/>
  <c r="P750" i="1"/>
  <c r="T746" i="1"/>
  <c r="S743" i="1"/>
  <c r="R740" i="1"/>
  <c r="Q737" i="1"/>
  <c r="P734" i="1"/>
  <c r="T730" i="1"/>
  <c r="S727" i="1"/>
  <c r="R724" i="1"/>
  <c r="Q721" i="1"/>
  <c r="P718" i="1"/>
  <c r="T714" i="1"/>
  <c r="P789" i="1"/>
  <c r="Q776" i="1"/>
  <c r="R763" i="1"/>
  <c r="S750" i="1"/>
  <c r="T737" i="1"/>
  <c r="Q728" i="1"/>
  <c r="T721" i="1"/>
  <c r="R715" i="1"/>
  <c r="P712" i="1"/>
  <c r="T708" i="1"/>
  <c r="S705" i="1"/>
  <c r="R702" i="1"/>
  <c r="Q699" i="1"/>
  <c r="P696" i="1"/>
  <c r="T692" i="1"/>
  <c r="S689" i="1"/>
  <c r="R686" i="1"/>
  <c r="Q683" i="1"/>
  <c r="P680" i="1"/>
  <c r="R791" i="1"/>
  <c r="S778" i="1"/>
  <c r="T765" i="1"/>
  <c r="P753" i="1"/>
  <c r="Q740" i="1"/>
  <c r="S729" i="1"/>
  <c r="Q723" i="1"/>
  <c r="T716" i="1"/>
  <c r="S712" i="1"/>
  <c r="R709" i="1"/>
  <c r="Q706" i="1"/>
  <c r="P703" i="1"/>
  <c r="T699" i="1"/>
  <c r="S696" i="1"/>
  <c r="R693" i="1"/>
  <c r="Q690" i="1"/>
  <c r="P687" i="1"/>
  <c r="T683" i="1"/>
  <c r="S680" i="1"/>
  <c r="T793" i="1"/>
  <c r="P781" i="1"/>
  <c r="Q768" i="1"/>
  <c r="R755" i="1"/>
  <c r="S742" i="1"/>
  <c r="S730" i="1"/>
  <c r="Q724" i="1"/>
  <c r="T706" i="1"/>
  <c r="P694" i="1"/>
  <c r="Q681" i="1"/>
  <c r="S786" i="1"/>
  <c r="R735" i="1"/>
  <c r="R711" i="1"/>
  <c r="S698" i="1"/>
  <c r="T685" i="1"/>
  <c r="P673" i="1"/>
  <c r="T663" i="1"/>
  <c r="P651" i="1"/>
  <c r="Q638" i="1"/>
  <c r="R625" i="1"/>
  <c r="S612" i="1"/>
  <c r="T599" i="1"/>
  <c r="P587" i="1"/>
  <c r="Q574" i="1"/>
  <c r="Q562" i="1"/>
  <c r="Q558" i="1"/>
  <c r="Q554" i="1"/>
  <c r="R549" i="1"/>
  <c r="R545" i="1"/>
  <c r="R673" i="1"/>
  <c r="S667" i="1"/>
  <c r="S663" i="1"/>
  <c r="S659" i="1"/>
  <c r="S655" i="1"/>
  <c r="R652" i="1"/>
  <c r="Q649" i="1"/>
  <c r="P646" i="1"/>
  <c r="T642" i="1"/>
  <c r="S639" i="1"/>
  <c r="R636" i="1"/>
  <c r="Q633" i="1"/>
  <c r="P630" i="1"/>
  <c r="T626" i="1"/>
  <c r="S623" i="1"/>
  <c r="R620" i="1"/>
  <c r="Q617" i="1"/>
  <c r="P614" i="1"/>
  <c r="T610" i="1"/>
  <c r="S607" i="1"/>
  <c r="R604" i="1"/>
  <c r="Q601" i="1"/>
  <c r="P598" i="1"/>
  <c r="T594" i="1"/>
  <c r="S591" i="1"/>
  <c r="R588" i="1"/>
  <c r="Q585" i="1"/>
  <c r="P582" i="1"/>
  <c r="T578" i="1"/>
  <c r="S575" i="1"/>
  <c r="R572" i="1"/>
  <c r="Q569" i="1"/>
  <c r="P566" i="1"/>
  <c r="T562" i="1"/>
  <c r="S559" i="1"/>
  <c r="R556" i="1"/>
  <c r="Q553" i="1"/>
  <c r="P550" i="1"/>
  <c r="T546" i="1"/>
  <c r="S543" i="1"/>
  <c r="R540" i="1"/>
  <c r="R674" i="1"/>
  <c r="T669" i="1"/>
  <c r="S666" i="1"/>
  <c r="R663" i="1"/>
  <c r="Q660" i="1"/>
  <c r="P657" i="1"/>
  <c r="T653" i="1"/>
  <c r="S650" i="1"/>
  <c r="R647" i="1"/>
  <c r="Q644" i="1"/>
  <c r="P641" i="1"/>
  <c r="T637" i="1"/>
  <c r="S634" i="1"/>
  <c r="R631" i="1"/>
  <c r="Q628" i="1"/>
  <c r="P625" i="1"/>
  <c r="T621" i="1"/>
  <c r="S618" i="1"/>
  <c r="R615" i="1"/>
  <c r="Q612" i="1"/>
  <c r="P609" i="1"/>
  <c r="T605" i="1"/>
  <c r="S602" i="1"/>
  <c r="R599" i="1"/>
  <c r="Q596" i="1"/>
  <c r="P593" i="1"/>
  <c r="T589" i="1"/>
  <c r="S586" i="1"/>
  <c r="R583" i="1"/>
  <c r="Q580" i="1"/>
  <c r="P577" i="1"/>
  <c r="T573" i="1"/>
  <c r="S570" i="1"/>
  <c r="R567" i="1"/>
  <c r="Q564" i="1"/>
  <c r="P561" i="1"/>
  <c r="T557" i="1"/>
  <c r="S554" i="1"/>
  <c r="R551" i="1"/>
  <c r="Q548" i="1"/>
  <c r="P545" i="1"/>
  <c r="Q674" i="1"/>
  <c r="S669" i="1"/>
  <c r="R666" i="1"/>
  <c r="Q663" i="1"/>
  <c r="P660" i="1"/>
  <c r="T656" i="1"/>
  <c r="S653" i="1"/>
  <c r="R650" i="1"/>
  <c r="Q647" i="1"/>
  <c r="P644" i="1"/>
  <c r="T640" i="1"/>
  <c r="S637" i="1"/>
  <c r="R634" i="1"/>
  <c r="Q631" i="1"/>
  <c r="P628" i="1"/>
  <c r="T624" i="1"/>
  <c r="S621" i="1"/>
  <c r="R618" i="1"/>
  <c r="Q615" i="1"/>
  <c r="P612" i="1"/>
  <c r="T608" i="1"/>
  <c r="S605" i="1"/>
  <c r="R602" i="1"/>
  <c r="Q599" i="1"/>
  <c r="P596" i="1"/>
  <c r="T592" i="1"/>
  <c r="S589" i="1"/>
  <c r="R586" i="1"/>
  <c r="Q583" i="1"/>
  <c r="P580" i="1"/>
  <c r="T576" i="1"/>
  <c r="S573" i="1"/>
  <c r="R570" i="1"/>
  <c r="Q567" i="1"/>
  <c r="P564" i="1"/>
  <c r="T560" i="1"/>
  <c r="S557" i="1"/>
  <c r="R554" i="1"/>
  <c r="Q551" i="1"/>
  <c r="P548" i="1"/>
  <c r="T544" i="1"/>
  <c r="S541" i="1"/>
  <c r="T543" i="1"/>
  <c r="Q538" i="1"/>
  <c r="P535" i="1"/>
  <c r="T531" i="1"/>
  <c r="S528" i="1"/>
  <c r="R525" i="1"/>
  <c r="Q522" i="1"/>
  <c r="P519" i="1"/>
  <c r="T515" i="1"/>
  <c r="S512" i="1"/>
  <c r="R509" i="1"/>
  <c r="Q506" i="1"/>
  <c r="P503" i="1"/>
  <c r="T499" i="1"/>
  <c r="S496" i="1"/>
  <c r="R493" i="1"/>
  <c r="Q490" i="1"/>
  <c r="P487" i="1"/>
  <c r="T483" i="1"/>
  <c r="S480" i="1"/>
  <c r="R477" i="1"/>
  <c r="Q474" i="1"/>
  <c r="P471" i="1"/>
  <c r="T467" i="1"/>
  <c r="S464" i="1"/>
  <c r="R461" i="1"/>
  <c r="Q458" i="1"/>
  <c r="P455" i="1"/>
  <c r="T451" i="1"/>
  <c r="S448" i="1"/>
  <c r="R445" i="1"/>
  <c r="Q442" i="1"/>
  <c r="P439" i="1"/>
  <c r="T435" i="1"/>
  <c r="S432" i="1"/>
  <c r="R429" i="1"/>
  <c r="Q540" i="1"/>
  <c r="R536" i="1"/>
  <c r="Q533" i="1"/>
  <c r="P530" i="1"/>
  <c r="T526" i="1"/>
  <c r="S523" i="1"/>
  <c r="R520" i="1"/>
  <c r="Q517" i="1"/>
  <c r="P514" i="1"/>
  <c r="T510" i="1"/>
  <c r="S507" i="1"/>
  <c r="R504" i="1"/>
  <c r="Q501" i="1"/>
  <c r="P498" i="1"/>
  <c r="T494" i="1"/>
  <c r="S491" i="1"/>
  <c r="R488" i="1"/>
  <c r="Q485" i="1"/>
  <c r="P482" i="1"/>
  <c r="T478" i="1"/>
  <c r="S475" i="1"/>
  <c r="R472" i="1"/>
  <c r="Q469" i="1"/>
  <c r="P466" i="1"/>
  <c r="T462" i="1"/>
  <c r="S459" i="1"/>
  <c r="R456" i="1"/>
  <c r="Q453" i="1"/>
  <c r="P450" i="1"/>
  <c r="T446" i="1"/>
  <c r="S443" i="1"/>
  <c r="R440" i="1"/>
  <c r="Q437" i="1"/>
  <c r="P434" i="1"/>
  <c r="T430" i="1"/>
  <c r="S427" i="1"/>
  <c r="R424" i="1"/>
  <c r="Q421" i="1"/>
  <c r="P418" i="1"/>
  <c r="T414" i="1"/>
  <c r="S411" i="1"/>
  <c r="R408" i="1"/>
  <c r="Q405" i="1"/>
  <c r="S538" i="1"/>
  <c r="R535" i="1"/>
  <c r="Q532" i="1"/>
  <c r="P529" i="1"/>
  <c r="T525" i="1"/>
  <c r="S522" i="1"/>
  <c r="R519" i="1"/>
  <c r="Q516" i="1"/>
  <c r="P513" i="1"/>
  <c r="T509" i="1"/>
  <c r="S506" i="1"/>
  <c r="R503" i="1"/>
  <c r="Q500" i="1"/>
  <c r="P497" i="1"/>
  <c r="T493" i="1"/>
  <c r="S490" i="1"/>
  <c r="R487" i="1"/>
  <c r="Q484" i="1"/>
  <c r="P481" i="1"/>
  <c r="T477" i="1"/>
  <c r="S474" i="1"/>
  <c r="R471" i="1"/>
  <c r="Q468" i="1"/>
  <c r="P465" i="1"/>
  <c r="S542" i="1"/>
  <c r="S537" i="1"/>
  <c r="R534" i="1"/>
  <c r="Q531" i="1"/>
  <c r="P528" i="1"/>
  <c r="T524" i="1"/>
  <c r="S521" i="1"/>
  <c r="R518" i="1"/>
  <c r="Q515" i="1"/>
  <c r="P512" i="1"/>
  <c r="T508" i="1"/>
  <c r="S505" i="1"/>
  <c r="R502" i="1"/>
  <c r="Q499" i="1"/>
  <c r="P496" i="1"/>
  <c r="T492" i="1"/>
  <c r="S489" i="1"/>
  <c r="R486" i="1"/>
  <c r="Q483" i="1"/>
  <c r="P480" i="1"/>
  <c r="T476" i="1"/>
  <c r="S473" i="1"/>
  <c r="R470" i="1"/>
  <c r="Q467" i="1"/>
  <c r="P464" i="1"/>
  <c r="T460" i="1"/>
  <c r="S457" i="1"/>
  <c r="R454" i="1"/>
  <c r="Q451" i="1"/>
  <c r="P448" i="1"/>
  <c r="T444" i="1"/>
  <c r="S441" i="1"/>
  <c r="R438" i="1"/>
  <c r="Q435" i="1"/>
  <c r="P432" i="1"/>
  <c r="T428" i="1"/>
  <c r="S425" i="1"/>
  <c r="R422" i="1"/>
  <c r="Q419" i="1"/>
  <c r="P416" i="1"/>
  <c r="T412" i="1"/>
  <c r="S409" i="1"/>
  <c r="R406" i="1"/>
  <c r="R455" i="1"/>
  <c r="S442" i="1"/>
  <c r="T429" i="1"/>
  <c r="S422" i="1"/>
  <c r="Q416" i="1"/>
  <c r="T409" i="1"/>
  <c r="Q404" i="1"/>
  <c r="P401" i="1"/>
  <c r="T397" i="1"/>
  <c r="S394" i="1"/>
  <c r="R391" i="1"/>
  <c r="Q388" i="1"/>
  <c r="P385" i="1"/>
  <c r="T381" i="1"/>
  <c r="S378" i="1"/>
  <c r="R375" i="1"/>
  <c r="Q372" i="1"/>
  <c r="P369" i="1"/>
  <c r="T365" i="1"/>
  <c r="S362" i="1"/>
  <c r="R359" i="1"/>
  <c r="Q356" i="1"/>
  <c r="P353" i="1"/>
  <c r="T349" i="1"/>
  <c r="S346" i="1"/>
  <c r="R343" i="1"/>
  <c r="Q340" i="1"/>
  <c r="P337" i="1"/>
  <c r="T333" i="1"/>
  <c r="T717" i="1"/>
  <c r="S703" i="1"/>
  <c r="T690" i="1"/>
  <c r="P678" i="1"/>
  <c r="T773" i="1"/>
  <c r="Q727" i="1"/>
  <c r="Q708" i="1"/>
  <c r="R695" i="1"/>
  <c r="S682" i="1"/>
  <c r="Q675" i="1"/>
  <c r="S660" i="1"/>
  <c r="T647" i="1"/>
  <c r="P635" i="1"/>
  <c r="Q622" i="1"/>
  <c r="R609" i="1"/>
  <c r="S596" i="1"/>
  <c r="T583" i="1"/>
  <c r="P571" i="1"/>
  <c r="R561" i="1"/>
  <c r="R557" i="1"/>
  <c r="S552" i="1"/>
  <c r="S548" i="1"/>
  <c r="S544" i="1"/>
  <c r="T670" i="1"/>
  <c r="T666" i="1"/>
  <c r="T662" i="1"/>
  <c r="P658" i="1"/>
  <c r="T654" i="1"/>
  <c r="S651" i="1"/>
  <c r="R648" i="1"/>
  <c r="Q645" i="1"/>
  <c r="P642" i="1"/>
  <c r="T638" i="1"/>
  <c r="S635" i="1"/>
  <c r="R632" i="1"/>
  <c r="Q629" i="1"/>
  <c r="P626" i="1"/>
  <c r="T622" i="1"/>
  <c r="S619" i="1"/>
  <c r="R616" i="1"/>
  <c r="Q613" i="1"/>
  <c r="P610" i="1"/>
  <c r="T606" i="1"/>
  <c r="S603" i="1"/>
  <c r="R600" i="1"/>
  <c r="Q597" i="1"/>
  <c r="P594" i="1"/>
  <c r="T590" i="1"/>
  <c r="S587" i="1"/>
  <c r="R584" i="1"/>
  <c r="Q581" i="1"/>
  <c r="P578" i="1"/>
  <c r="T574" i="1"/>
  <c r="S571" i="1"/>
  <c r="R568" i="1"/>
  <c r="Q565" i="1"/>
  <c r="P562" i="1"/>
  <c r="T558" i="1"/>
  <c r="S555" i="1"/>
  <c r="R552" i="1"/>
  <c r="Q549" i="1"/>
  <c r="P546" i="1"/>
  <c r="T542" i="1"/>
  <c r="S539" i="1"/>
  <c r="T672" i="1"/>
  <c r="P669" i="1"/>
  <c r="T665" i="1"/>
  <c r="S662" i="1"/>
  <c r="R659" i="1"/>
  <c r="Q656" i="1"/>
  <c r="P653" i="1"/>
  <c r="T649" i="1"/>
  <c r="S646" i="1"/>
  <c r="R643" i="1"/>
  <c r="Q640" i="1"/>
  <c r="P637" i="1"/>
  <c r="T633" i="1"/>
  <c r="S630" i="1"/>
  <c r="R627" i="1"/>
  <c r="Q624" i="1"/>
  <c r="P621" i="1"/>
  <c r="T617" i="1"/>
  <c r="S614" i="1"/>
  <c r="R611" i="1"/>
  <c r="Q608" i="1"/>
  <c r="P605" i="1"/>
  <c r="T601" i="1"/>
  <c r="S598" i="1"/>
  <c r="R595" i="1"/>
  <c r="Q592" i="1"/>
  <c r="P589" i="1"/>
  <c r="T585" i="1"/>
  <c r="S582" i="1"/>
  <c r="R579" i="1"/>
  <c r="Q576" i="1"/>
  <c r="P573" i="1"/>
  <c r="T569" i="1"/>
  <c r="S566" i="1"/>
  <c r="R563" i="1"/>
  <c r="Q560" i="1"/>
  <c r="P557" i="1"/>
  <c r="T553" i="1"/>
  <c r="S550" i="1"/>
  <c r="R547" i="1"/>
  <c r="Q544" i="1"/>
  <c r="S672" i="1"/>
  <c r="T668" i="1"/>
  <c r="S665" i="1"/>
  <c r="R662" i="1"/>
  <c r="Q659" i="1"/>
  <c r="P656" i="1"/>
  <c r="T652" i="1"/>
  <c r="S649" i="1"/>
  <c r="R646" i="1"/>
  <c r="Q643" i="1"/>
  <c r="P640" i="1"/>
  <c r="T636" i="1"/>
  <c r="S633" i="1"/>
  <c r="R630" i="1"/>
  <c r="Q627" i="1"/>
  <c r="P624" i="1"/>
  <c r="T620" i="1"/>
  <c r="S617" i="1"/>
  <c r="R614" i="1"/>
  <c r="Q611" i="1"/>
  <c r="P608" i="1"/>
  <c r="T604" i="1"/>
  <c r="S601" i="1"/>
  <c r="R598" i="1"/>
  <c r="Q595" i="1"/>
  <c r="P592" i="1"/>
  <c r="T588" i="1"/>
  <c r="S585" i="1"/>
  <c r="R582" i="1"/>
  <c r="Q579" i="1"/>
  <c r="P576" i="1"/>
  <c r="T572" i="1"/>
  <c r="S569" i="1"/>
  <c r="R566" i="1"/>
  <c r="Q563" i="1"/>
  <c r="P560" i="1"/>
  <c r="T556" i="1"/>
  <c r="S553" i="1"/>
  <c r="R550" i="1"/>
  <c r="Q547" i="1"/>
  <c r="P544" i="1"/>
  <c r="T540" i="1"/>
  <c r="Q542" i="1"/>
  <c r="R537" i="1"/>
  <c r="Q534" i="1"/>
  <c r="P531" i="1"/>
  <c r="T527" i="1"/>
  <c r="S524" i="1"/>
  <c r="R521" i="1"/>
  <c r="Q518" i="1"/>
  <c r="P515" i="1"/>
  <c r="T511" i="1"/>
  <c r="S508" i="1"/>
  <c r="R505" i="1"/>
  <c r="Q502" i="1"/>
  <c r="P499" i="1"/>
  <c r="T495" i="1"/>
  <c r="S492" i="1"/>
  <c r="R489" i="1"/>
  <c r="Q486" i="1"/>
  <c r="P483" i="1"/>
  <c r="T479" i="1"/>
  <c r="S476" i="1"/>
  <c r="R473" i="1"/>
  <c r="Q470" i="1"/>
  <c r="P467" i="1"/>
  <c r="T463" i="1"/>
  <c r="S460" i="1"/>
  <c r="R457" i="1"/>
  <c r="Q454" i="1"/>
  <c r="P451" i="1"/>
  <c r="T447" i="1"/>
  <c r="S444" i="1"/>
  <c r="R441" i="1"/>
  <c r="Q438" i="1"/>
  <c r="P435" i="1"/>
  <c r="T431" i="1"/>
  <c r="S428" i="1"/>
  <c r="T538" i="1"/>
  <c r="S535" i="1"/>
  <c r="R532" i="1"/>
  <c r="Q529" i="1"/>
  <c r="P526" i="1"/>
  <c r="T522" i="1"/>
  <c r="S519" i="1"/>
  <c r="R516" i="1"/>
  <c r="Q513" i="1"/>
  <c r="P510" i="1"/>
  <c r="T506" i="1"/>
  <c r="S503" i="1"/>
  <c r="R500" i="1"/>
  <c r="Q497" i="1"/>
  <c r="P494" i="1"/>
  <c r="T490" i="1"/>
  <c r="S487" i="1"/>
  <c r="R484" i="1"/>
  <c r="Q481" i="1"/>
  <c r="P478" i="1"/>
  <c r="T474" i="1"/>
  <c r="S471" i="1"/>
  <c r="R468" i="1"/>
  <c r="Q465" i="1"/>
  <c r="P462" i="1"/>
  <c r="T458" i="1"/>
  <c r="S455" i="1"/>
  <c r="R452" i="1"/>
  <c r="Q449" i="1"/>
  <c r="P446" i="1"/>
  <c r="T442" i="1"/>
  <c r="S439" i="1"/>
  <c r="R436" i="1"/>
  <c r="Q433" i="1"/>
  <c r="P430" i="1"/>
  <c r="T426" i="1"/>
  <c r="S423" i="1"/>
  <c r="R420" i="1"/>
  <c r="Q417" i="1"/>
  <c r="P414" i="1"/>
  <c r="T410" i="1"/>
  <c r="S407" i="1"/>
  <c r="P543" i="1"/>
  <c r="T537" i="1"/>
  <c r="S534" i="1"/>
  <c r="R531" i="1"/>
  <c r="Q528" i="1"/>
  <c r="P525" i="1"/>
  <c r="T521" i="1"/>
  <c r="S518" i="1"/>
  <c r="R515" i="1"/>
  <c r="Q512" i="1"/>
  <c r="P509" i="1"/>
  <c r="T505" i="1"/>
  <c r="S502" i="1"/>
  <c r="R499" i="1"/>
  <c r="Q496" i="1"/>
  <c r="P493" i="1"/>
  <c r="T489" i="1"/>
  <c r="S486" i="1"/>
  <c r="R483" i="1"/>
  <c r="Q480" i="1"/>
  <c r="P477" i="1"/>
  <c r="T473" i="1"/>
  <c r="S470" i="1"/>
  <c r="R467" i="1"/>
  <c r="Q464" i="1"/>
  <c r="P541" i="1"/>
  <c r="T536" i="1"/>
  <c r="S533" i="1"/>
  <c r="R530" i="1"/>
  <c r="Q527" i="1"/>
  <c r="P524" i="1"/>
  <c r="T520" i="1"/>
  <c r="S517" i="1"/>
  <c r="R514" i="1"/>
  <c r="Q511" i="1"/>
  <c r="P508" i="1"/>
  <c r="T504" i="1"/>
  <c r="S501" i="1"/>
  <c r="R498" i="1"/>
  <c r="Q495" i="1"/>
  <c r="P492" i="1"/>
  <c r="T488" i="1"/>
  <c r="S485" i="1"/>
  <c r="R482" i="1"/>
  <c r="Q479" i="1"/>
  <c r="P476" i="1"/>
  <c r="T472" i="1"/>
  <c r="S469" i="1"/>
  <c r="R466" i="1"/>
  <c r="Q463" i="1"/>
  <c r="P460" i="1"/>
  <c r="T456" i="1"/>
  <c r="S453" i="1"/>
  <c r="R450" i="1"/>
  <c r="Q447" i="1"/>
  <c r="P444" i="1"/>
  <c r="T440" i="1"/>
  <c r="S437" i="1"/>
  <c r="R434" i="1"/>
  <c r="Q431" i="1"/>
  <c r="P428" i="1"/>
  <c r="T424" i="1"/>
  <c r="S421" i="1"/>
  <c r="R418" i="1"/>
  <c r="Q415" i="1"/>
  <c r="P412" i="1"/>
  <c r="T408" i="1"/>
  <c r="S405" i="1"/>
  <c r="Q452" i="1"/>
  <c r="R439" i="1"/>
  <c r="R427" i="1"/>
  <c r="P421" i="1"/>
  <c r="S414" i="1"/>
  <c r="Q408" i="1"/>
  <c r="R403" i="1"/>
  <c r="Q400" i="1"/>
  <c r="P397" i="1"/>
  <c r="T393" i="1"/>
  <c r="S390" i="1"/>
  <c r="R387" i="1"/>
  <c r="Q384" i="1"/>
  <c r="P381" i="1"/>
  <c r="T377" i="1"/>
  <c r="S374" i="1"/>
  <c r="R371" i="1"/>
  <c r="Q368" i="1"/>
  <c r="P365" i="1"/>
  <c r="T361" i="1"/>
  <c r="S358" i="1"/>
  <c r="R355" i="1"/>
  <c r="Q352" i="1"/>
  <c r="P349" i="1"/>
  <c r="T345" i="1"/>
  <c r="S342" i="1"/>
  <c r="R339" i="1"/>
  <c r="Q336" i="1"/>
  <c r="P333" i="1"/>
  <c r="T329" i="1"/>
  <c r="S326" i="1"/>
  <c r="R323" i="1"/>
  <c r="Q320" i="1"/>
  <c r="P317" i="1"/>
  <c r="T313" i="1"/>
  <c r="S310" i="1"/>
  <c r="R307" i="1"/>
  <c r="Q304" i="1"/>
  <c r="P301" i="1"/>
  <c r="T297" i="1"/>
  <c r="P461" i="1"/>
  <c r="Q448" i="1"/>
  <c r="R435" i="1"/>
  <c r="R425" i="1"/>
  <c r="P419" i="1"/>
  <c r="S412" i="1"/>
  <c r="Q406" i="1"/>
  <c r="R402" i="1"/>
  <c r="Q399" i="1"/>
  <c r="P396" i="1"/>
  <c r="T392" i="1"/>
  <c r="S389" i="1"/>
  <c r="R386" i="1"/>
  <c r="Q383" i="1"/>
  <c r="P380" i="1"/>
  <c r="T376" i="1"/>
  <c r="S373" i="1"/>
  <c r="R370" i="1"/>
  <c r="Q367" i="1"/>
  <c r="P364" i="1"/>
  <c r="T360" i="1"/>
  <c r="S357" i="1"/>
  <c r="R354" i="1"/>
  <c r="Q351" i="1"/>
  <c r="P348" i="1"/>
  <c r="Q713" i="1"/>
  <c r="R700" i="1"/>
  <c r="S687" i="1"/>
  <c r="T674" i="1"/>
  <c r="P761" i="1"/>
  <c r="T720" i="1"/>
  <c r="P705" i="1"/>
  <c r="Q692" i="1"/>
  <c r="R679" i="1"/>
  <c r="Q670" i="1"/>
  <c r="R657" i="1"/>
  <c r="S644" i="1"/>
  <c r="T631" i="1"/>
  <c r="P619" i="1"/>
  <c r="Q606" i="1"/>
  <c r="R593" i="1"/>
  <c r="S580" i="1"/>
  <c r="T567" i="1"/>
  <c r="S560" i="1"/>
  <c r="T555" i="1"/>
  <c r="T551" i="1"/>
  <c r="T547" i="1"/>
  <c r="S676" i="1"/>
  <c r="P670" i="1"/>
  <c r="P666" i="1"/>
  <c r="Q661" i="1"/>
  <c r="Q657" i="1"/>
  <c r="P654" i="1"/>
  <c r="T650" i="1"/>
  <c r="S647" i="1"/>
  <c r="R644" i="1"/>
  <c r="Q641" i="1"/>
  <c r="P638" i="1"/>
  <c r="T634" i="1"/>
  <c r="S631" i="1"/>
  <c r="R628" i="1"/>
  <c r="Q625" i="1"/>
  <c r="P622" i="1"/>
  <c r="T618" i="1"/>
  <c r="S615" i="1"/>
  <c r="R612" i="1"/>
  <c r="Q609" i="1"/>
  <c r="P606" i="1"/>
  <c r="T602" i="1"/>
  <c r="S599" i="1"/>
  <c r="R596" i="1"/>
  <c r="Q593" i="1"/>
  <c r="P590" i="1"/>
  <c r="T586" i="1"/>
  <c r="S583" i="1"/>
  <c r="R580" i="1"/>
  <c r="Q577" i="1"/>
  <c r="P574" i="1"/>
  <c r="T570" i="1"/>
  <c r="S567" i="1"/>
  <c r="R564" i="1"/>
  <c r="Q561" i="1"/>
  <c r="P558" i="1"/>
  <c r="T554" i="1"/>
  <c r="S551" i="1"/>
  <c r="R548" i="1"/>
  <c r="Q545" i="1"/>
  <c r="P542" i="1"/>
  <c r="S677" i="1"/>
  <c r="R671" i="1"/>
  <c r="Q668" i="1"/>
  <c r="P665" i="1"/>
  <c r="T661" i="1"/>
  <c r="S658" i="1"/>
  <c r="R655" i="1"/>
  <c r="Q652" i="1"/>
  <c r="P649" i="1"/>
  <c r="T645" i="1"/>
  <c r="S642" i="1"/>
  <c r="R639" i="1"/>
  <c r="Q636" i="1"/>
  <c r="P633" i="1"/>
  <c r="T629" i="1"/>
  <c r="S626" i="1"/>
  <c r="R623" i="1"/>
  <c r="Q620" i="1"/>
  <c r="P617" i="1"/>
  <c r="T613" i="1"/>
  <c r="S610" i="1"/>
  <c r="R607" i="1"/>
  <c r="Q604" i="1"/>
  <c r="P601" i="1"/>
  <c r="T597" i="1"/>
  <c r="S594" i="1"/>
  <c r="R591" i="1"/>
  <c r="Q588" i="1"/>
  <c r="P585" i="1"/>
  <c r="T581" i="1"/>
  <c r="S578" i="1"/>
  <c r="R575" i="1"/>
  <c r="Q572" i="1"/>
  <c r="P569" i="1"/>
  <c r="T565" i="1"/>
  <c r="S562" i="1"/>
  <c r="R559" i="1"/>
  <c r="Q556" i="1"/>
  <c r="P553" i="1"/>
  <c r="T549" i="1"/>
  <c r="S546" i="1"/>
  <c r="R677" i="1"/>
  <c r="Q671" i="1"/>
  <c r="P668" i="1"/>
  <c r="T664" i="1"/>
  <c r="S661" i="1"/>
  <c r="R658" i="1"/>
  <c r="Q655" i="1"/>
  <c r="P652" i="1"/>
  <c r="T648" i="1"/>
  <c r="S645" i="1"/>
  <c r="R642" i="1"/>
  <c r="Q639" i="1"/>
  <c r="P636" i="1"/>
  <c r="T632" i="1"/>
  <c r="S629" i="1"/>
  <c r="R626" i="1"/>
  <c r="Q623" i="1"/>
  <c r="P620" i="1"/>
  <c r="T616" i="1"/>
  <c r="S613" i="1"/>
  <c r="R610" i="1"/>
  <c r="Q607" i="1"/>
  <c r="P604" i="1"/>
  <c r="T600" i="1"/>
  <c r="S597" i="1"/>
  <c r="R594" i="1"/>
  <c r="Q591" i="1"/>
  <c r="P588" i="1"/>
  <c r="T584" i="1"/>
  <c r="S581" i="1"/>
  <c r="R578" i="1"/>
  <c r="Q575" i="1"/>
  <c r="P572" i="1"/>
  <c r="T568" i="1"/>
  <c r="S565" i="1"/>
  <c r="R562" i="1"/>
  <c r="Q559" i="1"/>
  <c r="P556" i="1"/>
  <c r="T552" i="1"/>
  <c r="S549" i="1"/>
  <c r="R546" i="1"/>
  <c r="Q543" i="1"/>
  <c r="P540" i="1"/>
  <c r="S540" i="1"/>
  <c r="S536" i="1"/>
  <c r="R533" i="1"/>
  <c r="Q530" i="1"/>
  <c r="P527" i="1"/>
  <c r="T523" i="1"/>
  <c r="S520" i="1"/>
  <c r="R517" i="1"/>
  <c r="Q514" i="1"/>
  <c r="P511" i="1"/>
  <c r="T507" i="1"/>
  <c r="S504" i="1"/>
  <c r="R501" i="1"/>
  <c r="Q498" i="1"/>
  <c r="P495" i="1"/>
  <c r="T491" i="1"/>
  <c r="S488" i="1"/>
  <c r="R485" i="1"/>
  <c r="Q482" i="1"/>
  <c r="P479" i="1"/>
  <c r="T475" i="1"/>
  <c r="S472" i="1"/>
  <c r="R469" i="1"/>
  <c r="Q466" i="1"/>
  <c r="P463" i="1"/>
  <c r="T459" i="1"/>
  <c r="S456" i="1"/>
  <c r="R453" i="1"/>
  <c r="Q450" i="1"/>
  <c r="P447" i="1"/>
  <c r="T443" i="1"/>
  <c r="S440" i="1"/>
  <c r="R437" i="1"/>
  <c r="Q434" i="1"/>
  <c r="P431" i="1"/>
  <c r="R543" i="1"/>
  <c r="P538" i="1"/>
  <c r="T534" i="1"/>
  <c r="S531" i="1"/>
  <c r="R528" i="1"/>
  <c r="Q525" i="1"/>
  <c r="P522" i="1"/>
  <c r="T518" i="1"/>
  <c r="S515" i="1"/>
  <c r="R512" i="1"/>
  <c r="Q509" i="1"/>
  <c r="P506" i="1"/>
  <c r="T502" i="1"/>
  <c r="S499" i="1"/>
  <c r="R496" i="1"/>
  <c r="Q493" i="1"/>
  <c r="P490" i="1"/>
  <c r="T486" i="1"/>
  <c r="S483" i="1"/>
  <c r="R480" i="1"/>
  <c r="Q477" i="1"/>
  <c r="P474" i="1"/>
  <c r="T470" i="1"/>
  <c r="S467" i="1"/>
  <c r="R464" i="1"/>
  <c r="Q461" i="1"/>
  <c r="P458" i="1"/>
  <c r="T454" i="1"/>
  <c r="S451" i="1"/>
  <c r="R448" i="1"/>
  <c r="Q445" i="1"/>
  <c r="P442" i="1"/>
  <c r="T438" i="1"/>
  <c r="S435" i="1"/>
  <c r="R432" i="1"/>
  <c r="Q429" i="1"/>
  <c r="P426" i="1"/>
  <c r="T422" i="1"/>
  <c r="S419" i="1"/>
  <c r="R416" i="1"/>
  <c r="Q413" i="1"/>
  <c r="P410" i="1"/>
  <c r="T406" i="1"/>
  <c r="R541" i="1"/>
  <c r="P537" i="1"/>
  <c r="T533" i="1"/>
  <c r="S530" i="1"/>
  <c r="R527" i="1"/>
  <c r="Q524" i="1"/>
  <c r="P521" i="1"/>
  <c r="T517" i="1"/>
  <c r="S514" i="1"/>
  <c r="R511" i="1"/>
  <c r="Q508" i="1"/>
  <c r="P505" i="1"/>
  <c r="T501" i="1"/>
  <c r="S498" i="1"/>
  <c r="R495" i="1"/>
  <c r="Q492" i="1"/>
  <c r="P489" i="1"/>
  <c r="T485" i="1"/>
  <c r="S482" i="1"/>
  <c r="R479" i="1"/>
  <c r="Q476" i="1"/>
  <c r="P473" i="1"/>
  <c r="T469" i="1"/>
  <c r="S466" i="1"/>
  <c r="R463" i="1"/>
  <c r="R539" i="1"/>
  <c r="P536" i="1"/>
  <c r="T532" i="1"/>
  <c r="S529" i="1"/>
  <c r="R526" i="1"/>
  <c r="Q523" i="1"/>
  <c r="P520" i="1"/>
  <c r="T516" i="1"/>
  <c r="S513" i="1"/>
  <c r="R510" i="1"/>
  <c r="Q507" i="1"/>
  <c r="P504" i="1"/>
  <c r="T500" i="1"/>
  <c r="S497" i="1"/>
  <c r="R494" i="1"/>
  <c r="Q491" i="1"/>
  <c r="P488" i="1"/>
  <c r="T484" i="1"/>
  <c r="S481" i="1"/>
  <c r="R478" i="1"/>
  <c r="Q475" i="1"/>
  <c r="P472" i="1"/>
  <c r="T468" i="1"/>
  <c r="S465" i="1"/>
  <c r="R462" i="1"/>
  <c r="Q459" i="1"/>
  <c r="P456" i="1"/>
  <c r="T452" i="1"/>
  <c r="S449" i="1"/>
  <c r="R446" i="1"/>
  <c r="Q443" i="1"/>
  <c r="P440" i="1"/>
  <c r="T436" i="1"/>
  <c r="S433" i="1"/>
  <c r="R430" i="1"/>
  <c r="Q427" i="1"/>
  <c r="P424" i="1"/>
  <c r="T420" i="1"/>
  <c r="S417" i="1"/>
  <c r="R414" i="1"/>
  <c r="Q411" i="1"/>
  <c r="P408" i="1"/>
  <c r="T461" i="1"/>
  <c r="P449" i="1"/>
  <c r="Q436" i="1"/>
  <c r="T425" i="1"/>
  <c r="R419" i="1"/>
  <c r="P413" i="1"/>
  <c r="S406" i="1"/>
  <c r="S402" i="1"/>
  <c r="R399" i="1"/>
  <c r="Q396" i="1"/>
  <c r="P393" i="1"/>
  <c r="T389" i="1"/>
  <c r="S386" i="1"/>
  <c r="R383" i="1"/>
  <c r="Q380" i="1"/>
  <c r="P377" i="1"/>
  <c r="T373" i="1"/>
  <c r="P710" i="1"/>
  <c r="Q697" i="1"/>
  <c r="R684" i="1"/>
  <c r="S671" i="1"/>
  <c r="Q748" i="1"/>
  <c r="S714" i="1"/>
  <c r="T701" i="1"/>
  <c r="P689" i="1"/>
  <c r="Q676" i="1"/>
  <c r="P667" i="1"/>
  <c r="Q654" i="1"/>
  <c r="R641" i="1"/>
  <c r="S628" i="1"/>
  <c r="T615" i="1"/>
  <c r="P603" i="1"/>
  <c r="Q590" i="1"/>
  <c r="R577" i="1"/>
  <c r="S564" i="1"/>
  <c r="P559" i="1"/>
  <c r="P555" i="1"/>
  <c r="P551" i="1"/>
  <c r="Q546" i="1"/>
  <c r="P675" i="1"/>
  <c r="Q669" i="1"/>
  <c r="R664" i="1"/>
  <c r="R660" i="1"/>
  <c r="R656" i="1"/>
  <c r="Q653" i="1"/>
  <c r="P650" i="1"/>
  <c r="T646" i="1"/>
  <c r="S643" i="1"/>
  <c r="R640" i="1"/>
  <c r="Q637" i="1"/>
  <c r="P634" i="1"/>
  <c r="T630" i="1"/>
  <c r="S627" i="1"/>
  <c r="R624" i="1"/>
  <c r="Q621" i="1"/>
  <c r="P618" i="1"/>
  <c r="T614" i="1"/>
  <c r="S611" i="1"/>
  <c r="R608" i="1"/>
  <c r="Q605" i="1"/>
  <c r="P602" i="1"/>
  <c r="T598" i="1"/>
  <c r="S595" i="1"/>
  <c r="R592" i="1"/>
  <c r="Q589" i="1"/>
  <c r="P586" i="1"/>
  <c r="T582" i="1"/>
  <c r="S579" i="1"/>
  <c r="R576" i="1"/>
  <c r="Q573" i="1"/>
  <c r="P570" i="1"/>
  <c r="T566" i="1"/>
  <c r="S563" i="1"/>
  <c r="R560" i="1"/>
  <c r="Q557" i="1"/>
  <c r="P554" i="1"/>
  <c r="T550" i="1"/>
  <c r="S547" i="1"/>
  <c r="R544" i="1"/>
  <c r="Q541" i="1"/>
  <c r="P676" i="1"/>
  <c r="S670" i="1"/>
  <c r="R667" i="1"/>
  <c r="Q664" i="1"/>
  <c r="P661" i="1"/>
  <c r="T657" i="1"/>
  <c r="S654" i="1"/>
  <c r="R651" i="1"/>
  <c r="Q648" i="1"/>
  <c r="P645" i="1"/>
  <c r="T641" i="1"/>
  <c r="S638" i="1"/>
  <c r="R635" i="1"/>
  <c r="Q632" i="1"/>
  <c r="P629" i="1"/>
  <c r="T625" i="1"/>
  <c r="S622" i="1"/>
  <c r="R619" i="1"/>
  <c r="Q616" i="1"/>
  <c r="P613" i="1"/>
  <c r="T609" i="1"/>
  <c r="S606" i="1"/>
  <c r="R603" i="1"/>
  <c r="Q600" i="1"/>
  <c r="P597" i="1"/>
  <c r="T593" i="1"/>
  <c r="S590" i="1"/>
  <c r="R587" i="1"/>
  <c r="Q584" i="1"/>
  <c r="P581" i="1"/>
  <c r="T577" i="1"/>
  <c r="S574" i="1"/>
  <c r="R571" i="1"/>
  <c r="Q568" i="1"/>
  <c r="P565" i="1"/>
  <c r="T561" i="1"/>
  <c r="S558" i="1"/>
  <c r="R555" i="1"/>
  <c r="Q552" i="1"/>
  <c r="P549" i="1"/>
  <c r="T545" i="1"/>
  <c r="T675" i="1"/>
  <c r="R670" i="1"/>
  <c r="Q667" i="1"/>
  <c r="P664" i="1"/>
  <c r="T660" i="1"/>
  <c r="S657" i="1"/>
  <c r="R654" i="1"/>
  <c r="Q651" i="1"/>
  <c r="P648" i="1"/>
  <c r="T644" i="1"/>
  <c r="S641" i="1"/>
  <c r="R638" i="1"/>
  <c r="Q635" i="1"/>
  <c r="P632" i="1"/>
  <c r="T628" i="1"/>
  <c r="S625" i="1"/>
  <c r="R622" i="1"/>
  <c r="Q619" i="1"/>
  <c r="P616" i="1"/>
  <c r="T612" i="1"/>
  <c r="S609" i="1"/>
  <c r="R606" i="1"/>
  <c r="Q603" i="1"/>
  <c r="P600" i="1"/>
  <c r="T596" i="1"/>
  <c r="S593" i="1"/>
  <c r="R590" i="1"/>
  <c r="Q587" i="1"/>
  <c r="P584" i="1"/>
  <c r="T580" i="1"/>
  <c r="S577" i="1"/>
  <c r="R574" i="1"/>
  <c r="Q571" i="1"/>
  <c r="P568" i="1"/>
  <c r="T564" i="1"/>
  <c r="S561" i="1"/>
  <c r="R558" i="1"/>
  <c r="Q555" i="1"/>
  <c r="P552" i="1"/>
  <c r="T548" i="1"/>
  <c r="S545" i="1"/>
  <c r="R542" i="1"/>
  <c r="Q539" i="1"/>
  <c r="P539" i="1"/>
  <c r="T535" i="1"/>
  <c r="S532" i="1"/>
  <c r="R529" i="1"/>
  <c r="Q526" i="1"/>
  <c r="P523" i="1"/>
  <c r="T519" i="1"/>
  <c r="S516" i="1"/>
  <c r="R513" i="1"/>
  <c r="Q510" i="1"/>
  <c r="P507" i="1"/>
  <c r="T503" i="1"/>
  <c r="S500" i="1"/>
  <c r="R497" i="1"/>
  <c r="Q494" i="1"/>
  <c r="P491" i="1"/>
  <c r="T487" i="1"/>
  <c r="S484" i="1"/>
  <c r="R481" i="1"/>
  <c r="Q478" i="1"/>
  <c r="P475" i="1"/>
  <c r="T471" i="1"/>
  <c r="S468" i="1"/>
  <c r="R465" i="1"/>
  <c r="Q462" i="1"/>
  <c r="P459" i="1"/>
  <c r="T455" i="1"/>
  <c r="S452" i="1"/>
  <c r="R449" i="1"/>
  <c r="Q446" i="1"/>
  <c r="P443" i="1"/>
  <c r="T439" i="1"/>
  <c r="S436" i="1"/>
  <c r="R433" i="1"/>
  <c r="Q430" i="1"/>
  <c r="T541" i="1"/>
  <c r="Q537" i="1"/>
  <c r="P534" i="1"/>
  <c r="T530" i="1"/>
  <c r="S527" i="1"/>
  <c r="R524" i="1"/>
  <c r="Q521" i="1"/>
  <c r="P518" i="1"/>
  <c r="T514" i="1"/>
  <c r="S511" i="1"/>
  <c r="R508" i="1"/>
  <c r="Q505" i="1"/>
  <c r="P502" i="1"/>
  <c r="T498" i="1"/>
  <c r="S495" i="1"/>
  <c r="R492" i="1"/>
  <c r="Q489" i="1"/>
  <c r="P486" i="1"/>
  <c r="T482" i="1"/>
  <c r="S479" i="1"/>
  <c r="R476" i="1"/>
  <c r="Q473" i="1"/>
  <c r="P470" i="1"/>
  <c r="T466" i="1"/>
  <c r="S463" i="1"/>
  <c r="R460" i="1"/>
  <c r="Q457" i="1"/>
  <c r="P454" i="1"/>
  <c r="T450" i="1"/>
  <c r="S447" i="1"/>
  <c r="R444" i="1"/>
  <c r="Q441" i="1"/>
  <c r="P438" i="1"/>
  <c r="T434" i="1"/>
  <c r="S431" i="1"/>
  <c r="R428" i="1"/>
  <c r="Q425" i="1"/>
  <c r="P422" i="1"/>
  <c r="T418" i="1"/>
  <c r="S415" i="1"/>
  <c r="R412" i="1"/>
  <c r="Q409" i="1"/>
  <c r="P406" i="1"/>
  <c r="T539" i="1"/>
  <c r="Q536" i="1"/>
  <c r="P533" i="1"/>
  <c r="T529" i="1"/>
  <c r="S526" i="1"/>
  <c r="R523" i="1"/>
  <c r="Q520" i="1"/>
  <c r="P517" i="1"/>
  <c r="T513" i="1"/>
  <c r="S510" i="1"/>
  <c r="R507" i="1"/>
  <c r="Q504" i="1"/>
  <c r="P501" i="1"/>
  <c r="T497" i="1"/>
  <c r="S494" i="1"/>
  <c r="R491" i="1"/>
  <c r="Q488" i="1"/>
  <c r="P485" i="1"/>
  <c r="T481" i="1"/>
  <c r="S478" i="1"/>
  <c r="R475" i="1"/>
  <c r="Q472" i="1"/>
  <c r="P469" i="1"/>
  <c r="T465" i="1"/>
  <c r="S462" i="1"/>
  <c r="R538" i="1"/>
  <c r="Q535" i="1"/>
  <c r="P532" i="1"/>
  <c r="T528" i="1"/>
  <c r="S525" i="1"/>
  <c r="R522" i="1"/>
  <c r="Q519" i="1"/>
  <c r="P516" i="1"/>
  <c r="T512" i="1"/>
  <c r="S509" i="1"/>
  <c r="R506" i="1"/>
  <c r="Q503" i="1"/>
  <c r="P500" i="1"/>
  <c r="T496" i="1"/>
  <c r="S493" i="1"/>
  <c r="R490" i="1"/>
  <c r="Q487" i="1"/>
  <c r="P484" i="1"/>
  <c r="T480" i="1"/>
  <c r="S477" i="1"/>
  <c r="R474" i="1"/>
  <c r="Q471" i="1"/>
  <c r="P468" i="1"/>
  <c r="T464" i="1"/>
  <c r="S461" i="1"/>
  <c r="R458" i="1"/>
  <c r="Q455" i="1"/>
  <c r="P452" i="1"/>
  <c r="T448" i="1"/>
  <c r="S445" i="1"/>
  <c r="R442" i="1"/>
  <c r="Q439" i="1"/>
  <c r="P436" i="1"/>
  <c r="T432" i="1"/>
  <c r="S429" i="1"/>
  <c r="R426" i="1"/>
  <c r="Q423" i="1"/>
  <c r="P420" i="1"/>
  <c r="T416" i="1"/>
  <c r="S413" i="1"/>
  <c r="R410" i="1"/>
  <c r="Q407" i="1"/>
  <c r="S458" i="1"/>
  <c r="T445" i="1"/>
  <c r="P433" i="1"/>
  <c r="Q424" i="1"/>
  <c r="T417" i="1"/>
  <c r="R411" i="1"/>
  <c r="P405" i="1"/>
  <c r="T401" i="1"/>
  <c r="S398" i="1"/>
  <c r="R395" i="1"/>
  <c r="Q392" i="1"/>
  <c r="P389" i="1"/>
  <c r="T385" i="1"/>
  <c r="S382" i="1"/>
  <c r="R379" i="1"/>
  <c r="Q376" i="1"/>
  <c r="P373" i="1"/>
  <c r="T369" i="1"/>
  <c r="S366" i="1"/>
  <c r="R363" i="1"/>
  <c r="Q360" i="1"/>
  <c r="P357" i="1"/>
  <c r="T353" i="1"/>
  <c r="S350" i="1"/>
  <c r="R347" i="1"/>
  <c r="Q344" i="1"/>
  <c r="P341" i="1"/>
  <c r="T337" i="1"/>
  <c r="S334" i="1"/>
  <c r="R331" i="1"/>
  <c r="Q328" i="1"/>
  <c r="P325" i="1"/>
  <c r="T321" i="1"/>
  <c r="S318" i="1"/>
  <c r="R315" i="1"/>
  <c r="Q312" i="1"/>
  <c r="P309" i="1"/>
  <c r="T305" i="1"/>
  <c r="S302" i="1"/>
  <c r="R299" i="1"/>
  <c r="Q296" i="1"/>
  <c r="S454" i="1"/>
  <c r="T441" i="1"/>
  <c r="P429" i="1"/>
  <c r="Q422" i="1"/>
  <c r="T415" i="1"/>
  <c r="R409" i="1"/>
  <c r="P404" i="1"/>
  <c r="T400" i="1"/>
  <c r="P361" i="1"/>
  <c r="Q348" i="1"/>
  <c r="R335" i="1"/>
  <c r="R327" i="1"/>
  <c r="P321" i="1"/>
  <c r="S314" i="1"/>
  <c r="Q308" i="1"/>
  <c r="T301" i="1"/>
  <c r="R295" i="1"/>
  <c r="S438" i="1"/>
  <c r="S420" i="1"/>
  <c r="T407" i="1"/>
  <c r="P400" i="1"/>
  <c r="Q395" i="1"/>
  <c r="Q391" i="1"/>
  <c r="Q387" i="1"/>
  <c r="R382" i="1"/>
  <c r="R378" i="1"/>
  <c r="R374" i="1"/>
  <c r="S365" i="1"/>
  <c r="S361" i="1"/>
  <c r="T356" i="1"/>
  <c r="T352" i="1"/>
  <c r="T348" i="1"/>
  <c r="T344" i="1"/>
  <c r="S341" i="1"/>
  <c r="R338" i="1"/>
  <c r="Q335" i="1"/>
  <c r="P332" i="1"/>
  <c r="T328" i="1"/>
  <c r="S325" i="1"/>
  <c r="R322" i="1"/>
  <c r="Q319" i="1"/>
  <c r="P316" i="1"/>
  <c r="T312" i="1"/>
  <c r="S309" i="1"/>
  <c r="R306" i="1"/>
  <c r="Q303" i="1"/>
  <c r="P300" i="1"/>
  <c r="T296" i="1"/>
  <c r="S293" i="1"/>
  <c r="R290" i="1"/>
  <c r="P457" i="1"/>
  <c r="Q444" i="1"/>
  <c r="R431" i="1"/>
  <c r="R423" i="1"/>
  <c r="P417" i="1"/>
  <c r="S410" i="1"/>
  <c r="S404" i="1"/>
  <c r="R401" i="1"/>
  <c r="Q398" i="1"/>
  <c r="P395" i="1"/>
  <c r="T391" i="1"/>
  <c r="S388" i="1"/>
  <c r="R385" i="1"/>
  <c r="Q382" i="1"/>
  <c r="P379" i="1"/>
  <c r="T375" i="1"/>
  <c r="S372" i="1"/>
  <c r="R369" i="1"/>
  <c r="Q366" i="1"/>
  <c r="P363" i="1"/>
  <c r="T359" i="1"/>
  <c r="S356" i="1"/>
  <c r="R353" i="1"/>
  <c r="Q350" i="1"/>
  <c r="P347" i="1"/>
  <c r="T343" i="1"/>
  <c r="S340" i="1"/>
  <c r="R337" i="1"/>
  <c r="P331" i="1"/>
  <c r="T327" i="1"/>
  <c r="S324" i="1"/>
  <c r="R321" i="1"/>
  <c r="Q318" i="1"/>
  <c r="P315" i="1"/>
  <c r="T311" i="1"/>
  <c r="S308" i="1"/>
  <c r="R305" i="1"/>
  <c r="Q302" i="1"/>
  <c r="P299" i="1"/>
  <c r="T295" i="1"/>
  <c r="S292" i="1"/>
  <c r="R289" i="1"/>
  <c r="T449" i="1"/>
  <c r="P437" i="1"/>
  <c r="Q426" i="1"/>
  <c r="T419" i="1"/>
  <c r="R413" i="1"/>
  <c r="P407" i="1"/>
  <c r="T402" i="1"/>
  <c r="R396" i="1"/>
  <c r="Q393" i="1"/>
  <c r="P390" i="1"/>
  <c r="T386" i="1"/>
  <c r="S383" i="1"/>
  <c r="R380" i="1"/>
  <c r="Q377" i="1"/>
  <c r="P374" i="1"/>
  <c r="T370" i="1"/>
  <c r="S367" i="1"/>
  <c r="R364" i="1"/>
  <c r="Q361" i="1"/>
  <c r="P358" i="1"/>
  <c r="R352" i="1"/>
  <c r="S339" i="1"/>
  <c r="T326" i="1"/>
  <c r="P314" i="1"/>
  <c r="Q301" i="1"/>
  <c r="S291" i="1"/>
  <c r="P287" i="1"/>
  <c r="T283" i="1"/>
  <c r="S280" i="1"/>
  <c r="R277" i="1"/>
  <c r="Q274" i="1"/>
  <c r="P271" i="1"/>
  <c r="T267" i="1"/>
  <c r="S264" i="1"/>
  <c r="R261" i="1"/>
  <c r="Q258" i="1"/>
  <c r="P255" i="1"/>
  <c r="T251" i="1"/>
  <c r="S248" i="1"/>
  <c r="R245" i="1"/>
  <c r="Q242" i="1"/>
  <c r="P239" i="1"/>
  <c r="T235" i="1"/>
  <c r="S232" i="1"/>
  <c r="R229" i="1"/>
  <c r="Q226" i="1"/>
  <c r="P223" i="1"/>
  <c r="T219" i="1"/>
  <c r="R213" i="1"/>
  <c r="Q210" i="1"/>
  <c r="P207" i="1"/>
  <c r="T203" i="1"/>
  <c r="R197" i="1"/>
  <c r="Q194" i="1"/>
  <c r="P191" i="1"/>
  <c r="T187" i="1"/>
  <c r="S184" i="1"/>
  <c r="R181" i="1"/>
  <c r="Q178" i="1"/>
  <c r="P175" i="1"/>
  <c r="T171" i="1"/>
  <c r="Q345" i="1"/>
  <c r="R332" i="1"/>
  <c r="S319" i="1"/>
  <c r="T306" i="1"/>
  <c r="S294" i="1"/>
  <c r="R288" i="1"/>
  <c r="Q285" i="1"/>
  <c r="P282" i="1"/>
  <c r="T278" i="1"/>
  <c r="S275" i="1"/>
  <c r="R272" i="1"/>
  <c r="Q269" i="1"/>
  <c r="P266" i="1"/>
  <c r="T262" i="1"/>
  <c r="S259" i="1"/>
  <c r="R256" i="1"/>
  <c r="Q253" i="1"/>
  <c r="P250" i="1"/>
  <c r="T246" i="1"/>
  <c r="S243" i="1"/>
  <c r="R240" i="1"/>
  <c r="Q237" i="1"/>
  <c r="P234" i="1"/>
  <c r="T230" i="1"/>
  <c r="S227" i="1"/>
  <c r="R224" i="1"/>
  <c r="Q221" i="1"/>
  <c r="P218" i="1"/>
  <c r="T214" i="1"/>
  <c r="S211" i="1"/>
  <c r="R208" i="1"/>
  <c r="Q205" i="1"/>
  <c r="P202" i="1"/>
  <c r="T198" i="1"/>
  <c r="R192" i="1"/>
  <c r="Q189" i="1"/>
  <c r="P186" i="1"/>
  <c r="T182" i="1"/>
  <c r="R176" i="1"/>
  <c r="Q173" i="1"/>
  <c r="P354" i="1"/>
  <c r="Q341" i="1"/>
  <c r="R328" i="1"/>
  <c r="S315" i="1"/>
  <c r="T302" i="1"/>
  <c r="R292" i="1"/>
  <c r="R287" i="1"/>
  <c r="P281" i="1"/>
  <c r="T277" i="1"/>
  <c r="S274" i="1"/>
  <c r="R271" i="1"/>
  <c r="Q268" i="1"/>
  <c r="P265" i="1"/>
  <c r="T261" i="1"/>
  <c r="S258" i="1"/>
  <c r="R255" i="1"/>
  <c r="Q252" i="1"/>
  <c r="P249" i="1"/>
  <c r="T245" i="1"/>
  <c r="S242" i="1"/>
  <c r="R239" i="1"/>
  <c r="Q236" i="1"/>
  <c r="P233" i="1"/>
  <c r="T229" i="1"/>
  <c r="S226" i="1"/>
  <c r="R223" i="1"/>
  <c r="Q220" i="1"/>
  <c r="P217" i="1"/>
  <c r="T213" i="1"/>
  <c r="S210" i="1"/>
  <c r="R207" i="1"/>
  <c r="Q204" i="1"/>
  <c r="P201" i="1"/>
  <c r="T197" i="1"/>
  <c r="S194" i="1"/>
  <c r="R191" i="1"/>
  <c r="Q188" i="1"/>
  <c r="P185" i="1"/>
  <c r="T181" i="1"/>
  <c r="R175" i="1"/>
  <c r="Q172" i="1"/>
  <c r="S343" i="1"/>
  <c r="T330" i="1"/>
  <c r="P318" i="1"/>
  <c r="Q305" i="1"/>
  <c r="T293" i="1"/>
  <c r="P288" i="1"/>
  <c r="T284" i="1"/>
  <c r="S281" i="1"/>
  <c r="R278" i="1"/>
  <c r="Q275" i="1"/>
  <c r="P272" i="1"/>
  <c r="T268" i="1"/>
  <c r="R262" i="1"/>
  <c r="Q259" i="1"/>
  <c r="P256" i="1"/>
  <c r="T252" i="1"/>
  <c r="S249" i="1"/>
  <c r="R246" i="1"/>
  <c r="Q243" i="1"/>
  <c r="P240" i="1"/>
  <c r="T236" i="1"/>
  <c r="S233" i="1"/>
  <c r="R230" i="1"/>
  <c r="Q227" i="1"/>
  <c r="P224" i="1"/>
  <c r="T220" i="1"/>
  <c r="S217" i="1"/>
  <c r="R214" i="1"/>
  <c r="Q211" i="1"/>
  <c r="P208" i="1"/>
  <c r="T204" i="1"/>
  <c r="S201" i="1"/>
  <c r="R198" i="1"/>
  <c r="Q195" i="1"/>
  <c r="P192" i="1"/>
  <c r="T188" i="1"/>
  <c r="R182" i="1"/>
  <c r="Q179" i="1"/>
  <c r="P176" i="1"/>
  <c r="T172" i="1"/>
  <c r="R168" i="1"/>
  <c r="Q165" i="1"/>
  <c r="P162" i="1"/>
  <c r="T158" i="1"/>
  <c r="S155" i="1"/>
  <c r="Q149" i="1"/>
  <c r="P146" i="1"/>
  <c r="T142" i="1"/>
  <c r="S139" i="1"/>
  <c r="R136" i="1"/>
  <c r="Q133" i="1"/>
  <c r="P130" i="1"/>
  <c r="T126" i="1"/>
  <c r="S123" i="1"/>
  <c r="R120" i="1"/>
  <c r="Q117" i="1"/>
  <c r="P114" i="1"/>
  <c r="T110" i="1"/>
  <c r="S107" i="1"/>
  <c r="R104" i="1"/>
  <c r="P98" i="1"/>
  <c r="T94" i="1"/>
  <c r="S91" i="1"/>
  <c r="R88" i="1"/>
  <c r="Q85" i="1"/>
  <c r="P82" i="1"/>
  <c r="T78" i="1"/>
  <c r="S75" i="1"/>
  <c r="R72" i="1"/>
  <c r="Q69" i="1"/>
  <c r="P66" i="1"/>
  <c r="T62" i="1"/>
  <c r="R56" i="1"/>
  <c r="Q53" i="1"/>
  <c r="P50" i="1"/>
  <c r="T46" i="1"/>
  <c r="Q37" i="1"/>
  <c r="P34" i="1"/>
  <c r="T30" i="1"/>
  <c r="S27" i="1"/>
  <c r="R24" i="1"/>
  <c r="Q21" i="1"/>
  <c r="P18" i="1"/>
  <c r="T14" i="1"/>
  <c r="S11" i="1"/>
  <c r="R8" i="1"/>
  <c r="Q5" i="1"/>
  <c r="P2" i="1"/>
  <c r="P169" i="1"/>
  <c r="T165" i="1"/>
  <c r="S162" i="1"/>
  <c r="Q156" i="1"/>
  <c r="P153" i="1"/>
  <c r="T149" i="1"/>
  <c r="S146" i="1"/>
  <c r="R143" i="1"/>
  <c r="P137" i="1"/>
  <c r="T133" i="1"/>
  <c r="S130" i="1"/>
  <c r="R127" i="1"/>
  <c r="Q124" i="1"/>
  <c r="P121" i="1"/>
  <c r="T117" i="1"/>
  <c r="S114" i="1"/>
  <c r="R111" i="1"/>
  <c r="Q108" i="1"/>
  <c r="P105" i="1"/>
  <c r="T101" i="1"/>
  <c r="S98" i="1"/>
  <c r="R95" i="1"/>
  <c r="Q92" i="1"/>
  <c r="P89" i="1"/>
  <c r="T85" i="1"/>
  <c r="S82" i="1"/>
  <c r="R79" i="1"/>
  <c r="T357" i="1"/>
  <c r="P345" i="1"/>
  <c r="Q332" i="1"/>
  <c r="T325" i="1"/>
  <c r="R319" i="1"/>
  <c r="P313" i="1"/>
  <c r="S306" i="1"/>
  <c r="Q300" i="1"/>
  <c r="T457" i="1"/>
  <c r="Q432" i="1"/>
  <c r="R417" i="1"/>
  <c r="T404" i="1"/>
  <c r="R398" i="1"/>
  <c r="R394" i="1"/>
  <c r="R390" i="1"/>
  <c r="S385" i="1"/>
  <c r="S381" i="1"/>
  <c r="S377" i="1"/>
  <c r="T372" i="1"/>
  <c r="T368" i="1"/>
  <c r="T364" i="1"/>
  <c r="P360" i="1"/>
  <c r="P356" i="1"/>
  <c r="P352" i="1"/>
  <c r="Q347" i="1"/>
  <c r="P344" i="1"/>
  <c r="T340" i="1"/>
  <c r="S337" i="1"/>
  <c r="R334" i="1"/>
  <c r="Q331" i="1"/>
  <c r="P328" i="1"/>
  <c r="T324" i="1"/>
  <c r="S321" i="1"/>
  <c r="R318" i="1"/>
  <c r="Q315" i="1"/>
  <c r="P312" i="1"/>
  <c r="T308" i="1"/>
  <c r="S305" i="1"/>
  <c r="R302" i="1"/>
  <c r="Q299" i="1"/>
  <c r="P296" i="1"/>
  <c r="T292" i="1"/>
  <c r="S289" i="1"/>
  <c r="T453" i="1"/>
  <c r="P441" i="1"/>
  <c r="Q428" i="1"/>
  <c r="T421" i="1"/>
  <c r="R415" i="1"/>
  <c r="P409" i="1"/>
  <c r="T403" i="1"/>
  <c r="S400" i="1"/>
  <c r="R397" i="1"/>
  <c r="Q394" i="1"/>
  <c r="P391" i="1"/>
  <c r="T387" i="1"/>
  <c r="S384" i="1"/>
  <c r="R381" i="1"/>
  <c r="Q378" i="1"/>
  <c r="P375" i="1"/>
  <c r="T371" i="1"/>
  <c r="S368" i="1"/>
  <c r="R365" i="1"/>
  <c r="Q362" i="1"/>
  <c r="P359" i="1"/>
  <c r="T355" i="1"/>
  <c r="S352" i="1"/>
  <c r="R349" i="1"/>
  <c r="Q346" i="1"/>
  <c r="P343" i="1"/>
  <c r="T339" i="1"/>
  <c r="S336" i="1"/>
  <c r="R333" i="1"/>
  <c r="Q330" i="1"/>
  <c r="P327" i="1"/>
  <c r="T323" i="1"/>
  <c r="S320" i="1"/>
  <c r="R317" i="1"/>
  <c r="Q314" i="1"/>
  <c r="P311" i="1"/>
  <c r="T307" i="1"/>
  <c r="S304" i="1"/>
  <c r="R301" i="1"/>
  <c r="Q298" i="1"/>
  <c r="P295" i="1"/>
  <c r="T291" i="1"/>
  <c r="R459" i="1"/>
  <c r="S446" i="1"/>
  <c r="T433" i="1"/>
  <c r="S424" i="1"/>
  <c r="Q418" i="1"/>
  <c r="T411" i="1"/>
  <c r="R405" i="1"/>
  <c r="P402" i="1"/>
  <c r="T398" i="1"/>
  <c r="S395" i="1"/>
  <c r="R392" i="1"/>
  <c r="Q389" i="1"/>
  <c r="P386" i="1"/>
  <c r="T382" i="1"/>
  <c r="S379" i="1"/>
  <c r="R376" i="1"/>
  <c r="Q373" i="1"/>
  <c r="P370" i="1"/>
  <c r="T366" i="1"/>
  <c r="S363" i="1"/>
  <c r="R360" i="1"/>
  <c r="Q357" i="1"/>
  <c r="Q349" i="1"/>
  <c r="R336" i="1"/>
  <c r="S323" i="1"/>
  <c r="T310" i="1"/>
  <c r="P298" i="1"/>
  <c r="P290" i="1"/>
  <c r="P283" i="1"/>
  <c r="T279" i="1"/>
  <c r="S276" i="1"/>
  <c r="R273" i="1"/>
  <c r="Q270" i="1"/>
  <c r="P267" i="1"/>
  <c r="T263" i="1"/>
  <c r="S260" i="1"/>
  <c r="R257" i="1"/>
  <c r="Q254" i="1"/>
  <c r="P251" i="1"/>
  <c r="T247" i="1"/>
  <c r="S244" i="1"/>
  <c r="R241" i="1"/>
  <c r="Q238" i="1"/>
  <c r="P235" i="1"/>
  <c r="T231" i="1"/>
  <c r="S228" i="1"/>
  <c r="R225" i="1"/>
  <c r="Q222" i="1"/>
  <c r="P219" i="1"/>
  <c r="T215" i="1"/>
  <c r="S212" i="1"/>
  <c r="R209" i="1"/>
  <c r="Q206" i="1"/>
  <c r="P203" i="1"/>
  <c r="T199" i="1"/>
  <c r="S196" i="1"/>
  <c r="R193" i="1"/>
  <c r="Q190" i="1"/>
  <c r="P187" i="1"/>
  <c r="T183" i="1"/>
  <c r="R177" i="1"/>
  <c r="Q174" i="1"/>
  <c r="T354" i="1"/>
  <c r="P342" i="1"/>
  <c r="Q329" i="1"/>
  <c r="R316" i="1"/>
  <c r="S303" i="1"/>
  <c r="P293" i="1"/>
  <c r="S287" i="1"/>
  <c r="R284" i="1"/>
  <c r="P278" i="1"/>
  <c r="T274" i="1"/>
  <c r="S271" i="1"/>
  <c r="R268" i="1"/>
  <c r="Q265" i="1"/>
  <c r="P262" i="1"/>
  <c r="T258" i="1"/>
  <c r="S255" i="1"/>
  <c r="R252" i="1"/>
  <c r="Q249" i="1"/>
  <c r="P246" i="1"/>
  <c r="T242" i="1"/>
  <c r="S239" i="1"/>
  <c r="R236" i="1"/>
  <c r="Q233" i="1"/>
  <c r="P230" i="1"/>
  <c r="T226" i="1"/>
  <c r="S223" i="1"/>
  <c r="R220" i="1"/>
  <c r="Q217" i="1"/>
  <c r="P214" i="1"/>
  <c r="T210" i="1"/>
  <c r="S207" i="1"/>
  <c r="R204" i="1"/>
  <c r="Q201" i="1"/>
  <c r="P198" i="1"/>
  <c r="T194" i="1"/>
  <c r="S191" i="1"/>
  <c r="R188" i="1"/>
  <c r="Q185" i="1"/>
  <c r="P182" i="1"/>
  <c r="T178" i="1"/>
  <c r="S175" i="1"/>
  <c r="T350" i="1"/>
  <c r="P338" i="1"/>
  <c r="Q325" i="1"/>
  <c r="R312" i="1"/>
  <c r="S299" i="1"/>
  <c r="T290" i="1"/>
  <c r="S286" i="1"/>
  <c r="R283" i="1"/>
  <c r="Q280" i="1"/>
  <c r="P277" i="1"/>
  <c r="T273" i="1"/>
  <c r="S270" i="1"/>
  <c r="R267" i="1"/>
  <c r="Q264" i="1"/>
  <c r="P261" i="1"/>
  <c r="T257" i="1"/>
  <c r="S254" i="1"/>
  <c r="R251" i="1"/>
  <c r="Q248" i="1"/>
  <c r="P245" i="1"/>
  <c r="T241" i="1"/>
  <c r="S238" i="1"/>
  <c r="R235" i="1"/>
  <c r="Q232" i="1"/>
  <c r="P229" i="1"/>
  <c r="T225" i="1"/>
  <c r="S222" i="1"/>
  <c r="R219" i="1"/>
  <c r="Q216" i="1"/>
  <c r="P213" i="1"/>
  <c r="T209" i="1"/>
  <c r="R203" i="1"/>
  <c r="Q200" i="1"/>
  <c r="P197" i="1"/>
  <c r="T193" i="1"/>
  <c r="S190" i="1"/>
  <c r="R187" i="1"/>
  <c r="Q184" i="1"/>
  <c r="P181" i="1"/>
  <c r="T177" i="1"/>
  <c r="Q353" i="1"/>
  <c r="R340" i="1"/>
  <c r="S327" i="1"/>
  <c r="T314" i="1"/>
  <c r="P302" i="1"/>
  <c r="Q292" i="1"/>
  <c r="Q287" i="1"/>
  <c r="P284" i="1"/>
  <c r="T280" i="1"/>
  <c r="S277" i="1"/>
  <c r="R274" i="1"/>
  <c r="Q271" i="1"/>
  <c r="P268" i="1"/>
  <c r="T264" i="1"/>
  <c r="S261" i="1"/>
  <c r="R258" i="1"/>
  <c r="Q255" i="1"/>
  <c r="P252" i="1"/>
  <c r="T248" i="1"/>
  <c r="S245" i="1"/>
  <c r="R242" i="1"/>
  <c r="Q239" i="1"/>
  <c r="P236" i="1"/>
  <c r="T232" i="1"/>
  <c r="S229" i="1"/>
  <c r="R226" i="1"/>
  <c r="Q223" i="1"/>
  <c r="P220" i="1"/>
  <c r="T216" i="1"/>
  <c r="S213" i="1"/>
  <c r="R210" i="1"/>
  <c r="Q207" i="1"/>
  <c r="P204" i="1"/>
  <c r="T200" i="1"/>
  <c r="R194" i="1"/>
  <c r="Q191" i="1"/>
  <c r="P188" i="1"/>
  <c r="T184" i="1"/>
  <c r="R178" i="1"/>
  <c r="Q175" i="1"/>
  <c r="P171" i="1"/>
  <c r="Q161" i="1"/>
  <c r="P158" i="1"/>
  <c r="T154" i="1"/>
  <c r="S151" i="1"/>
  <c r="R148" i="1"/>
  <c r="Q145" i="1"/>
  <c r="P142" i="1"/>
  <c r="T138" i="1"/>
  <c r="S135" i="1"/>
  <c r="R132" i="1"/>
  <c r="Q129" i="1"/>
  <c r="P126" i="1"/>
  <c r="T122" i="1"/>
  <c r="S119" i="1"/>
  <c r="R116" i="1"/>
  <c r="Q113" i="1"/>
  <c r="P110" i="1"/>
  <c r="T106" i="1"/>
  <c r="S103" i="1"/>
  <c r="R100" i="1"/>
  <c r="Q97" i="1"/>
  <c r="P94" i="1"/>
  <c r="T90" i="1"/>
  <c r="S87" i="1"/>
  <c r="R84" i="1"/>
  <c r="Q81" i="1"/>
  <c r="P78" i="1"/>
  <c r="T74" i="1"/>
  <c r="S71" i="1"/>
  <c r="R68" i="1"/>
  <c r="Q65" i="1"/>
  <c r="P62" i="1"/>
  <c r="T58" i="1"/>
  <c r="S55" i="1"/>
  <c r="R52" i="1"/>
  <c r="Q49" i="1"/>
  <c r="P46" i="1"/>
  <c r="T42" i="1"/>
  <c r="Q33" i="1"/>
  <c r="P30" i="1"/>
  <c r="T26" i="1"/>
  <c r="S23" i="1"/>
  <c r="R20" i="1"/>
  <c r="Q17" i="1"/>
  <c r="P14" i="1"/>
  <c r="T10" i="1"/>
  <c r="S7" i="1"/>
  <c r="R4" i="1"/>
  <c r="P172" i="1"/>
  <c r="P165" i="1"/>
  <c r="T161" i="1"/>
  <c r="S158" i="1"/>
  <c r="R155" i="1"/>
  <c r="P149" i="1"/>
  <c r="T145" i="1"/>
  <c r="S142" i="1"/>
  <c r="R139" i="1"/>
  <c r="P133" i="1"/>
  <c r="T129" i="1"/>
  <c r="S126" i="1"/>
  <c r="R123" i="1"/>
  <c r="Q120" i="1"/>
  <c r="P117" i="1"/>
  <c r="T113" i="1"/>
  <c r="S110" i="1"/>
  <c r="R107" i="1"/>
  <c r="Q104" i="1"/>
  <c r="P101" i="1"/>
  <c r="T97" i="1"/>
  <c r="S94" i="1"/>
  <c r="R91" i="1"/>
  <c r="Q88" i="1"/>
  <c r="P85" i="1"/>
  <c r="T81" i="1"/>
  <c r="S78" i="1"/>
  <c r="R75" i="1"/>
  <c r="Q72" i="1"/>
  <c r="P69" i="1"/>
  <c r="T65" i="1"/>
  <c r="S62" i="1"/>
  <c r="Q56" i="1"/>
  <c r="P53" i="1"/>
  <c r="T49" i="1"/>
  <c r="S46" i="1"/>
  <c r="Q40" i="1"/>
  <c r="P37" i="1"/>
  <c r="T33" i="1"/>
  <c r="S30" i="1"/>
  <c r="R27" i="1"/>
  <c r="Q24" i="1"/>
  <c r="P21" i="1"/>
  <c r="T17" i="1"/>
  <c r="S14" i="1"/>
  <c r="R11" i="1"/>
  <c r="Q8" i="1"/>
  <c r="P5" i="1"/>
  <c r="R171" i="1"/>
  <c r="P168" i="1"/>
  <c r="R367" i="1"/>
  <c r="S354" i="1"/>
  <c r="T341" i="1"/>
  <c r="S330" i="1"/>
  <c r="Q324" i="1"/>
  <c r="T317" i="1"/>
  <c r="R311" i="1"/>
  <c r="P305" i="1"/>
  <c r="S298" i="1"/>
  <c r="R451" i="1"/>
  <c r="P427" i="1"/>
  <c r="Q414" i="1"/>
  <c r="Q403" i="1"/>
  <c r="S397" i="1"/>
  <c r="S393" i="1"/>
  <c r="T388" i="1"/>
  <c r="T384" i="1"/>
  <c r="T380" i="1"/>
  <c r="P376" i="1"/>
  <c r="P372" i="1"/>
  <c r="P368" i="1"/>
  <c r="Q363" i="1"/>
  <c r="Q359" i="1"/>
  <c r="Q355" i="1"/>
  <c r="R350" i="1"/>
  <c r="R346" i="1"/>
  <c r="Q343" i="1"/>
  <c r="P340" i="1"/>
  <c r="T336" i="1"/>
  <c r="S333" i="1"/>
  <c r="R330" i="1"/>
  <c r="Q327" i="1"/>
  <c r="P324" i="1"/>
  <c r="T320" i="1"/>
  <c r="S317" i="1"/>
  <c r="R314" i="1"/>
  <c r="Q311" i="1"/>
  <c r="P308" i="1"/>
  <c r="T304" i="1"/>
  <c r="S301" i="1"/>
  <c r="R298" i="1"/>
  <c r="Q295" i="1"/>
  <c r="P292" i="1"/>
  <c r="T288" i="1"/>
  <c r="S450" i="1"/>
  <c r="T437" i="1"/>
  <c r="S426" i="1"/>
  <c r="Q420" i="1"/>
  <c r="T413" i="1"/>
  <c r="R407" i="1"/>
  <c r="P403" i="1"/>
  <c r="T399" i="1"/>
  <c r="S396" i="1"/>
  <c r="R393" i="1"/>
  <c r="Q390" i="1"/>
  <c r="P387" i="1"/>
  <c r="T383" i="1"/>
  <c r="S380" i="1"/>
  <c r="R377" i="1"/>
  <c r="Q374" i="1"/>
  <c r="P371" i="1"/>
  <c r="T367" i="1"/>
  <c r="S364" i="1"/>
  <c r="R361" i="1"/>
  <c r="Q358" i="1"/>
  <c r="P355" i="1"/>
  <c r="T351" i="1"/>
  <c r="S348" i="1"/>
  <c r="R345" i="1"/>
  <c r="Q342" i="1"/>
  <c r="P339" i="1"/>
  <c r="T335" i="1"/>
  <c r="S332" i="1"/>
  <c r="R329" i="1"/>
  <c r="Q326" i="1"/>
  <c r="P323" i="1"/>
  <c r="T319" i="1"/>
  <c r="S316" i="1"/>
  <c r="R313" i="1"/>
  <c r="Q310" i="1"/>
  <c r="P307" i="1"/>
  <c r="T303" i="1"/>
  <c r="S300" i="1"/>
  <c r="R297" i="1"/>
  <c r="Q294" i="1"/>
  <c r="P291" i="1"/>
  <c r="Q456" i="1"/>
  <c r="R443" i="1"/>
  <c r="S430" i="1"/>
  <c r="P423" i="1"/>
  <c r="S416" i="1"/>
  <c r="Q410" i="1"/>
  <c r="R404" i="1"/>
  <c r="Q401" i="1"/>
  <c r="P398" i="1"/>
  <c r="T394" i="1"/>
  <c r="S391" i="1"/>
  <c r="R388" i="1"/>
  <c r="Q385" i="1"/>
  <c r="P382" i="1"/>
  <c r="T378" i="1"/>
  <c r="S375" i="1"/>
  <c r="R372" i="1"/>
  <c r="Q369" i="1"/>
  <c r="P366" i="1"/>
  <c r="T362" i="1"/>
  <c r="S359" i="1"/>
  <c r="R356" i="1"/>
  <c r="P346" i="1"/>
  <c r="Q333" i="1"/>
  <c r="R320" i="1"/>
  <c r="S307" i="1"/>
  <c r="T294" i="1"/>
  <c r="S288" i="1"/>
  <c r="R285" i="1"/>
  <c r="Q282" i="1"/>
  <c r="P279" i="1"/>
  <c r="T275" i="1"/>
  <c r="R269" i="1"/>
  <c r="Q266" i="1"/>
  <c r="P263" i="1"/>
  <c r="T259" i="1"/>
  <c r="S256" i="1"/>
  <c r="R253" i="1"/>
  <c r="Q250" i="1"/>
  <c r="P247" i="1"/>
  <c r="T243" i="1"/>
  <c r="S240" i="1"/>
  <c r="R237" i="1"/>
  <c r="Q234" i="1"/>
  <c r="P231" i="1"/>
  <c r="T227" i="1"/>
  <c r="S224" i="1"/>
  <c r="R221" i="1"/>
  <c r="Q218" i="1"/>
  <c r="P215" i="1"/>
  <c r="T211" i="1"/>
  <c r="S208" i="1"/>
  <c r="R205" i="1"/>
  <c r="Q202" i="1"/>
  <c r="P199" i="1"/>
  <c r="T195" i="1"/>
  <c r="S192" i="1"/>
  <c r="R189" i="1"/>
  <c r="Q186" i="1"/>
  <c r="P183" i="1"/>
  <c r="T179" i="1"/>
  <c r="S176" i="1"/>
  <c r="R173" i="1"/>
  <c r="S351" i="1"/>
  <c r="T338" i="1"/>
  <c r="P326" i="1"/>
  <c r="Q313" i="1"/>
  <c r="R300" i="1"/>
  <c r="R291" i="1"/>
  <c r="T286" i="1"/>
  <c r="S283" i="1"/>
  <c r="R280" i="1"/>
  <c r="Q277" i="1"/>
  <c r="P274" i="1"/>
  <c r="T270" i="1"/>
  <c r="S267" i="1"/>
  <c r="R264" i="1"/>
  <c r="Q261" i="1"/>
  <c r="P258" i="1"/>
  <c r="T254" i="1"/>
  <c r="S251" i="1"/>
  <c r="R248" i="1"/>
  <c r="Q245" i="1"/>
  <c r="P242" i="1"/>
  <c r="T238" i="1"/>
  <c r="S235" i="1"/>
  <c r="R232" i="1"/>
  <c r="Q229" i="1"/>
  <c r="P226" i="1"/>
  <c r="T222" i="1"/>
  <c r="R216" i="1"/>
  <c r="Q213" i="1"/>
  <c r="P210" i="1"/>
  <c r="T206" i="1"/>
  <c r="R200" i="1"/>
  <c r="Q197" i="1"/>
  <c r="P194" i="1"/>
  <c r="T190" i="1"/>
  <c r="S187" i="1"/>
  <c r="R184" i="1"/>
  <c r="Q181" i="1"/>
  <c r="P178" i="1"/>
  <c r="T174" i="1"/>
  <c r="S347" i="1"/>
  <c r="T334" i="1"/>
  <c r="P322" i="1"/>
  <c r="Q309" i="1"/>
  <c r="R296" i="1"/>
  <c r="Q289" i="1"/>
  <c r="T285" i="1"/>
  <c r="S282" i="1"/>
  <c r="R279" i="1"/>
  <c r="Q276" i="1"/>
  <c r="P273" i="1"/>
  <c r="T269" i="1"/>
  <c r="R263" i="1"/>
  <c r="Q260" i="1"/>
  <c r="P257" i="1"/>
  <c r="T253" i="1"/>
  <c r="S250" i="1"/>
  <c r="R247" i="1"/>
  <c r="Q244" i="1"/>
  <c r="P241" i="1"/>
  <c r="T237" i="1"/>
  <c r="S234" i="1"/>
  <c r="R231" i="1"/>
  <c r="Q228" i="1"/>
  <c r="P225" i="1"/>
  <c r="T221" i="1"/>
  <c r="S218" i="1"/>
  <c r="R215" i="1"/>
  <c r="Q212" i="1"/>
  <c r="P209" i="1"/>
  <c r="T205" i="1"/>
  <c r="R199" i="1"/>
  <c r="Q196" i="1"/>
  <c r="P193" i="1"/>
  <c r="T189" i="1"/>
  <c r="R183" i="1"/>
  <c r="Q180" i="1"/>
  <c r="P177" i="1"/>
  <c r="T173" i="1"/>
  <c r="P350" i="1"/>
  <c r="Q337" i="1"/>
  <c r="R324" i="1"/>
  <c r="S311" i="1"/>
  <c r="T298" i="1"/>
  <c r="S290" i="1"/>
  <c r="R286" i="1"/>
  <c r="Q283" i="1"/>
  <c r="P280" i="1"/>
  <c r="T276" i="1"/>
  <c r="S273" i="1"/>
  <c r="R270" i="1"/>
  <c r="Q267" i="1"/>
  <c r="P264" i="1"/>
  <c r="T260" i="1"/>
  <c r="S257" i="1"/>
  <c r="R254" i="1"/>
  <c r="Q251" i="1"/>
  <c r="P248" i="1"/>
  <c r="T244" i="1"/>
  <c r="S241" i="1"/>
  <c r="R238" i="1"/>
  <c r="Q235" i="1"/>
  <c r="P232" i="1"/>
  <c r="T228" i="1"/>
  <c r="S225" i="1"/>
  <c r="R222" i="1"/>
  <c r="Q219" i="1"/>
  <c r="P216" i="1"/>
  <c r="T212" i="1"/>
  <c r="S209" i="1"/>
  <c r="R206" i="1"/>
  <c r="Q203" i="1"/>
  <c r="P200" i="1"/>
  <c r="T196" i="1"/>
  <c r="S193" i="1"/>
  <c r="Q364" i="1"/>
  <c r="R351" i="1"/>
  <c r="S338" i="1"/>
  <c r="P329" i="1"/>
  <c r="S322" i="1"/>
  <c r="Q316" i="1"/>
  <c r="T309" i="1"/>
  <c r="R303" i="1"/>
  <c r="P297" i="1"/>
  <c r="P445" i="1"/>
  <c r="T423" i="1"/>
  <c r="P411" i="1"/>
  <c r="S401" i="1"/>
  <c r="T396" i="1"/>
  <c r="P392" i="1"/>
  <c r="P388" i="1"/>
  <c r="P384" i="1"/>
  <c r="Q379" i="1"/>
  <c r="Q375" i="1"/>
  <c r="Q371" i="1"/>
  <c r="R366" i="1"/>
  <c r="R362" i="1"/>
  <c r="R358" i="1"/>
  <c r="S353" i="1"/>
  <c r="S349" i="1"/>
  <c r="S345" i="1"/>
  <c r="R342" i="1"/>
  <c r="Q339" i="1"/>
  <c r="P336" i="1"/>
  <c r="T332" i="1"/>
  <c r="S329" i="1"/>
  <c r="R326" i="1"/>
  <c r="Q323" i="1"/>
  <c r="P320" i="1"/>
  <c r="T316" i="1"/>
  <c r="S313" i="1"/>
  <c r="R310" i="1"/>
  <c r="Q307" i="1"/>
  <c r="P304" i="1"/>
  <c r="T300" i="1"/>
  <c r="S297" i="1"/>
  <c r="R294" i="1"/>
  <c r="Q291" i="1"/>
  <c r="Q460" i="1"/>
  <c r="R447" i="1"/>
  <c r="S434" i="1"/>
  <c r="P425" i="1"/>
  <c r="S418" i="1"/>
  <c r="Q412" i="1"/>
  <c r="T405" i="1"/>
  <c r="Q402" i="1"/>
  <c r="P399" i="1"/>
  <c r="T395" i="1"/>
  <c r="S392" i="1"/>
  <c r="R389" i="1"/>
  <c r="Q386" i="1"/>
  <c r="P383" i="1"/>
  <c r="T379" i="1"/>
  <c r="S376" i="1"/>
  <c r="R373" i="1"/>
  <c r="Q370" i="1"/>
  <c r="P367" i="1"/>
  <c r="T363" i="1"/>
  <c r="S360" i="1"/>
  <c r="R357" i="1"/>
  <c r="Q354" i="1"/>
  <c r="P351" i="1"/>
  <c r="T347" i="1"/>
  <c r="S344" i="1"/>
  <c r="R341" i="1"/>
  <c r="Q338" i="1"/>
  <c r="P335" i="1"/>
  <c r="T331" i="1"/>
  <c r="S328" i="1"/>
  <c r="R325" i="1"/>
  <c r="Q322" i="1"/>
  <c r="P319" i="1"/>
  <c r="T315" i="1"/>
  <c r="S312" i="1"/>
  <c r="R309" i="1"/>
  <c r="Q306" i="1"/>
  <c r="P303" i="1"/>
  <c r="T299" i="1"/>
  <c r="S296" i="1"/>
  <c r="R293" i="1"/>
  <c r="Q290" i="1"/>
  <c r="P453" i="1"/>
  <c r="Q440" i="1"/>
  <c r="T427" i="1"/>
  <c r="R421" i="1"/>
  <c r="P415" i="1"/>
  <c r="S408" i="1"/>
  <c r="S403" i="1"/>
  <c r="R400" i="1"/>
  <c r="Q397" i="1"/>
  <c r="P394" i="1"/>
  <c r="T390" i="1"/>
  <c r="S387" i="1"/>
  <c r="R384" i="1"/>
  <c r="Q381" i="1"/>
  <c r="P378" i="1"/>
  <c r="T374" i="1"/>
  <c r="S371" i="1"/>
  <c r="R368" i="1"/>
  <c r="Q365" i="1"/>
  <c r="P362" i="1"/>
  <c r="T358" i="1"/>
  <c r="S355" i="1"/>
  <c r="T342" i="1"/>
  <c r="P330" i="1"/>
  <c r="Q317" i="1"/>
  <c r="R304" i="1"/>
  <c r="Q293" i="1"/>
  <c r="T287" i="1"/>
  <c r="S284" i="1"/>
  <c r="R281" i="1"/>
  <c r="Q278" i="1"/>
  <c r="P275" i="1"/>
  <c r="T271" i="1"/>
  <c r="R265" i="1"/>
  <c r="Q262" i="1"/>
  <c r="P259" i="1"/>
  <c r="T255" i="1"/>
  <c r="S252" i="1"/>
  <c r="R249" i="1"/>
  <c r="Q246" i="1"/>
  <c r="P243" i="1"/>
  <c r="T239" i="1"/>
  <c r="S236" i="1"/>
  <c r="R233" i="1"/>
  <c r="Q230" i="1"/>
  <c r="P227" i="1"/>
  <c r="T223" i="1"/>
  <c r="S220" i="1"/>
  <c r="R217" i="1"/>
  <c r="Q214" i="1"/>
  <c r="P211" i="1"/>
  <c r="T207" i="1"/>
  <c r="S204" i="1"/>
  <c r="R201" i="1"/>
  <c r="Q198" i="1"/>
  <c r="P195" i="1"/>
  <c r="T191" i="1"/>
  <c r="R185" i="1"/>
  <c r="Q182" i="1"/>
  <c r="P179" i="1"/>
  <c r="T175" i="1"/>
  <c r="R348" i="1"/>
  <c r="S335" i="1"/>
  <c r="T322" i="1"/>
  <c r="P310" i="1"/>
  <c r="Q297" i="1"/>
  <c r="T289" i="1"/>
  <c r="P286" i="1"/>
  <c r="T282" i="1"/>
  <c r="S279" i="1"/>
  <c r="R276" i="1"/>
  <c r="Q273" i="1"/>
  <c r="P270" i="1"/>
  <c r="T266" i="1"/>
  <c r="S263" i="1"/>
  <c r="R260" i="1"/>
  <c r="Q257" i="1"/>
  <c r="P254" i="1"/>
  <c r="T250" i="1"/>
  <c r="S247" i="1"/>
  <c r="R244" i="1"/>
  <c r="Q241" i="1"/>
  <c r="P238" i="1"/>
  <c r="T234" i="1"/>
  <c r="S231" i="1"/>
  <c r="R228" i="1"/>
  <c r="Q225" i="1"/>
  <c r="P222" i="1"/>
  <c r="T218" i="1"/>
  <c r="R212" i="1"/>
  <c r="Q209" i="1"/>
  <c r="P206" i="1"/>
  <c r="T202" i="1"/>
  <c r="R196" i="1"/>
  <c r="Q193" i="1"/>
  <c r="P190" i="1"/>
  <c r="T186" i="1"/>
  <c r="S183" i="1"/>
  <c r="R180" i="1"/>
  <c r="Q177" i="1"/>
  <c r="P174" i="1"/>
  <c r="T170" i="1"/>
  <c r="R344" i="1"/>
  <c r="S331" i="1"/>
  <c r="T318" i="1"/>
  <c r="P306" i="1"/>
  <c r="P294" i="1"/>
  <c r="P285" i="1"/>
  <c r="T281" i="1"/>
  <c r="S278" i="1"/>
  <c r="R275" i="1"/>
  <c r="Q272" i="1"/>
  <c r="P269" i="1"/>
  <c r="T265" i="1"/>
  <c r="S262" i="1"/>
  <c r="R259" i="1"/>
  <c r="Q256" i="1"/>
  <c r="P253" i="1"/>
  <c r="T249" i="1"/>
  <c r="S246" i="1"/>
  <c r="R243" i="1"/>
  <c r="Q240" i="1"/>
  <c r="P237" i="1"/>
  <c r="T233" i="1"/>
  <c r="S230" i="1"/>
  <c r="R227" i="1"/>
  <c r="Q224" i="1"/>
  <c r="P221" i="1"/>
  <c r="T217" i="1"/>
  <c r="S214" i="1"/>
  <c r="R211" i="1"/>
  <c r="Q208" i="1"/>
  <c r="P205" i="1"/>
  <c r="T201" i="1"/>
  <c r="R195" i="1"/>
  <c r="Q192" i="1"/>
  <c r="P189" i="1"/>
  <c r="T185" i="1"/>
  <c r="S182" i="1"/>
  <c r="R179" i="1"/>
  <c r="Q176" i="1"/>
  <c r="P173" i="1"/>
  <c r="T346" i="1"/>
  <c r="P334" i="1"/>
  <c r="Q321" i="1"/>
  <c r="R308" i="1"/>
  <c r="S295" i="1"/>
  <c r="P289" i="1"/>
  <c r="S285" i="1"/>
  <c r="R282" i="1"/>
  <c r="P276" i="1"/>
  <c r="T272" i="1"/>
  <c r="S269" i="1"/>
  <c r="R266" i="1"/>
  <c r="Q263" i="1"/>
  <c r="P260" i="1"/>
  <c r="T256" i="1"/>
  <c r="S253" i="1"/>
  <c r="R250" i="1"/>
  <c r="Q247" i="1"/>
  <c r="P244" i="1"/>
  <c r="T240" i="1"/>
  <c r="S237" i="1"/>
  <c r="R234" i="1"/>
  <c r="Q231" i="1"/>
  <c r="P228" i="1"/>
  <c r="T224" i="1"/>
  <c r="S221" i="1"/>
  <c r="R218" i="1"/>
  <c r="Q215" i="1"/>
  <c r="P212" i="1"/>
  <c r="T208" i="1"/>
  <c r="S205" i="1"/>
  <c r="R202" i="1"/>
  <c r="Q199" i="1"/>
  <c r="P196" i="1"/>
  <c r="T192" i="1"/>
  <c r="S189" i="1"/>
  <c r="R186" i="1"/>
  <c r="Q183" i="1"/>
  <c r="P180" i="1"/>
  <c r="T176" i="1"/>
  <c r="S173" i="1"/>
  <c r="Q169" i="1"/>
  <c r="P166" i="1"/>
  <c r="T162" i="1"/>
  <c r="S159" i="1"/>
  <c r="R156" i="1"/>
  <c r="Q153" i="1"/>
  <c r="P150" i="1"/>
  <c r="T146" i="1"/>
  <c r="S143" i="1"/>
  <c r="R140" i="1"/>
  <c r="Q137" i="1"/>
  <c r="P134" i="1"/>
  <c r="T130" i="1"/>
  <c r="S127" i="1"/>
  <c r="R124" i="1"/>
  <c r="Q121" i="1"/>
  <c r="P118" i="1"/>
  <c r="T114" i="1"/>
  <c r="S111" i="1"/>
  <c r="R108" i="1"/>
  <c r="Q105" i="1"/>
  <c r="P102" i="1"/>
  <c r="T98" i="1"/>
  <c r="S95" i="1"/>
  <c r="R92" i="1"/>
  <c r="Q89" i="1"/>
  <c r="P86" i="1"/>
  <c r="T82" i="1"/>
  <c r="S79" i="1"/>
  <c r="R76" i="1"/>
  <c r="Q73" i="1"/>
  <c r="P70" i="1"/>
  <c r="T66" i="1"/>
  <c r="R60" i="1"/>
  <c r="Q57" i="1"/>
  <c r="P54" i="1"/>
  <c r="T50" i="1"/>
  <c r="S47" i="1"/>
  <c r="Q41" i="1"/>
  <c r="P38" i="1"/>
  <c r="T34" i="1"/>
  <c r="S31" i="1"/>
  <c r="R28" i="1"/>
  <c r="Q25" i="1"/>
  <c r="P22" i="1"/>
  <c r="T18" i="1"/>
  <c r="S15" i="1"/>
  <c r="R12" i="1"/>
  <c r="Q9" i="1"/>
  <c r="P6" i="1"/>
  <c r="T2" i="1"/>
  <c r="T169" i="1"/>
  <c r="R163" i="1"/>
  <c r="Q160" i="1"/>
  <c r="P157" i="1"/>
  <c r="T153" i="1"/>
  <c r="S150" i="1"/>
  <c r="R147" i="1"/>
  <c r="Q144" i="1"/>
  <c r="P141" i="1"/>
  <c r="T137" i="1"/>
  <c r="S134" i="1"/>
  <c r="R131" i="1"/>
  <c r="Q128" i="1"/>
  <c r="P125" i="1"/>
  <c r="T121" i="1"/>
  <c r="S118" i="1"/>
  <c r="R115" i="1"/>
  <c r="Q112" i="1"/>
  <c r="P109" i="1"/>
  <c r="T105" i="1"/>
  <c r="S102" i="1"/>
  <c r="R99" i="1"/>
  <c r="Q96" i="1"/>
  <c r="P93" i="1"/>
  <c r="T89" i="1"/>
  <c r="S86" i="1"/>
  <c r="R83" i="1"/>
  <c r="Q80" i="1"/>
  <c r="P77" i="1"/>
  <c r="T73" i="1"/>
  <c r="S70" i="1"/>
  <c r="R67" i="1"/>
  <c r="Q64" i="1"/>
  <c r="P61" i="1"/>
  <c r="T57" i="1"/>
  <c r="S54" i="1"/>
  <c r="R51" i="1"/>
  <c r="Q48" i="1"/>
  <c r="P45" i="1"/>
  <c r="T41" i="1"/>
  <c r="R35" i="1"/>
  <c r="Q32" i="1"/>
  <c r="P29" i="1"/>
  <c r="T25" i="1"/>
  <c r="S22" i="1"/>
  <c r="P3" i="1"/>
  <c r="Q6" i="1"/>
  <c r="R9" i="1"/>
  <c r="S12" i="1"/>
  <c r="T15" i="1"/>
  <c r="P19" i="1"/>
  <c r="Q22" i="1"/>
  <c r="R25" i="1"/>
  <c r="S28" i="1"/>
  <c r="T31" i="1"/>
  <c r="P35" i="1"/>
  <c r="Q38" i="1"/>
  <c r="T47" i="1"/>
  <c r="P51" i="1"/>
  <c r="Q54" i="1"/>
  <c r="R57" i="1"/>
  <c r="T63" i="1"/>
  <c r="P67" i="1"/>
  <c r="Q70" i="1"/>
  <c r="R73" i="1"/>
  <c r="S76" i="1"/>
  <c r="T79" i="1"/>
  <c r="P83" i="1"/>
  <c r="Q86" i="1"/>
  <c r="R89" i="1"/>
  <c r="S92" i="1"/>
  <c r="T95" i="1"/>
  <c r="P99" i="1"/>
  <c r="Q102" i="1"/>
  <c r="R105" i="1"/>
  <c r="S108" i="1"/>
  <c r="T111" i="1"/>
  <c r="P115" i="1"/>
  <c r="Q118" i="1"/>
  <c r="R121" i="1"/>
  <c r="S124" i="1"/>
  <c r="T127" i="1"/>
  <c r="P131" i="1"/>
  <c r="Q134" i="1"/>
  <c r="R137" i="1"/>
  <c r="S140" i="1"/>
  <c r="T143" i="1"/>
  <c r="P147" i="1"/>
  <c r="Q150" i="1"/>
  <c r="S156" i="1"/>
  <c r="T159" i="1"/>
  <c r="P163" i="1"/>
  <c r="Q166" i="1"/>
  <c r="R169" i="1"/>
  <c r="Q3" i="1"/>
  <c r="R6" i="1"/>
  <c r="S9" i="1"/>
  <c r="T12" i="1"/>
  <c r="P16" i="1"/>
  <c r="Q19" i="1"/>
  <c r="R22" i="1"/>
  <c r="S25" i="1"/>
  <c r="T28" i="1"/>
  <c r="P32" i="1"/>
  <c r="Q35" i="1"/>
  <c r="T44" i="1"/>
  <c r="P48" i="1"/>
  <c r="Q51" i="1"/>
  <c r="R54" i="1"/>
  <c r="S57" i="1"/>
  <c r="T60" i="1"/>
  <c r="P64" i="1"/>
  <c r="Q67" i="1"/>
  <c r="R70" i="1"/>
  <c r="S73" i="1"/>
  <c r="T76" i="1"/>
  <c r="P80" i="1"/>
  <c r="Q83" i="1"/>
  <c r="R86" i="1"/>
  <c r="S89" i="1"/>
  <c r="T92" i="1"/>
  <c r="P96" i="1"/>
  <c r="Q99" i="1"/>
  <c r="R102" i="1"/>
  <c r="S105" i="1"/>
  <c r="T108" i="1"/>
  <c r="P112" i="1"/>
  <c r="Q115" i="1"/>
  <c r="R118" i="1"/>
  <c r="S121" i="1"/>
  <c r="T124" i="1"/>
  <c r="P128" i="1"/>
  <c r="Q131" i="1"/>
  <c r="R134" i="1"/>
  <c r="S137" i="1"/>
  <c r="T140" i="1"/>
  <c r="P144" i="1"/>
  <c r="Q147" i="1"/>
  <c r="R150" i="1"/>
  <c r="T156" i="1"/>
  <c r="P160" i="1"/>
  <c r="Q163" i="1"/>
  <c r="R170" i="1"/>
  <c r="T5" i="1"/>
  <c r="T9" i="1"/>
  <c r="T13" i="1"/>
  <c r="S18" i="1"/>
  <c r="R23" i="1"/>
  <c r="T29" i="1"/>
  <c r="Q36" i="1"/>
  <c r="P41" i="1"/>
  <c r="T45" i="1"/>
  <c r="Q52" i="1"/>
  <c r="S58" i="1"/>
  <c r="T69" i="1"/>
  <c r="Q76" i="1"/>
  <c r="R87" i="1"/>
  <c r="Q100" i="1"/>
  <c r="P113" i="1"/>
  <c r="T125" i="1"/>
  <c r="P145" i="1"/>
  <c r="Q164" i="1"/>
  <c r="Q13" i="1"/>
  <c r="P26" i="1"/>
  <c r="P42" i="1"/>
  <c r="R48" i="1"/>
  <c r="S67" i="1"/>
  <c r="R80" i="1"/>
  <c r="Q93" i="1"/>
  <c r="T102" i="1"/>
  <c r="S115" i="1"/>
  <c r="R128" i="1"/>
  <c r="Q141" i="1"/>
  <c r="S163" i="1"/>
  <c r="P170" i="1"/>
  <c r="R190" i="1"/>
  <c r="T3" i="1"/>
  <c r="P7" i="1"/>
  <c r="Q10" i="1"/>
  <c r="R13" i="1"/>
  <c r="S16" i="1"/>
  <c r="T19" i="1"/>
  <c r="P23" i="1"/>
  <c r="Q26" i="1"/>
  <c r="R29" i="1"/>
  <c r="S32" i="1"/>
  <c r="T35" i="1"/>
  <c r="P39" i="1"/>
  <c r="Q42" i="1"/>
  <c r="R45" i="1"/>
  <c r="S48" i="1"/>
  <c r="T51" i="1"/>
  <c r="P55" i="1"/>
  <c r="Q58" i="1"/>
  <c r="T67" i="1"/>
  <c r="P71" i="1"/>
  <c r="Q74" i="1"/>
  <c r="R77" i="1"/>
  <c r="S80" i="1"/>
  <c r="T83" i="1"/>
  <c r="P87" i="1"/>
  <c r="Q90" i="1"/>
  <c r="R93" i="1"/>
  <c r="S96" i="1"/>
  <c r="T99" i="1"/>
  <c r="P103" i="1"/>
  <c r="Q106" i="1"/>
  <c r="R109" i="1"/>
  <c r="S112" i="1"/>
  <c r="T115" i="1"/>
  <c r="P119" i="1"/>
  <c r="Q122" i="1"/>
  <c r="R125" i="1"/>
  <c r="S128" i="1"/>
  <c r="T131" i="1"/>
  <c r="P135" i="1"/>
  <c r="Q138" i="1"/>
  <c r="R141" i="1"/>
  <c r="S144" i="1"/>
  <c r="T147" i="1"/>
  <c r="P151" i="1"/>
  <c r="Q154" i="1"/>
  <c r="T163" i="1"/>
  <c r="P167" i="1"/>
  <c r="P4" i="1"/>
  <c r="Q7" i="1"/>
  <c r="R10" i="1"/>
  <c r="S13" i="1"/>
  <c r="T16" i="1"/>
  <c r="P20" i="1"/>
  <c r="Q23" i="1"/>
  <c r="R26" i="1"/>
  <c r="S29" i="1"/>
  <c r="T32" i="1"/>
  <c r="P36" i="1"/>
  <c r="Q39" i="1"/>
  <c r="S45" i="1"/>
  <c r="T48" i="1"/>
  <c r="P52" i="1"/>
  <c r="Q55" i="1"/>
  <c r="T64" i="1"/>
  <c r="P68" i="1"/>
  <c r="Q71" i="1"/>
  <c r="R74" i="1"/>
  <c r="S77" i="1"/>
  <c r="T80" i="1"/>
  <c r="P84" i="1"/>
  <c r="Q87" i="1"/>
  <c r="R90" i="1"/>
  <c r="S93" i="1"/>
  <c r="T96" i="1"/>
  <c r="P100" i="1"/>
  <c r="Q103" i="1"/>
  <c r="R106" i="1"/>
  <c r="S109" i="1"/>
  <c r="T112" i="1"/>
  <c r="P116" i="1"/>
  <c r="Q119" i="1"/>
  <c r="R122" i="1"/>
  <c r="S125" i="1"/>
  <c r="T128" i="1"/>
  <c r="P132" i="1"/>
  <c r="R138" i="1"/>
  <c r="S141" i="1"/>
  <c r="T144" i="1"/>
  <c r="P148" i="1"/>
  <c r="Q151" i="1"/>
  <c r="S157" i="1"/>
  <c r="T160" i="1"/>
  <c r="P164" i="1"/>
  <c r="Q167" i="1"/>
  <c r="S2" i="1"/>
  <c r="S6" i="1"/>
  <c r="S10" i="1"/>
  <c r="R15" i="1"/>
  <c r="R19" i="1"/>
  <c r="P25" i="1"/>
  <c r="R31" i="1"/>
  <c r="T37" i="1"/>
  <c r="R47" i="1"/>
  <c r="T53" i="1"/>
  <c r="P65" i="1"/>
  <c r="R71" i="1"/>
  <c r="T77" i="1"/>
  <c r="S90" i="1"/>
  <c r="R103" i="1"/>
  <c r="Q116" i="1"/>
  <c r="P129" i="1"/>
  <c r="S138" i="1"/>
  <c r="Q148" i="1"/>
  <c r="T157" i="1"/>
  <c r="S3" i="1"/>
  <c r="R16" i="1"/>
  <c r="Q29" i="1"/>
  <c r="T38" i="1"/>
  <c r="S51" i="1"/>
  <c r="Q61" i="1"/>
  <c r="T70" i="1"/>
  <c r="S83" i="1"/>
  <c r="R96" i="1"/>
  <c r="P106" i="1"/>
  <c r="T118" i="1"/>
  <c r="S131" i="1"/>
  <c r="R144" i="1"/>
  <c r="P154" i="1"/>
  <c r="R174" i="1"/>
  <c r="P184" i="1"/>
  <c r="S4" i="1"/>
  <c r="T7" i="1"/>
  <c r="P11" i="1"/>
  <c r="Q14" i="1"/>
  <c r="R17" i="1"/>
  <c r="S20" i="1"/>
  <c r="T23" i="1"/>
  <c r="P27" i="1"/>
  <c r="Q30" i="1"/>
  <c r="R33" i="1"/>
  <c r="T39" i="1"/>
  <c r="P43" i="1"/>
  <c r="Q46" i="1"/>
  <c r="R49" i="1"/>
  <c r="S52" i="1"/>
  <c r="T55" i="1"/>
  <c r="P59" i="1"/>
  <c r="Q62" i="1"/>
  <c r="S68" i="1"/>
  <c r="T71" i="1"/>
  <c r="P75" i="1"/>
  <c r="Q78" i="1"/>
  <c r="R81" i="1"/>
  <c r="S84" i="1"/>
  <c r="T87" i="1"/>
  <c r="P91" i="1"/>
  <c r="Q94" i="1"/>
  <c r="R97" i="1"/>
  <c r="S100" i="1"/>
  <c r="T103" i="1"/>
  <c r="P107" i="1"/>
  <c r="Q110" i="1"/>
  <c r="R113" i="1"/>
  <c r="S116" i="1"/>
  <c r="T119" i="1"/>
  <c r="P123" i="1"/>
  <c r="Q126" i="1"/>
  <c r="R129" i="1"/>
  <c r="S132" i="1"/>
  <c r="T135" i="1"/>
  <c r="P139" i="1"/>
  <c r="Q142" i="1"/>
  <c r="R145" i="1"/>
  <c r="S148" i="1"/>
  <c r="T151" i="1"/>
  <c r="P155" i="1"/>
  <c r="Q158" i="1"/>
  <c r="R161" i="1"/>
  <c r="T167" i="1"/>
  <c r="Q171" i="1"/>
  <c r="T4" i="1"/>
  <c r="P8" i="1"/>
  <c r="Q11" i="1"/>
  <c r="R14" i="1"/>
  <c r="S17" i="1"/>
  <c r="T20" i="1"/>
  <c r="P24" i="1"/>
  <c r="Q27" i="1"/>
  <c r="R30" i="1"/>
  <c r="S33" i="1"/>
  <c r="P40" i="1"/>
  <c r="Q43" i="1"/>
  <c r="R46" i="1"/>
  <c r="S49" i="1"/>
  <c r="T52" i="1"/>
  <c r="P56" i="1"/>
  <c r="Q59" i="1"/>
  <c r="R62" i="1"/>
  <c r="T68" i="1"/>
  <c r="P72" i="1"/>
  <c r="Q75" i="1"/>
  <c r="R78" i="1"/>
  <c r="S81" i="1"/>
  <c r="T84" i="1"/>
  <c r="P88" i="1"/>
  <c r="Q91" i="1"/>
  <c r="R94" i="1"/>
  <c r="S97" i="1"/>
  <c r="T100" i="1"/>
  <c r="P104" i="1"/>
  <c r="Q107" i="1"/>
  <c r="R110" i="1"/>
  <c r="S113" i="1"/>
  <c r="T116" i="1"/>
  <c r="P120" i="1"/>
  <c r="Q123" i="1"/>
  <c r="R126" i="1"/>
  <c r="T132" i="1"/>
  <c r="P136" i="1"/>
  <c r="R142" i="1"/>
  <c r="S145" i="1"/>
  <c r="T148" i="1"/>
  <c r="P152" i="1"/>
  <c r="Q155" i="1"/>
  <c r="T164" i="1"/>
  <c r="T168" i="1"/>
  <c r="R3" i="1"/>
  <c r="R7" i="1"/>
  <c r="Q12" i="1"/>
  <c r="Q16" i="1"/>
  <c r="Q20" i="1"/>
  <c r="S26" i="1"/>
  <c r="P33" i="1"/>
  <c r="P49" i="1"/>
  <c r="R55" i="1"/>
  <c r="Q60" i="1"/>
  <c r="S66" i="1"/>
  <c r="P73" i="1"/>
  <c r="P81" i="1"/>
  <c r="T93" i="1"/>
  <c r="S106" i="1"/>
  <c r="R119" i="1"/>
  <c r="Q132" i="1"/>
  <c r="T6" i="1"/>
  <c r="S19" i="1"/>
  <c r="R32" i="1"/>
  <c r="T54" i="1"/>
  <c r="P74" i="1"/>
  <c r="T86" i="1"/>
  <c r="S99" i="1"/>
  <c r="Q109" i="1"/>
  <c r="P122" i="1"/>
  <c r="T134" i="1"/>
  <c r="S147" i="1"/>
  <c r="T166" i="1"/>
  <c r="L84" i="1"/>
  <c r="AO84" i="1" s="1"/>
  <c r="L82" i="1"/>
  <c r="AO82" i="1" s="1"/>
  <c r="L298" i="1"/>
  <c r="AO298" i="1" s="1"/>
  <c r="L297" i="1"/>
  <c r="AO297" i="1" s="1"/>
  <c r="L295" i="1"/>
  <c r="AO295" i="1" s="1"/>
  <c r="L293" i="1"/>
  <c r="AO293" i="1" s="1"/>
  <c r="L292" i="1"/>
  <c r="AO292" i="1" s="1"/>
  <c r="L291" i="1"/>
  <c r="AO291" i="1" s="1"/>
  <c r="L290" i="1"/>
  <c r="AO290" i="1" s="1"/>
  <c r="L294" i="1"/>
  <c r="AO294" i="1" s="1"/>
  <c r="L289" i="1"/>
  <c r="AO289" i="1" s="1"/>
  <c r="L288" i="1"/>
  <c r="L287" i="1"/>
  <c r="AO287" i="1" s="1"/>
  <c r="L286" i="1"/>
  <c r="L285" i="1"/>
  <c r="AO285" i="1" s="1"/>
  <c r="L284" i="1"/>
  <c r="L283" i="1"/>
  <c r="AO283" i="1" s="1"/>
  <c r="L282" i="1"/>
  <c r="AO282" i="1" s="1"/>
  <c r="L281" i="1"/>
  <c r="AO281" i="1" s="1"/>
  <c r="L280" i="1"/>
  <c r="AO280" i="1" s="1"/>
  <c r="L278" i="1"/>
  <c r="AO278" i="1" s="1"/>
  <c r="L277" i="1"/>
  <c r="AO277" i="1" s="1"/>
  <c r="L276" i="1"/>
  <c r="AO276" i="1" s="1"/>
  <c r="L275" i="1"/>
  <c r="AO275" i="1" s="1"/>
  <c r="L274" i="1"/>
  <c r="AO274" i="1" s="1"/>
  <c r="L273" i="1"/>
  <c r="AO273" i="1" s="1"/>
  <c r="L272" i="1"/>
  <c r="AO272" i="1" s="1"/>
  <c r="L271" i="1"/>
  <c r="AO271" i="1" s="1"/>
  <c r="L270" i="1"/>
  <c r="AO270" i="1" s="1"/>
  <c r="L269" i="1"/>
  <c r="AO269" i="1" s="1"/>
  <c r="L268" i="1"/>
  <c r="AO268" i="1" s="1"/>
  <c r="L267" i="1"/>
  <c r="AO267" i="1" s="1"/>
  <c r="L266" i="1"/>
  <c r="AO266" i="1" s="1"/>
  <c r="L265" i="1"/>
  <c r="L152" i="1"/>
  <c r="L148" i="1"/>
  <c r="AO148" i="1" s="1"/>
  <c r="L147" i="1"/>
  <c r="L146" i="1"/>
  <c r="AO146" i="1" s="1"/>
  <c r="L145" i="1"/>
  <c r="AO145" i="1" s="1"/>
  <c r="L144" i="1"/>
  <c r="AO144" i="1" s="1"/>
  <c r="L143" i="1"/>
  <c r="AO143" i="1" s="1"/>
  <c r="L142" i="1"/>
  <c r="AO142" i="1" s="1"/>
  <c r="L141" i="1"/>
  <c r="AO141" i="1" s="1"/>
  <c r="L140" i="1"/>
  <c r="AO140" i="1" s="1"/>
  <c r="L139" i="1"/>
  <c r="AO139" i="1" s="1"/>
  <c r="L138" i="1"/>
  <c r="L137" i="1"/>
  <c r="AO137" i="1" s="1"/>
  <c r="L136" i="1"/>
  <c r="AO136" i="1" s="1"/>
  <c r="L134" i="1"/>
  <c r="AO134" i="1" s="1"/>
  <c r="L133" i="1"/>
  <c r="AO133" i="1" s="1"/>
  <c r="L132" i="1"/>
  <c r="AO132" i="1" s="1"/>
  <c r="L131" i="1"/>
  <c r="AO131" i="1" s="1"/>
  <c r="L130" i="1"/>
  <c r="AO130" i="1" s="1"/>
  <c r="L129" i="1"/>
  <c r="AO129" i="1" s="1"/>
  <c r="L119" i="1"/>
  <c r="AO119" i="1" s="1"/>
  <c r="L118" i="1"/>
  <c r="AO118" i="1" s="1"/>
  <c r="L117" i="1"/>
  <c r="AO117" i="1" s="1"/>
  <c r="L116" i="1"/>
  <c r="AO116" i="1" s="1"/>
  <c r="L115" i="1"/>
  <c r="AO115" i="1" s="1"/>
  <c r="L108" i="1"/>
  <c r="AO108" i="1" s="1"/>
  <c r="L107" i="1"/>
  <c r="AO107" i="1" s="1"/>
  <c r="L106" i="1"/>
  <c r="AO106" i="1" s="1"/>
  <c r="L105" i="1"/>
  <c r="AO105" i="1" s="1"/>
  <c r="L104" i="1"/>
  <c r="AO104" i="1" s="1"/>
  <c r="L103" i="1"/>
  <c r="AO103" i="1" s="1"/>
  <c r="L102" i="1"/>
  <c r="AO102" i="1" s="1"/>
  <c r="L101" i="1"/>
  <c r="AO101" i="1" s="1"/>
  <c r="L97" i="1"/>
  <c r="AO97" i="1" s="1"/>
  <c r="L96" i="1"/>
  <c r="AO96" i="1" s="1"/>
  <c r="L95" i="1"/>
  <c r="AO95" i="1" s="1"/>
  <c r="L94" i="1"/>
  <c r="AO94" i="1" s="1"/>
  <c r="L93" i="1"/>
  <c r="AO93" i="1" s="1"/>
  <c r="L92" i="1"/>
  <c r="AO92" i="1" s="1"/>
  <c r="L91" i="1"/>
  <c r="AO91" i="1" s="1"/>
  <c r="L88" i="1"/>
  <c r="AO88" i="1" s="1"/>
  <c r="L87" i="1"/>
  <c r="AO87" i="1" s="1"/>
  <c r="L86" i="1"/>
  <c r="AO86" i="1" s="1"/>
  <c r="L80" i="1"/>
  <c r="AO80" i="1" s="1"/>
  <c r="L79" i="1"/>
  <c r="AO79" i="1" s="1"/>
  <c r="L78" i="1"/>
  <c r="AO78" i="1" s="1"/>
  <c r="L77" i="1"/>
  <c r="AO77" i="1" s="1"/>
  <c r="L68" i="1"/>
  <c r="L67" i="1"/>
  <c r="L66" i="1"/>
  <c r="AO66" i="1" s="1"/>
  <c r="L65" i="1"/>
  <c r="AO65" i="1" s="1"/>
  <c r="L64" i="1"/>
  <c r="AO64" i="1" s="1"/>
  <c r="L63" i="1"/>
  <c r="AO63" i="1" s="1"/>
  <c r="L62" i="1"/>
  <c r="AO62" i="1" s="1"/>
  <c r="L61" i="1"/>
  <c r="AO61" i="1" s="1"/>
  <c r="L59" i="1"/>
  <c r="AO59" i="1" s="1"/>
  <c r="L58" i="1"/>
  <c r="AO58" i="1" s="1"/>
  <c r="L57" i="1"/>
  <c r="AO57" i="1" s="1"/>
  <c r="L56" i="1"/>
  <c r="AO56" i="1" s="1"/>
  <c r="L55" i="1"/>
  <c r="AO55" i="1" s="1"/>
  <c r="L54" i="1"/>
  <c r="AO54" i="1" s="1"/>
  <c r="L53" i="1"/>
  <c r="AO53" i="1" s="1"/>
  <c r="L52" i="1"/>
  <c r="L51" i="1"/>
  <c r="AO51" i="1" s="1"/>
  <c r="L50" i="1"/>
  <c r="AO50" i="1" s="1"/>
  <c r="L49" i="1"/>
  <c r="AO49" i="1" s="1"/>
  <c r="L48" i="1"/>
  <c r="AO48" i="1" s="1"/>
  <c r="L47" i="1"/>
  <c r="AO47" i="1" s="1"/>
  <c r="L46" i="1"/>
  <c r="L45" i="1"/>
  <c r="L44" i="1"/>
  <c r="AO44" i="1" s="1"/>
  <c r="L43" i="1"/>
  <c r="L42" i="1"/>
  <c r="L41" i="1"/>
  <c r="AO41" i="1" s="1"/>
  <c r="L40" i="1"/>
  <c r="AO40" i="1" s="1"/>
  <c r="L39" i="1"/>
  <c r="AO39" i="1" s="1"/>
  <c r="L38" i="1"/>
  <c r="AO38" i="1" s="1"/>
  <c r="L37" i="1"/>
  <c r="AO37" i="1" s="1"/>
  <c r="L35" i="1"/>
  <c r="L34" i="1"/>
  <c r="AO34" i="1" s="1"/>
  <c r="L32" i="1"/>
  <c r="L31" i="1"/>
  <c r="AO31" i="1" s="1"/>
  <c r="L30" i="1"/>
  <c r="AO30" i="1" s="1"/>
  <c r="L29" i="1"/>
  <c r="L28" i="1"/>
  <c r="AO28" i="1" s="1"/>
  <c r="L27" i="1"/>
  <c r="AO27" i="1" s="1"/>
  <c r="L26" i="1"/>
  <c r="AO26" i="1" s="1"/>
  <c r="L25" i="1"/>
  <c r="AO25" i="1" s="1"/>
  <c r="L24" i="1"/>
  <c r="AO24" i="1" s="1"/>
  <c r="L23" i="1"/>
  <c r="AO23" i="1" s="1"/>
  <c r="L22" i="1"/>
  <c r="AO22" i="1" s="1"/>
  <c r="L21" i="1"/>
  <c r="AO21" i="1" s="1"/>
  <c r="L20" i="1"/>
  <c r="AO20" i="1" s="1"/>
  <c r="L19" i="1"/>
  <c r="AO19" i="1" s="1"/>
  <c r="L18" i="1"/>
  <c r="AO18" i="1" s="1"/>
  <c r="AO17" i="1"/>
  <c r="L16" i="1"/>
  <c r="AO16" i="1" s="1"/>
  <c r="L15" i="1"/>
  <c r="AO15" i="1" s="1"/>
  <c r="L14" i="1"/>
  <c r="AO14" i="1" s="1"/>
  <c r="L264" i="1"/>
  <c r="L263" i="1"/>
  <c r="AO263" i="1" s="1"/>
  <c r="L262" i="1"/>
  <c r="AO262" i="1" s="1"/>
  <c r="L261" i="1"/>
  <c r="AO261" i="1" s="1"/>
  <c r="L260" i="1"/>
  <c r="AO260" i="1" s="1"/>
  <c r="L258" i="1"/>
  <c r="AO258" i="1" s="1"/>
  <c r="L257" i="1"/>
  <c r="AO257" i="1" s="1"/>
  <c r="L256" i="1"/>
  <c r="AO256" i="1" s="1"/>
  <c r="L255" i="1"/>
  <c r="AO255" i="1" s="1"/>
  <c r="L254" i="1"/>
  <c r="AO254" i="1" s="1"/>
  <c r="L252" i="1"/>
  <c r="L251" i="1"/>
  <c r="AO251" i="1" s="1"/>
  <c r="L250" i="1"/>
  <c r="AO250" i="1" s="1"/>
  <c r="L249" i="1"/>
  <c r="AO249" i="1" s="1"/>
  <c r="L237" i="1"/>
  <c r="L236" i="1"/>
  <c r="AO236" i="1" s="1"/>
  <c r="L235" i="1"/>
  <c r="AO235" i="1" s="1"/>
  <c r="L234" i="1"/>
  <c r="AO234" i="1" s="1"/>
  <c r="L233" i="1"/>
  <c r="AO233" i="1" s="1"/>
  <c r="L232" i="1"/>
  <c r="AO232" i="1" s="1"/>
  <c r="L231" i="1"/>
  <c r="AO231" i="1" s="1"/>
  <c r="L230" i="1"/>
  <c r="AO230" i="1" s="1"/>
  <c r="L228" i="1"/>
  <c r="AO228" i="1" s="1"/>
  <c r="L227" i="1"/>
  <c r="L226" i="1"/>
  <c r="AO226" i="1" s="1"/>
  <c r="L225" i="1"/>
  <c r="AO225" i="1" s="1"/>
  <c r="L224" i="1"/>
  <c r="AO224" i="1" s="1"/>
  <c r="L223" i="1"/>
  <c r="AO223" i="1" s="1"/>
  <c r="L222" i="1"/>
  <c r="AO222" i="1" s="1"/>
  <c r="L221" i="1"/>
  <c r="AO221" i="1" s="1"/>
  <c r="L220" i="1"/>
  <c r="AO220" i="1" s="1"/>
  <c r="L214" i="1"/>
  <c r="AO214" i="1" s="1"/>
  <c r="L213" i="1"/>
  <c r="AO213" i="1" s="1"/>
  <c r="L212" i="1"/>
  <c r="AO212" i="1" s="1"/>
  <c r="L208" i="1"/>
  <c r="AO208" i="1" s="1"/>
  <c r="L211" i="1"/>
  <c r="AO211" i="1" s="1"/>
  <c r="L210" i="1"/>
  <c r="L209" i="1"/>
  <c r="AO209" i="1" s="1"/>
  <c r="L207" i="1"/>
  <c r="AO207" i="1" s="1"/>
  <c r="L206" i="1"/>
  <c r="AO206" i="1" s="1"/>
  <c r="L205" i="1"/>
  <c r="AO205" i="1" s="1"/>
  <c r="L204" i="1"/>
  <c r="AO204" i="1" s="1"/>
  <c r="L203" i="1"/>
  <c r="AO203" i="1" s="1"/>
  <c r="L196" i="1"/>
  <c r="AO196" i="1" s="1"/>
  <c r="L202" i="1"/>
  <c r="L201" i="1"/>
  <c r="L200" i="1"/>
  <c r="L199" i="1"/>
  <c r="L198" i="1"/>
  <c r="AO198" i="1" s="1"/>
  <c r="L197" i="1"/>
  <c r="AO197" i="1" s="1"/>
  <c r="L195" i="1"/>
  <c r="AO195" i="1" s="1"/>
  <c r="L194" i="1"/>
  <c r="AO194" i="1" s="1"/>
  <c r="L193" i="1"/>
  <c r="AO193" i="1" s="1"/>
  <c r="L192" i="1"/>
  <c r="AO192" i="1" s="1"/>
  <c r="L191" i="1"/>
  <c r="AO191" i="1" s="1"/>
  <c r="L190" i="1"/>
  <c r="AO190" i="1" s="1"/>
  <c r="L189" i="1"/>
  <c r="AO189" i="1" s="1"/>
  <c r="L188" i="1"/>
  <c r="AO188" i="1" s="1"/>
  <c r="L187" i="1"/>
  <c r="AO187" i="1" s="1"/>
  <c r="L186" i="1"/>
  <c r="AO186" i="1" s="1"/>
  <c r="L180" i="1"/>
  <c r="L185" i="1"/>
  <c r="AO185" i="1" s="1"/>
  <c r="L176" i="1"/>
  <c r="L184" i="1"/>
  <c r="AO184" i="1" s="1"/>
  <c r="L183" i="1"/>
  <c r="AO183" i="1" s="1"/>
  <c r="L181" i="1"/>
  <c r="AO181" i="1" s="1"/>
  <c r="L182" i="1"/>
  <c r="AO182" i="1" s="1"/>
  <c r="L178" i="1"/>
  <c r="AO178" i="1" s="1"/>
  <c r="L179" i="1"/>
  <c r="AO179" i="1" s="1"/>
  <c r="L177" i="1"/>
  <c r="AO177" i="1" s="1"/>
  <c r="L174" i="1"/>
  <c r="AO174" i="1" s="1"/>
  <c r="L173" i="1"/>
  <c r="AO173" i="1" s="1"/>
  <c r="L172" i="1"/>
  <c r="AO172" i="1" s="1"/>
  <c r="L171" i="1"/>
  <c r="AO171" i="1" s="1"/>
  <c r="L170" i="1"/>
  <c r="AO170" i="1" s="1"/>
  <c r="L169" i="1"/>
  <c r="L167" i="1"/>
  <c r="AO167" i="1" s="1"/>
  <c r="L166" i="1"/>
  <c r="AO166" i="1" s="1"/>
  <c r="L165" i="1"/>
  <c r="AO165" i="1" s="1"/>
  <c r="L164" i="1"/>
  <c r="L163" i="1"/>
  <c r="L162" i="1"/>
  <c r="AO162" i="1" s="1"/>
  <c r="L161" i="1"/>
  <c r="AO161" i="1" s="1"/>
  <c r="L160" i="1"/>
  <c r="AO160" i="1" s="1"/>
  <c r="L159" i="1"/>
  <c r="AO159" i="1" s="1"/>
  <c r="L158" i="1"/>
  <c r="AO158" i="1" s="1"/>
  <c r="L154" i="1"/>
  <c r="AO154" i="1" s="1"/>
  <c r="L155" i="1"/>
  <c r="AO155" i="1" s="1"/>
  <c r="L156" i="1"/>
  <c r="AO156" i="1" s="1"/>
  <c r="L153" i="1"/>
  <c r="AO153" i="1" s="1"/>
  <c r="L151" i="1"/>
  <c r="AO151" i="1" s="1"/>
  <c r="F828" i="11"/>
  <c r="F1115" i="11"/>
  <c r="F1303" i="11"/>
  <c r="F694" i="11"/>
  <c r="F1148" i="11"/>
  <c r="F1018" i="11"/>
  <c r="F226" i="11"/>
  <c r="F26" i="11"/>
  <c r="F891" i="11"/>
  <c r="F652" i="11"/>
  <c r="F722" i="11"/>
  <c r="F1078" i="11"/>
  <c r="F245" i="11"/>
  <c r="F157" i="11"/>
  <c r="F848" i="11"/>
  <c r="F281" i="11"/>
  <c r="F726" i="11"/>
  <c r="F1339" i="11"/>
  <c r="F811" i="11"/>
  <c r="F1352" i="11"/>
  <c r="F779" i="11"/>
  <c r="F751" i="11"/>
  <c r="F912" i="11"/>
  <c r="F1246" i="11"/>
  <c r="F283" i="11"/>
  <c r="F622" i="11"/>
  <c r="F709" i="11"/>
  <c r="F155" i="11"/>
  <c r="F906" i="11"/>
  <c r="F1132" i="11"/>
  <c r="F116" i="11"/>
  <c r="F1040" i="11"/>
  <c r="F1026" i="11"/>
  <c r="F1376" i="11"/>
  <c r="F1122" i="11"/>
  <c r="F87" i="11"/>
  <c r="F1333" i="11"/>
  <c r="F567" i="11"/>
  <c r="F783" i="11"/>
  <c r="F180" i="11"/>
  <c r="F2" i="11"/>
  <c r="F228" i="11"/>
  <c r="F953" i="11"/>
  <c r="F199" i="11"/>
  <c r="F1258" i="11"/>
  <c r="F206" i="11"/>
  <c r="F1109" i="11"/>
  <c r="F1181" i="11"/>
  <c r="F1201" i="11"/>
  <c r="F809" i="11"/>
  <c r="F248" i="11"/>
  <c r="F1278" i="11"/>
  <c r="F618" i="11"/>
  <c r="F795" i="11"/>
  <c r="F1242" i="11"/>
  <c r="F604" i="11"/>
  <c r="F99" i="11"/>
  <c r="F75" i="11"/>
  <c r="F581" i="11"/>
  <c r="F885" i="11"/>
  <c r="F760" i="11"/>
  <c r="F70" i="11"/>
  <c r="F678" i="11"/>
  <c r="F1135" i="11"/>
  <c r="F1327" i="11"/>
  <c r="F285" i="11"/>
  <c r="F1294" i="11"/>
  <c r="F6" i="11"/>
  <c r="F141" i="11"/>
  <c r="F1142" i="11"/>
  <c r="F217" i="11"/>
  <c r="F859" i="11"/>
  <c r="F689" i="11"/>
  <c r="F1155" i="11"/>
  <c r="F1169" i="11"/>
  <c r="F1236" i="11"/>
  <c r="F790" i="11"/>
  <c r="F1322" i="11"/>
  <c r="F269" i="11"/>
  <c r="F845" i="11"/>
  <c r="F188" i="11"/>
  <c r="F623" i="11"/>
  <c r="F824" i="11"/>
  <c r="F645" i="11"/>
  <c r="F1364" i="11"/>
  <c r="F106" i="11"/>
  <c r="F1293" i="11"/>
  <c r="F1057" i="11"/>
  <c r="F1173" i="11"/>
  <c r="F628" i="11"/>
  <c r="F89" i="11"/>
  <c r="F1368" i="11"/>
  <c r="F1225" i="11"/>
  <c r="F142" i="11"/>
  <c r="F706" i="11"/>
  <c r="F826" i="11"/>
  <c r="F104" i="11"/>
  <c r="F867" i="11"/>
  <c r="F1218" i="11"/>
  <c r="F610" i="11"/>
  <c r="F704" i="11"/>
  <c r="F789" i="11"/>
  <c r="F1371" i="11"/>
  <c r="F121" i="11"/>
  <c r="F998" i="11"/>
  <c r="F1124" i="11"/>
  <c r="F214" i="11"/>
  <c r="F98" i="11"/>
  <c r="F713" i="11"/>
  <c r="F810" i="11"/>
  <c r="F964" i="11"/>
  <c r="F829" i="11"/>
  <c r="F764" i="11"/>
  <c r="F642" i="11"/>
  <c r="F52" i="11"/>
  <c r="F1038" i="11"/>
  <c r="F67" i="11"/>
  <c r="F897" i="11"/>
  <c r="F857" i="11"/>
  <c r="F1048" i="11"/>
  <c r="F101" i="11"/>
  <c r="F13" i="11"/>
  <c r="F987" i="11"/>
  <c r="F1023" i="11"/>
  <c r="F74" i="11"/>
  <c r="F951" i="11"/>
  <c r="F1125" i="11"/>
  <c r="F660" i="11"/>
  <c r="F1330" i="11"/>
  <c r="F191" i="11"/>
  <c r="F19" i="11"/>
  <c r="F123" i="11"/>
  <c r="F262" i="11"/>
  <c r="F625" i="11"/>
  <c r="F156" i="11"/>
  <c r="F841" i="11"/>
  <c r="F1261" i="11"/>
  <c r="F705" i="11"/>
  <c r="F1306" i="11"/>
  <c r="F1199" i="11"/>
  <c r="F1260" i="11"/>
  <c r="F1139" i="11"/>
  <c r="F1210" i="11"/>
  <c r="F989" i="11"/>
  <c r="F753" i="11"/>
  <c r="F756" i="11"/>
  <c r="F292" i="11"/>
  <c r="F1028" i="11"/>
  <c r="F563" i="11"/>
  <c r="F1111" i="11"/>
  <c r="F1061" i="11"/>
  <c r="F778" i="11"/>
  <c r="F890" i="11"/>
  <c r="F1167" i="11"/>
  <c r="F1243" i="11"/>
  <c r="F800" i="11"/>
  <c r="F163" i="11"/>
  <c r="F679" i="11"/>
  <c r="F671" i="11"/>
  <c r="F1297" i="11"/>
  <c r="F1230" i="11"/>
  <c r="F982" i="11"/>
  <c r="F1325" i="11"/>
  <c r="F202" i="11"/>
  <c r="F847" i="11"/>
  <c r="F1387" i="11"/>
  <c r="F1331" i="11"/>
  <c r="F1238" i="11"/>
  <c r="F614" i="11"/>
  <c r="F685" i="11"/>
  <c r="F10" i="11"/>
  <c r="F958" i="11"/>
  <c r="F1011" i="11"/>
  <c r="F575" i="11"/>
  <c r="F1079" i="11"/>
  <c r="F1177" i="11"/>
  <c r="F4" i="11"/>
  <c r="F1100" i="11"/>
  <c r="F699" i="11"/>
  <c r="F835" i="11"/>
  <c r="F763" i="11"/>
  <c r="F1390" i="11"/>
  <c r="F229" i="11"/>
  <c r="F1008" i="11"/>
  <c r="F162" i="11"/>
  <c r="F65" i="11"/>
  <c r="F1160" i="11"/>
  <c r="F662" i="11"/>
  <c r="F48" i="11"/>
  <c r="F1096" i="11"/>
  <c r="F761" i="11"/>
  <c r="F43" i="11"/>
  <c r="F983" i="11"/>
  <c r="F169" i="11"/>
  <c r="F736" i="11"/>
  <c r="F931" i="11"/>
  <c r="F954" i="11"/>
  <c r="F88" i="11"/>
  <c r="F1391" i="11"/>
  <c r="F1042" i="11"/>
  <c r="F117" i="11"/>
  <c r="F774" i="11"/>
  <c r="F571" i="11"/>
  <c r="F219" i="11"/>
  <c r="F1185" i="11"/>
  <c r="F798" i="11"/>
  <c r="F582" i="11"/>
  <c r="F648" i="11"/>
  <c r="F100" i="11"/>
  <c r="F852" i="11"/>
  <c r="F261" i="11"/>
  <c r="F1288" i="11"/>
  <c r="F168" i="11"/>
  <c r="F769" i="11"/>
  <c r="F1006" i="11"/>
  <c r="F1087" i="11"/>
  <c r="F1081" i="11"/>
  <c r="F1059" i="11"/>
  <c r="F606" i="11"/>
  <c r="F788" i="11"/>
  <c r="F883" i="11"/>
  <c r="F1095" i="11"/>
  <c r="F208" i="11"/>
  <c r="F1172" i="11"/>
  <c r="F1269" i="11"/>
  <c r="F160" i="11"/>
  <c r="F234" i="11"/>
  <c r="F1140" i="11"/>
  <c r="F1240" i="11"/>
  <c r="F230" i="11"/>
  <c r="F1000" i="11"/>
  <c r="F711" i="11"/>
  <c r="F1091" i="11"/>
  <c r="F140" i="11"/>
  <c r="F870" i="11"/>
  <c r="F1221" i="11"/>
  <c r="F948" i="11"/>
  <c r="F55" i="11"/>
  <c r="F986" i="11"/>
  <c r="F961" i="11"/>
  <c r="F120" i="11"/>
  <c r="F661" i="11"/>
  <c r="F1275" i="11"/>
  <c r="F814" i="11"/>
  <c r="F935" i="11"/>
  <c r="F20" i="11"/>
  <c r="F1308" i="11"/>
  <c r="F1382" i="11"/>
  <c r="F1053" i="11"/>
  <c r="F665" i="11"/>
  <c r="F1120" i="11"/>
  <c r="F960" i="11"/>
  <c r="F1197" i="11"/>
  <c r="F1380" i="11"/>
  <c r="F1202" i="11"/>
  <c r="F1102" i="11"/>
  <c r="F109" i="11"/>
  <c r="F238" i="11"/>
  <c r="F749" i="11"/>
  <c r="F1315" i="11"/>
  <c r="F879" i="11"/>
  <c r="F129" i="11"/>
  <c r="F1252" i="11"/>
  <c r="F668" i="11"/>
  <c r="F975" i="11"/>
  <c r="F1342" i="11"/>
  <c r="F842" i="11"/>
  <c r="F1226" i="11"/>
  <c r="F595" i="11"/>
  <c r="F588" i="11"/>
  <c r="F177" i="11"/>
  <c r="F110" i="11"/>
  <c r="F813" i="11"/>
  <c r="F195" i="11"/>
  <c r="F745" i="11"/>
  <c r="F739" i="11"/>
  <c r="F1287" i="11"/>
  <c r="F667" i="11"/>
  <c r="F930" i="11"/>
  <c r="F1052" i="11"/>
  <c r="F185" i="11"/>
  <c r="F1393" i="11"/>
  <c r="F1176" i="11"/>
  <c r="F609" i="11"/>
  <c r="F952" i="11"/>
  <c r="F1208" i="11"/>
  <c r="F14" i="11"/>
  <c r="F170" i="11"/>
  <c r="F797" i="11"/>
  <c r="F183" i="11"/>
  <c r="F178" i="11"/>
  <c r="F267" i="11"/>
  <c r="F291" i="11"/>
  <c r="F38" i="11"/>
  <c r="F1255" i="11"/>
  <c r="F1369" i="11"/>
  <c r="F903" i="11"/>
  <c r="F919" i="11"/>
  <c r="F68" i="11"/>
  <c r="F1319" i="11"/>
  <c r="F1118" i="11"/>
  <c r="F1282" i="11"/>
  <c r="F980" i="11"/>
  <c r="F1064" i="11"/>
  <c r="F284" i="11"/>
  <c r="F147" i="11"/>
  <c r="F727" i="11"/>
  <c r="F849" i="11"/>
  <c r="F1381" i="11"/>
  <c r="F1264" i="11"/>
  <c r="F1055" i="11"/>
  <c r="F153" i="11"/>
  <c r="F58" i="11"/>
  <c r="F1290" i="11"/>
  <c r="F1316" i="11"/>
  <c r="F29" i="11"/>
  <c r="F823" i="11"/>
  <c r="F196" i="11"/>
  <c r="F1050" i="11"/>
  <c r="F102" i="11"/>
  <c r="F255" i="11"/>
  <c r="F840" i="11"/>
  <c r="F871" i="11"/>
  <c r="F1253" i="11"/>
  <c r="F701" i="11"/>
  <c r="F221" i="11"/>
  <c r="F1194" i="11"/>
  <c r="F124" i="11"/>
  <c r="F1298" i="11"/>
  <c r="F955" i="11"/>
  <c r="F1084" i="11"/>
  <c r="F193" i="11"/>
  <c r="F1056" i="11"/>
  <c r="F78" i="11"/>
  <c r="F1302" i="11"/>
  <c r="F1234" i="11"/>
  <c r="F41" i="11"/>
  <c r="F1235" i="11"/>
  <c r="F806" i="11"/>
  <c r="F647" i="11"/>
  <c r="F1247" i="11"/>
  <c r="F1143" i="11"/>
  <c r="F612" i="11"/>
  <c r="F45" i="11"/>
  <c r="F1069" i="11"/>
  <c r="F1108" i="11"/>
  <c r="F1270" i="11"/>
  <c r="F873" i="11"/>
  <c r="F1156" i="11"/>
  <c r="F907" i="11"/>
  <c r="F1300" i="11"/>
  <c r="F252" i="11"/>
  <c r="F1215" i="11"/>
  <c r="F1254" i="11"/>
  <c r="F1207" i="11"/>
  <c r="F880" i="11"/>
  <c r="F1162" i="11"/>
  <c r="F9" i="11"/>
  <c r="F942" i="11"/>
  <c r="F1127" i="11"/>
  <c r="F963" i="11"/>
  <c r="F635" i="11"/>
  <c r="F672" i="11"/>
  <c r="F617" i="11"/>
  <c r="F979" i="11"/>
  <c r="F762" i="11"/>
  <c r="F717" i="11"/>
  <c r="F1350" i="11"/>
  <c r="F1249" i="11"/>
  <c r="F258" i="11"/>
  <c r="F1340" i="11"/>
  <c r="F165" i="11"/>
  <c r="F1033" i="11"/>
  <c r="F633" i="11"/>
  <c r="F851" i="11"/>
  <c r="F716" i="11"/>
  <c r="F130" i="11"/>
  <c r="F91" i="11"/>
  <c r="F137" i="11"/>
  <c r="F1203" i="11"/>
  <c r="F158" i="11"/>
  <c r="F592" i="11"/>
  <c r="F1020" i="11"/>
  <c r="F174" i="11"/>
  <c r="F1045" i="11"/>
  <c r="F1166" i="11"/>
  <c r="F598" i="11"/>
  <c r="F1094" i="11"/>
  <c r="F1119" i="11"/>
  <c r="F1030" i="11"/>
  <c r="F114" i="11"/>
  <c r="F1341" i="11"/>
  <c r="F928" i="11"/>
  <c r="F697" i="11"/>
  <c r="F249" i="11"/>
  <c r="F1377" i="11"/>
  <c r="F807" i="11"/>
  <c r="F103" i="11"/>
  <c r="F1310" i="11"/>
  <c r="F994" i="11"/>
  <c r="F615" i="11"/>
  <c r="F1106" i="11"/>
  <c r="F274" i="11"/>
  <c r="F1165" i="11"/>
  <c r="F695" i="11"/>
  <c r="F565" i="11"/>
  <c r="F856" i="11"/>
  <c r="F894" i="11"/>
  <c r="F865" i="11"/>
  <c r="F205" i="11"/>
  <c r="F676" i="11"/>
  <c r="F887" i="11"/>
  <c r="F1089" i="11"/>
  <c r="F1384" i="11"/>
  <c r="F1076" i="11"/>
  <c r="F991" i="11"/>
  <c r="F821" i="11"/>
  <c r="F881" i="11"/>
  <c r="F1161" i="11"/>
  <c r="F1244" i="11"/>
  <c r="F90" i="11"/>
  <c r="F644" i="11"/>
  <c r="F657" i="11"/>
  <c r="F869" i="11"/>
  <c r="F874" i="11"/>
  <c r="F1009" i="11"/>
  <c r="F59" i="11"/>
  <c r="F782" i="11"/>
  <c r="F965" i="11"/>
  <c r="F32" i="11"/>
  <c r="F97" i="11"/>
  <c r="F600" i="11"/>
  <c r="F970" i="11"/>
  <c r="F1328" i="11"/>
  <c r="F933" i="11"/>
  <c r="F1092" i="11"/>
  <c r="F84" i="11"/>
  <c r="F1051" i="11"/>
  <c r="F730" i="11"/>
  <c r="F708" i="11"/>
  <c r="F42" i="11"/>
  <c r="F1075" i="11"/>
  <c r="F1367" i="11"/>
  <c r="F974" i="11"/>
  <c r="F149" i="11"/>
  <c r="F1138" i="11"/>
  <c r="F240" i="11"/>
  <c r="F738" i="11"/>
  <c r="F1323" i="11"/>
  <c r="F837" i="11"/>
  <c r="F1301" i="11"/>
  <c r="F192" i="11"/>
  <c r="F861" i="11"/>
  <c r="F884" i="11"/>
  <c r="F741" i="11"/>
  <c r="F244" i="11"/>
  <c r="F949" i="11"/>
  <c r="F591" i="11"/>
  <c r="F290" i="11"/>
  <c r="F733" i="11"/>
  <c r="F654" i="11"/>
  <c r="F702" i="11"/>
  <c r="F278" i="11"/>
  <c r="F927" i="11"/>
  <c r="F119" i="11"/>
  <c r="F971" i="11"/>
  <c r="F1335" i="11"/>
  <c r="F1305" i="11"/>
  <c r="F698" i="11"/>
  <c r="F653" i="11"/>
  <c r="F957" i="11"/>
  <c r="F179" i="11"/>
  <c r="F574" i="11"/>
  <c r="F899" i="11"/>
  <c r="F1268" i="11"/>
  <c r="F909" i="11"/>
  <c r="F934" i="11"/>
  <c r="F655" i="11"/>
  <c r="F914" i="11"/>
  <c r="F1022" i="11"/>
  <c r="F1002" i="11"/>
  <c r="F905" i="11"/>
  <c r="F947" i="11"/>
  <c r="F270" i="11"/>
  <c r="F250" i="11"/>
  <c r="F1379" i="11"/>
  <c r="F926" i="11"/>
  <c r="F136" i="11"/>
  <c r="F175" i="11"/>
  <c r="F1196" i="11"/>
  <c r="F79" i="11"/>
  <c r="F37" i="11"/>
  <c r="F843" i="11"/>
  <c r="F1375" i="11"/>
  <c r="F33" i="11"/>
  <c r="F572" i="11"/>
  <c r="F956" i="11"/>
  <c r="F693" i="11"/>
  <c r="F959" i="11"/>
  <c r="F1296" i="11"/>
  <c r="F198" i="11"/>
  <c r="F186" i="11"/>
  <c r="F1001" i="11"/>
  <c r="F707" i="11"/>
  <c r="F853" i="11"/>
  <c r="F235" i="11"/>
  <c r="F643" i="11"/>
  <c r="F925" i="11"/>
  <c r="F950" i="11"/>
  <c r="F1060" i="11"/>
  <c r="F264" i="11"/>
  <c r="F922" i="11"/>
  <c r="F1195" i="11"/>
  <c r="F1112" i="11"/>
  <c r="F937" i="11"/>
  <c r="F1227" i="11"/>
  <c r="F69" i="11"/>
  <c r="F1019" i="11"/>
  <c r="F1378" i="11"/>
  <c r="F1359" i="11"/>
  <c r="F1082" i="11"/>
  <c r="F224" i="11"/>
  <c r="F1314" i="11"/>
  <c r="F203" i="11"/>
  <c r="F176" i="11"/>
  <c r="F93" i="11"/>
  <c r="F990" i="11"/>
  <c r="F1153" i="11"/>
  <c r="F992" i="11"/>
  <c r="F207" i="11"/>
  <c r="F968" i="11"/>
  <c r="F1250" i="11"/>
  <c r="F1077" i="11"/>
  <c r="F898" i="11"/>
  <c r="F212" i="11"/>
  <c r="F715" i="11"/>
  <c r="F801" i="11"/>
  <c r="F44" i="11"/>
  <c r="F1329" i="11"/>
  <c r="F747" i="11"/>
  <c r="F929" i="11"/>
  <c r="F1360" i="11"/>
  <c r="F28" i="11"/>
  <c r="F972" i="11"/>
  <c r="F31" i="11"/>
  <c r="F988" i="11"/>
  <c r="F1217" i="11"/>
  <c r="F758" i="11"/>
  <c r="F969" i="11"/>
  <c r="F1147" i="11"/>
  <c r="F1141" i="11"/>
  <c r="F1349" i="11"/>
  <c r="F1220" i="11"/>
  <c r="F729" i="11"/>
  <c r="F577" i="11"/>
  <c r="F728" i="11"/>
  <c r="F265" i="11"/>
  <c r="F49" i="11"/>
  <c r="F962" i="11"/>
  <c r="F1012" i="11"/>
  <c r="F815" i="11"/>
  <c r="F621" i="11"/>
  <c r="F772" i="11"/>
  <c r="F1191" i="11"/>
  <c r="F1157" i="11"/>
  <c r="F768" i="11"/>
  <c r="F636" i="11"/>
  <c r="F12" i="11"/>
  <c r="F977" i="11"/>
  <c r="F16" i="11"/>
  <c r="F47" i="11"/>
  <c r="F1257" i="11"/>
  <c r="F73" i="11"/>
  <c r="F154" i="11"/>
  <c r="F765" i="11"/>
  <c r="F786" i="11"/>
  <c r="F638" i="11"/>
  <c r="F1285" i="11"/>
  <c r="F1074" i="11"/>
  <c r="F1344" i="11"/>
  <c r="F754" i="11"/>
  <c r="F868" i="11"/>
  <c r="F687" i="11"/>
  <c r="F1058" i="11"/>
  <c r="F143" i="11"/>
  <c r="F289" i="11"/>
  <c r="F1396" i="11"/>
  <c r="F939" i="11"/>
  <c r="F995" i="11"/>
  <c r="F210" i="11"/>
  <c r="F190" i="11"/>
  <c r="F1015" i="11"/>
  <c r="F776" i="11"/>
  <c r="F1397" i="11"/>
  <c r="F1292" i="11"/>
  <c r="F1039" i="11"/>
  <c r="F831" i="11"/>
  <c r="F1126" i="11"/>
  <c r="F77" i="11"/>
  <c r="F750" i="11"/>
  <c r="F287" i="11"/>
  <c r="F1049" i="11"/>
  <c r="F1259" i="11"/>
  <c r="F1394" i="11"/>
  <c r="F732" i="11"/>
  <c r="F634" i="11"/>
  <c r="F7" i="11"/>
  <c r="F1241" i="11"/>
  <c r="F40" i="11"/>
  <c r="F1130" i="11"/>
  <c r="F1374" i="11"/>
  <c r="F189" i="11"/>
  <c r="F194" i="11"/>
  <c r="F1159" i="11"/>
  <c r="F941" i="11"/>
  <c r="F888" i="11"/>
  <c r="F985" i="11"/>
  <c r="F23" i="11"/>
  <c r="F1032" i="11"/>
  <c r="F30" i="11"/>
  <c r="F875" i="11"/>
  <c r="F172" i="11"/>
  <c r="F771" i="11"/>
  <c r="F1307" i="11"/>
  <c r="F1354" i="11"/>
  <c r="F1398" i="11"/>
  <c r="F746" i="11"/>
  <c r="F1318" i="11"/>
  <c r="F1273" i="11"/>
  <c r="F1017" i="11"/>
  <c r="F83" i="11"/>
  <c r="F900" i="11"/>
  <c r="F25" i="11"/>
  <c r="F1036" i="11"/>
  <c r="F656" i="11"/>
  <c r="F1295" i="11"/>
  <c r="F1209" i="11"/>
  <c r="F5" i="11"/>
  <c r="F692" i="11"/>
  <c r="F703" i="11"/>
  <c r="F125" i="11"/>
  <c r="F1117" i="11"/>
  <c r="F127" i="11"/>
  <c r="F164" i="11"/>
  <c r="F723" i="11"/>
  <c r="F997" i="11"/>
  <c r="F710" i="11"/>
  <c r="F166" i="11"/>
  <c r="F1062" i="11"/>
  <c r="F112" i="11"/>
  <c r="F688" i="11"/>
  <c r="F812" i="11"/>
  <c r="F1004" i="11"/>
  <c r="F1337" i="11"/>
  <c r="F946" i="11"/>
  <c r="F1041" i="11"/>
  <c r="F682" i="11"/>
  <c r="F616" i="11"/>
  <c r="F209" i="11"/>
  <c r="F1029" i="11"/>
  <c r="F243" i="11"/>
  <c r="F1070" i="11"/>
  <c r="F938" i="11"/>
  <c r="F107" i="11"/>
  <c r="F629" i="11"/>
  <c r="F1168" i="11"/>
  <c r="F981" i="11"/>
  <c r="F973" i="11"/>
  <c r="F1212" i="11"/>
  <c r="F805" i="11"/>
  <c r="F251" i="11"/>
  <c r="F878" i="11"/>
  <c r="F181" i="11"/>
  <c r="F200" i="11"/>
  <c r="F216" i="11"/>
  <c r="F863" i="11"/>
  <c r="F1150" i="11"/>
  <c r="F1014" i="11"/>
  <c r="F92" i="11"/>
  <c r="F1044" i="11"/>
  <c r="F1110" i="11"/>
  <c r="F686" i="11"/>
  <c r="F601" i="11"/>
  <c r="F1105" i="11"/>
  <c r="F1346" i="11"/>
  <c r="F669" i="11"/>
  <c r="F1338" i="11"/>
  <c r="F564" i="11"/>
  <c r="F1035" i="11"/>
  <c r="F889" i="11"/>
  <c r="F1065" i="11"/>
  <c r="F1248" i="11"/>
  <c r="F793" i="11"/>
  <c r="F876" i="11"/>
  <c r="F94" i="11"/>
  <c r="F268" i="11"/>
  <c r="F932" i="11"/>
  <c r="F1245" i="11"/>
  <c r="F1047" i="11"/>
  <c r="F759" i="11"/>
  <c r="F225" i="11"/>
  <c r="F784" i="11"/>
  <c r="F1193" i="11"/>
  <c r="F257" i="11"/>
  <c r="F131" i="11"/>
  <c r="F740" i="11"/>
  <c r="F1366" i="11"/>
  <c r="F152" i="11"/>
  <c r="F1046" i="11"/>
  <c r="F1317" i="11"/>
  <c r="F1357" i="11"/>
  <c r="F1003" i="11"/>
  <c r="F148" i="11"/>
  <c r="F1233" i="11"/>
  <c r="F913" i="11"/>
  <c r="F650" i="11"/>
  <c r="F111" i="11"/>
  <c r="F1271" i="11"/>
  <c r="F146" i="11"/>
  <c r="F132" i="11"/>
  <c r="F734" i="11"/>
  <c r="F799" i="11"/>
  <c r="F737" i="11"/>
  <c r="F802" i="11"/>
  <c r="F712" i="11"/>
  <c r="F893" i="11"/>
  <c r="F1107" i="11"/>
  <c r="F839" i="11"/>
  <c r="F663" i="11"/>
  <c r="F11" i="11"/>
  <c r="F108" i="11"/>
  <c r="F272" i="11"/>
  <c r="F1031" i="11"/>
  <c r="F85" i="11"/>
  <c r="F945" i="11"/>
  <c r="F916" i="11"/>
  <c r="F161" i="11"/>
  <c r="F138" i="11"/>
  <c r="F755" i="11"/>
  <c r="F35" i="11"/>
  <c r="F658" i="11"/>
  <c r="F1362" i="11"/>
  <c r="F1348" i="11"/>
  <c r="F1324" i="11"/>
  <c r="F21" i="11"/>
  <c r="F886" i="11"/>
  <c r="F767" i="11"/>
  <c r="F113" i="11"/>
  <c r="F171" i="11"/>
  <c r="F632" i="11"/>
  <c r="F167" i="11"/>
  <c r="F1229" i="11"/>
  <c r="F862" i="11"/>
  <c r="F585" i="11"/>
  <c r="F260" i="11"/>
  <c r="F808" i="11"/>
  <c r="F1080" i="11"/>
  <c r="F850" i="11"/>
  <c r="F924" i="11"/>
  <c r="F204" i="11"/>
  <c r="F1256" i="11"/>
  <c r="F902" i="11"/>
  <c r="F1311" i="11"/>
  <c r="F1332" i="11"/>
  <c r="F1262" i="11"/>
  <c r="F1179" i="11"/>
  <c r="F1186" i="11"/>
  <c r="F1072" i="11"/>
  <c r="F128" i="11"/>
  <c r="F1389" i="11"/>
  <c r="F590" i="11"/>
  <c r="F1224" i="11"/>
  <c r="F182" i="11"/>
  <c r="F1351" i="11"/>
  <c r="F1284" i="11"/>
  <c r="F611" i="11"/>
  <c r="F223" i="11"/>
  <c r="F568" i="11"/>
  <c r="F677" i="11"/>
  <c r="F1067" i="11"/>
  <c r="F62" i="11"/>
  <c r="F1116" i="11"/>
  <c r="F936" i="11"/>
  <c r="F872" i="11"/>
  <c r="F24" i="11"/>
  <c r="F1187" i="11"/>
  <c r="F241" i="11"/>
  <c r="F620" i="11"/>
  <c r="F637" i="11"/>
  <c r="F904" i="11"/>
  <c r="F1086" i="11"/>
  <c r="F1188" i="11"/>
  <c r="F1204" i="11"/>
  <c r="F1158" i="11"/>
  <c r="F1286" i="11"/>
  <c r="F696" i="11"/>
  <c r="F81" i="11"/>
  <c r="F275" i="11"/>
  <c r="F1383" i="11"/>
  <c r="F1131" i="11"/>
  <c r="F921" i="11"/>
  <c r="F64" i="11"/>
  <c r="F775" i="11"/>
  <c r="F1171" i="11"/>
  <c r="F53" i="11"/>
  <c r="F1085" i="11"/>
  <c r="F1200" i="11"/>
  <c r="F1291" i="11"/>
  <c r="F266" i="11"/>
  <c r="F1222" i="11"/>
  <c r="F1343" i="11"/>
  <c r="F1321" i="11"/>
  <c r="F1152" i="11"/>
  <c r="F700" i="11"/>
  <c r="F882" i="11"/>
  <c r="F690" i="11"/>
  <c r="F1372" i="11"/>
  <c r="F133" i="11"/>
  <c r="F766" i="11"/>
  <c r="F770" i="11"/>
  <c r="F1289" i="11"/>
  <c r="F39" i="11"/>
  <c r="F227" i="11"/>
  <c r="F844" i="11"/>
  <c r="F1263" i="11"/>
  <c r="F1206" i="11"/>
  <c r="F1025" i="11"/>
  <c r="F792" i="11"/>
  <c r="F1386" i="11"/>
  <c r="F593" i="11"/>
  <c r="F263" i="11"/>
  <c r="F1211" i="11"/>
  <c r="F145" i="11"/>
  <c r="F566" i="11"/>
  <c r="F646" i="11"/>
  <c r="F95" i="11"/>
  <c r="F794" i="11"/>
  <c r="F721" i="11"/>
  <c r="F573" i="11"/>
  <c r="F1034" i="11"/>
  <c r="F649" i="11"/>
  <c r="F1183" i="11"/>
  <c r="F675" i="11"/>
  <c r="F1365" i="11"/>
  <c r="F1205" i="11"/>
  <c r="F218" i="11"/>
  <c r="F1388" i="11"/>
  <c r="F587" i="11"/>
  <c r="F1214" i="11"/>
  <c r="F967" i="11"/>
  <c r="F780" i="11"/>
  <c r="F1063" i="11"/>
  <c r="F895" i="11"/>
  <c r="F242" i="11"/>
  <c r="F1021" i="11"/>
  <c r="F748" i="11"/>
  <c r="F222" i="11"/>
  <c r="F816" i="11"/>
  <c r="F1345" i="11"/>
  <c r="F825" i="11"/>
  <c r="F1037" i="11"/>
  <c r="F1134" i="11"/>
  <c r="F923" i="11"/>
  <c r="F586" i="11"/>
  <c r="F583" i="11"/>
  <c r="F1216" i="11"/>
  <c r="F1272" i="11"/>
  <c r="F569" i="11"/>
  <c r="F920" i="11"/>
  <c r="F1251" i="11"/>
  <c r="F1304" i="11"/>
  <c r="F1266" i="11"/>
  <c r="F877" i="11"/>
  <c r="F1267" i="11"/>
  <c r="F1363" i="11"/>
  <c r="F282" i="11"/>
  <c r="F1336" i="11"/>
  <c r="F822" i="11"/>
  <c r="F279" i="11"/>
  <c r="F61" i="11"/>
  <c r="F603" i="11"/>
  <c r="F996" i="11"/>
  <c r="F1370" i="11"/>
  <c r="F830" i="11"/>
  <c r="F744" i="11"/>
  <c r="F684" i="11"/>
  <c r="F743" i="11"/>
  <c r="F1163" i="11"/>
  <c r="F866" i="11"/>
  <c r="F735" i="11"/>
  <c r="F940" i="11"/>
  <c r="F659" i="11"/>
  <c r="F1299" i="11"/>
  <c r="F215" i="11"/>
  <c r="F1054" i="11"/>
  <c r="F691" i="11"/>
  <c r="F666" i="11"/>
  <c r="F1281" i="11"/>
  <c r="F237" i="11"/>
  <c r="F1334" i="11"/>
  <c r="F627" i="11"/>
  <c r="F719" i="11"/>
  <c r="F651" i="11"/>
  <c r="F594" i="11"/>
  <c r="F781" i="11"/>
  <c r="F608" i="11"/>
  <c r="F1016" i="11"/>
  <c r="F674" i="11"/>
  <c r="F1213" i="11"/>
  <c r="F144" i="11"/>
  <c r="F1189" i="11"/>
  <c r="F118" i="11"/>
  <c r="F819" i="11"/>
  <c r="F984" i="11"/>
  <c r="F46" i="11"/>
  <c r="F1353" i="11"/>
  <c r="F1073" i="11"/>
  <c r="F820" i="11"/>
  <c r="F1136" i="11"/>
  <c r="F589" i="11"/>
  <c r="F1313" i="11"/>
  <c r="F233" i="11"/>
  <c r="F1231" i="11"/>
  <c r="F1320" i="11"/>
  <c r="F943" i="11"/>
  <c r="F1280" i="11"/>
  <c r="F818" i="11"/>
  <c r="F1373" i="11"/>
  <c r="F1005" i="11"/>
  <c r="F139" i="11"/>
  <c r="F1164" i="11"/>
  <c r="F256" i="11"/>
  <c r="F1385" i="11"/>
  <c r="F82" i="11"/>
  <c r="F1174" i="11"/>
  <c r="F96" i="11"/>
  <c r="F1024" i="11"/>
  <c r="F151" i="11"/>
  <c r="F1010" i="11"/>
  <c r="F1192" i="11"/>
  <c r="F159" i="11"/>
  <c r="F641" i="11"/>
  <c r="F1223" i="11"/>
  <c r="F596" i="11"/>
  <c r="F1361" i="11"/>
  <c r="F670" i="11"/>
  <c r="F1113" i="11"/>
  <c r="F785" i="11"/>
  <c r="F607" i="11"/>
  <c r="F855" i="11"/>
  <c r="F1083" i="11"/>
  <c r="F50" i="11"/>
  <c r="F910" i="11"/>
  <c r="F277" i="11"/>
  <c r="F976" i="11"/>
  <c r="F1068" i="11"/>
  <c r="F71" i="11"/>
  <c r="F1133" i="11"/>
  <c r="F833" i="11"/>
  <c r="F892" i="11"/>
  <c r="F804" i="11"/>
  <c r="F271" i="11"/>
  <c r="F1007" i="11"/>
  <c r="F1312" i="11"/>
  <c r="F1232" i="11"/>
  <c r="F1180" i="11"/>
  <c r="F624" i="11"/>
  <c r="F1228" i="11"/>
  <c r="F999" i="11"/>
  <c r="F1154" i="11"/>
  <c r="F944" i="11"/>
  <c r="F725" i="11"/>
  <c r="F724" i="11"/>
  <c r="F254" i="11"/>
  <c r="F1146" i="11"/>
  <c r="F246" i="11"/>
  <c r="F817" i="11"/>
  <c r="F1198" i="11"/>
  <c r="F896" i="11"/>
  <c r="F1277" i="11"/>
  <c r="F1137" i="11"/>
  <c r="F605" i="11"/>
  <c r="F1066" i="11"/>
  <c r="F917" i="11"/>
  <c r="F579" i="11"/>
  <c r="F1123" i="11"/>
  <c r="F834" i="11"/>
  <c r="F280" i="11"/>
  <c r="F259" i="11"/>
  <c r="F827" i="11"/>
  <c r="F236" i="11"/>
  <c r="F966" i="11"/>
  <c r="F273" i="11"/>
  <c r="F66" i="11"/>
  <c r="F911" i="11"/>
  <c r="F57" i="11"/>
  <c r="F836" i="11"/>
  <c r="F122" i="11"/>
  <c r="F1104" i="11"/>
  <c r="F757" i="11"/>
  <c r="F1395" i="11"/>
  <c r="F580" i="11"/>
  <c r="F664" i="11"/>
  <c r="F787" i="11"/>
  <c r="F80" i="11"/>
  <c r="F1309" i="11"/>
  <c r="F1149" i="11"/>
  <c r="F864" i="11"/>
  <c r="F1144" i="11"/>
  <c r="F51" i="11"/>
  <c r="F1182" i="11"/>
  <c r="F27" i="11"/>
  <c r="F187" i="11"/>
  <c r="F231" i="11"/>
  <c r="F1358" i="11"/>
  <c r="F584" i="11"/>
  <c r="F742" i="11"/>
  <c r="F72" i="11"/>
  <c r="F854" i="11"/>
  <c r="F211" i="11"/>
  <c r="F239" i="11"/>
  <c r="F3" i="11"/>
  <c r="F213" i="11"/>
  <c r="F681" i="11"/>
  <c r="F201" i="11"/>
  <c r="F613" i="11"/>
  <c r="F197" i="11"/>
  <c r="F578" i="11"/>
  <c r="F773" i="11"/>
  <c r="F1128" i="11"/>
  <c r="F105" i="11"/>
  <c r="F630" i="11"/>
  <c r="F1097" i="11"/>
  <c r="F1088" i="11"/>
  <c r="F76" i="11"/>
  <c r="F714" i="11"/>
  <c r="F8" i="11"/>
  <c r="F680" i="11"/>
  <c r="F1027" i="11"/>
  <c r="F1178" i="11"/>
  <c r="F1276" i="11"/>
  <c r="F1093" i="11"/>
  <c r="F232" i="11"/>
  <c r="F1170" i="11"/>
  <c r="F918" i="11"/>
  <c r="F597" i="11"/>
  <c r="F22" i="11"/>
  <c r="F1114" i="11"/>
  <c r="F1090" i="11"/>
  <c r="F36" i="11"/>
  <c r="F901" i="11"/>
  <c r="F626" i="11"/>
  <c r="F602" i="11"/>
  <c r="F1355" i="11"/>
  <c r="F640" i="11"/>
  <c r="F993" i="11"/>
  <c r="F978" i="11"/>
  <c r="F1190" i="11"/>
  <c r="F673" i="11"/>
  <c r="F908" i="11"/>
  <c r="F731" i="11"/>
  <c r="F115" i="11"/>
  <c r="F915" i="11"/>
  <c r="F135" i="11"/>
  <c r="F150" i="11"/>
  <c r="F1279" i="11"/>
  <c r="F791" i="11"/>
  <c r="F1098" i="11"/>
  <c r="F18" i="11"/>
  <c r="F1283" i="11"/>
  <c r="F1392" i="11"/>
  <c r="F631" i="11"/>
  <c r="F1121" i="11"/>
  <c r="F1326" i="11"/>
  <c r="F286" i="11"/>
  <c r="F1265" i="11"/>
  <c r="F276" i="11"/>
  <c r="F1103" i="11"/>
  <c r="F720" i="11"/>
  <c r="F288" i="11"/>
  <c r="F619" i="11"/>
  <c r="F86" i="11"/>
  <c r="F752" i="11"/>
  <c r="F134" i="11"/>
  <c r="F1101" i="11"/>
  <c r="F639" i="11"/>
  <c r="F1239" i="11"/>
  <c r="F126" i="11"/>
  <c r="F838" i="11"/>
  <c r="F1184" i="11"/>
  <c r="F220" i="11"/>
  <c r="F34" i="11"/>
  <c r="F718" i="11"/>
  <c r="F803" i="11"/>
  <c r="F576" i="11"/>
  <c r="F1013" i="11"/>
  <c r="F253" i="11"/>
  <c r="F1099" i="11"/>
  <c r="F1129" i="11"/>
  <c r="F54" i="11"/>
  <c r="F1347" i="11"/>
  <c r="F56" i="11"/>
  <c r="F293" i="11"/>
  <c r="F832" i="11"/>
  <c r="F173" i="11"/>
  <c r="F1151" i="11"/>
  <c r="F777" i="11"/>
  <c r="F796" i="11"/>
  <c r="F1237" i="11"/>
  <c r="F599" i="11"/>
  <c r="F1145" i="11"/>
  <c r="F17" i="11"/>
  <c r="F60" i="11"/>
  <c r="F858" i="11"/>
  <c r="F1219" i="11"/>
  <c r="F1175" i="11"/>
  <c r="F570" i="11"/>
  <c r="F860" i="11"/>
  <c r="F683" i="11"/>
  <c r="F1071" i="11"/>
  <c r="F247" i="11"/>
  <c r="F63" i="11"/>
  <c r="F1043" i="11"/>
  <c r="F1274" i="11"/>
  <c r="F15" i="11"/>
  <c r="F1356" i="11"/>
  <c r="F184" i="11"/>
  <c r="F846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<sst xmlns="http://schemas.openxmlformats.org/spreadsheetml/2006/main" count="18861" uniqueCount="5972">
  <si>
    <t>index</t>
  </si>
  <si>
    <t>CS Category No.</t>
  </si>
  <si>
    <t>CS Category One Name</t>
  </si>
  <si>
    <t>Computer Concepts No.</t>
  </si>
  <si>
    <t>Computational Concepts</t>
  </si>
  <si>
    <t>Computer Concept Sub No.</t>
  </si>
  <si>
    <t>CS Category 3 Lesson</t>
  </si>
  <si>
    <t>Learning Objective No.</t>
  </si>
  <si>
    <t>Computational Thinking</t>
  </si>
  <si>
    <t>Secondary Computational Thinking</t>
  </si>
  <si>
    <t>Essential Prereq</t>
  </si>
  <si>
    <t>Voluntary Prereq</t>
  </si>
  <si>
    <t>Learning Objectives</t>
  </si>
  <si>
    <t>col1</t>
  </si>
  <si>
    <t>GCSE</t>
  </si>
  <si>
    <t>TS</t>
  </si>
  <si>
    <t>MC</t>
  </si>
  <si>
    <t>JC</t>
  </si>
  <si>
    <t>SC</t>
  </si>
  <si>
    <t>uid</t>
  </si>
  <si>
    <t>Essential Prereq uid</t>
  </si>
  <si>
    <t>Voluntary Prereq uid</t>
  </si>
  <si>
    <t>Primary Stage</t>
  </si>
  <si>
    <t>col2</t>
  </si>
  <si>
    <t>col3</t>
  </si>
  <si>
    <t>National Curriculum KS1</t>
  </si>
  <si>
    <t>National Curriculum KS2</t>
  </si>
  <si>
    <t>National Curriculum KS3</t>
  </si>
  <si>
    <t>National Curriculum KS4</t>
  </si>
  <si>
    <t>AS Level</t>
  </si>
  <si>
    <t>A Level</t>
  </si>
  <si>
    <t>Essential Preequisites</t>
  </si>
  <si>
    <t>Voluntary Prerequisites</t>
  </si>
  <si>
    <t>Recommended Key Stage Content No.</t>
  </si>
  <si>
    <t>Recommended Key Stage Content (Text)</t>
  </si>
  <si>
    <t>Python Course</t>
  </si>
  <si>
    <t>Level Assessment Qs.</t>
  </si>
  <si>
    <t>Column21</t>
  </si>
  <si>
    <t>Column22</t>
  </si>
  <si>
    <t>Column23</t>
  </si>
  <si>
    <t>Column24</t>
  </si>
  <si>
    <t>GT1</t>
  </si>
  <si>
    <t>Computer Systems</t>
  </si>
  <si>
    <t>CS1_1</t>
  </si>
  <si>
    <t>General Knowledge</t>
  </si>
  <si>
    <t>CS1_1_1</t>
  </si>
  <si>
    <t xml:space="preserve">Common Knowledge </t>
  </si>
  <si>
    <t>CKT1_1_1_1</t>
  </si>
  <si>
    <t>Pattern Recognition</t>
  </si>
  <si>
    <t>Recognise different types of technology and their uses.</t>
  </si>
  <si>
    <t>4a3c65e6-25ff-45b7-bee6-7a7d5364eb4b</t>
  </si>
  <si>
    <t>NC_KS1_5</t>
  </si>
  <si>
    <t>CKT1_1_1_2</t>
  </si>
  <si>
    <t>Abstraction</t>
  </si>
  <si>
    <t>Explain the concept of a epoch, a particular period of time in history or a person's life.</t>
  </si>
  <si>
    <t>a7d884d2-0090-4432-81ff-5dd9c3d4a29b</t>
  </si>
  <si>
    <t>CKT1_1_1_3</t>
  </si>
  <si>
    <t>Explain the concept of turning at an angle from your current orientation.</t>
  </si>
  <si>
    <t>0ece5e71-c6ef-4a3d-b656-943044e27e85</t>
  </si>
  <si>
    <t>CKT1_1_1_4</t>
  </si>
  <si>
    <t>Be able to find common angles from the view of two conjoining lines.</t>
  </si>
  <si>
    <t>cecc7dd7-74bb-45ea-9667-e903e21b3066</t>
  </si>
  <si>
    <t>CKT1_1_1_5</t>
  </si>
  <si>
    <t>Explain the features that make up a circle (centre, radius, diameter).</t>
  </si>
  <si>
    <t>48a3f8ee-88d2-4888-88bb-9e9fb43326fa</t>
  </si>
  <si>
    <t>CKT1_1_1_6</t>
  </si>
  <si>
    <t>Explain that an input or interface is a way to interact with a computer.</t>
  </si>
  <si>
    <t>7e525fde-7761-4be6-a697-2bdee5342e3b</t>
  </si>
  <si>
    <t>CS1_1_2</t>
  </si>
  <si>
    <t>Computer Knowledge</t>
  </si>
  <si>
    <t>CKT1_1_2_1</t>
  </si>
  <si>
    <t>Explain that computer time is measure in total seconds from the last epoch (1st January 1970).</t>
  </si>
  <si>
    <t>79f42afc-0a1c-476c-8d57-5c212ee14281</t>
  </si>
  <si>
    <t>CKT1_1_2_2</t>
  </si>
  <si>
    <t>Explain that typing and reading are measure in WPM (Word Per Minute).</t>
  </si>
  <si>
    <t>bb4cbf68-216a-4e67-884c-604465c3f67e</t>
  </si>
  <si>
    <t>CKT1_1_2_3</t>
  </si>
  <si>
    <t>Explain an average and productive typing speed.</t>
  </si>
  <si>
    <t>6adca696-ffc9-4c9d-9631-b17ff192799d</t>
  </si>
  <si>
    <t>CKT1_1_2_4</t>
  </si>
  <si>
    <t>Data Representation</t>
  </si>
  <si>
    <t>Explain the concept of data.</t>
  </si>
  <si>
    <t>9449dd3f-e4c4-416d-b16e-7b53a7b38793</t>
  </si>
  <si>
    <t>CKT1_1_2_5</t>
  </si>
  <si>
    <t>Explain the difference between human and computer time.</t>
  </si>
  <si>
    <t>0092f974-baa1-4a76-9b29-757104ad6b1b</t>
  </si>
  <si>
    <t>CS1_3</t>
  </si>
  <si>
    <t>Hardware and Software</t>
  </si>
  <si>
    <t>CS1_2_1</t>
  </si>
  <si>
    <t>Hardware</t>
  </si>
  <si>
    <t>CS1_2_1_1</t>
  </si>
  <si>
    <t>Decomposition</t>
  </si>
  <si>
    <t>Explain that hardware is the physical portion of a computer.</t>
  </si>
  <si>
    <t>23a55fa4-0a5d-45e3-933c-18ded4d3aee8</t>
  </si>
  <si>
    <t>CS1_2</t>
  </si>
  <si>
    <t>CS1_2_1_2</t>
  </si>
  <si>
    <t>Recognise different types of hardware.</t>
  </si>
  <si>
    <t>52c363f9-fb96-43c3-a46f-27582da6868f</t>
  </si>
  <si>
    <t>CS1_2_1_3</t>
  </si>
  <si>
    <t>Identify different pieces of hardware in Computer Systems.</t>
  </si>
  <si>
    <t>de27311f-4301-47ae-82c0-a6af52d3be7d</t>
  </si>
  <si>
    <t>CS1_4</t>
  </si>
  <si>
    <t>CS1_2_1_4</t>
  </si>
  <si>
    <t>Explain a motherboard and its role to connect all other ascpects of a system.</t>
  </si>
  <si>
    <t>768e6c78-fb07-4723-84a1-958bc73baf28</t>
  </si>
  <si>
    <t>CS1_5</t>
  </si>
  <si>
    <t>CS1_2_1_5</t>
  </si>
  <si>
    <t>Explain a power supply  and its role to supply a system with adequate power.</t>
  </si>
  <si>
    <t>ebdd68d5-7015-43cd-8603-ab0cb25d07b2</t>
  </si>
  <si>
    <t>CS1_6</t>
  </si>
  <si>
    <t>CS1_2_1_6</t>
  </si>
  <si>
    <t>Explain a CPU (Central Processing Unit) and its role to process commands.</t>
  </si>
  <si>
    <t>94b315d9-0ea5-4d0b-b67b-49c6b5bd913b</t>
  </si>
  <si>
    <t>CS1_7</t>
  </si>
  <si>
    <t>CS1_2_1_7</t>
  </si>
  <si>
    <t>Explain that a CPU fetches instruction from the memory.</t>
  </si>
  <si>
    <t>3fc87b72-eb9f-4b22-a591-ca09178e1898</t>
  </si>
  <si>
    <t>CS1_8</t>
  </si>
  <si>
    <t>CS1_2_1_8</t>
  </si>
  <si>
    <t>Explain examples of CPU instructions.</t>
  </si>
  <si>
    <t>6fe35bb0-9aa4-44b6-b7a9-31cd6f636517</t>
  </si>
  <si>
    <t>CS1_9</t>
  </si>
  <si>
    <t>CS1_2_1_9</t>
  </si>
  <si>
    <t>Explain a GPU (Graphical Processing Unit) and its role to process visual elements to a display.</t>
  </si>
  <si>
    <t>75336b23-866d-4055-b0fd-09967b6df34e</t>
  </si>
  <si>
    <t>CS1_10</t>
  </si>
  <si>
    <t>CS1_2_1_10</t>
  </si>
  <si>
    <t>Explain memory and its role to retain information.</t>
  </si>
  <si>
    <t>5e88e8ba-58d8-4d76-a5b8-b7a911b71dd6</t>
  </si>
  <si>
    <t>CS1_11</t>
  </si>
  <si>
    <t>CS1_2_1_11</t>
  </si>
  <si>
    <t>Explain an SSD (Solid State Drive) and its role to store data.</t>
  </si>
  <si>
    <t>438f8692-4c63-4228-90e6-e4886b6bbb05</t>
  </si>
  <si>
    <t>CS1_12</t>
  </si>
  <si>
    <t>CS1_2_1_12</t>
  </si>
  <si>
    <t>Explain an SSD is non-volatile.</t>
  </si>
  <si>
    <t>d0aeae79-4832-41d2-b61b-c4889e47044f</t>
  </si>
  <si>
    <t>CS1_13</t>
  </si>
  <si>
    <t>CS1_2_1_13</t>
  </si>
  <si>
    <t>Explain that an SSD is a non mechanical storage method.</t>
  </si>
  <si>
    <t>36b03569-191c-4e5b-b60f-6e8ee1aee67d</t>
  </si>
  <si>
    <t>CS1_14</t>
  </si>
  <si>
    <t>CS1_2_1_14</t>
  </si>
  <si>
    <t>Explain a HDD (Hard Disk Drive) and its role to store data.</t>
  </si>
  <si>
    <t>65974174-a483-4bdb-9e3d-7ea846cb6ba6</t>
  </si>
  <si>
    <t>CS1_15</t>
  </si>
  <si>
    <t>CS1_2_1_15</t>
  </si>
  <si>
    <t>Explain an HDD is non-volatile.</t>
  </si>
  <si>
    <t>f77c78f0-3339-4106-b2d8-bf5052930b92</t>
  </si>
  <si>
    <t>CS1_16</t>
  </si>
  <si>
    <t>CS1_2_1_16</t>
  </si>
  <si>
    <t>Explain that an HDD is a mechanical storage method.</t>
  </si>
  <si>
    <t>af84f76f-9924-48ca-bf00-32f2538eed83</t>
  </si>
  <si>
    <t>CS1_17</t>
  </si>
  <si>
    <t>CS1_2_1_17</t>
  </si>
  <si>
    <t>Compare and contrast a SSD and HDD as forms of storage.</t>
  </si>
  <si>
    <t>b19aea65-200e-48b6-bf14-9ba04b515575</t>
  </si>
  <si>
    <t>438f8692-4c63-4228-90e6-e4886b6bbb05,36b03569-191c-4e5b-b60f-6e8ee1aee67d,65974174-a483-4bdb-9e3d-7ea846cb6ba6,f77c78f0-3339-4106-b2d8-bf5052930b92</t>
  </si>
  <si>
    <t>CS1_18</t>
  </si>
  <si>
    <t>CS1_2_1_18</t>
  </si>
  <si>
    <t>Explain RAM (Random Access Memory) and its role as a temporary but fast data store.</t>
  </si>
  <si>
    <t>b1b6caa4-f459-4f95-bc0f-4f666a1ad21d</t>
  </si>
  <si>
    <t>CS1_19</t>
  </si>
  <si>
    <t>CS1_2_1_19</t>
  </si>
  <si>
    <t>Explain that RAM (Random Access Memory) is volatile.</t>
  </si>
  <si>
    <t>05efc326-b0cf-4048-b91e-1bd519198c23</t>
  </si>
  <si>
    <t>CS1_20</t>
  </si>
  <si>
    <t>CS1_2_1_20</t>
  </si>
  <si>
    <t>Compare and contrast volatile and non- volatile memory.</t>
  </si>
  <si>
    <t>1faea0f5-b9df-4d5e-85b8-7e05c9c88e2b</t>
  </si>
  <si>
    <t>d0aeae79-4832-41d2-b61b-c4889e47044f,f77c78f0-3339-4106-b2d8-bf5052930b92</t>
  </si>
  <si>
    <t>CS1_2_2</t>
  </si>
  <si>
    <t>Software</t>
  </si>
  <si>
    <t>CS1_2_2_1</t>
  </si>
  <si>
    <t>Explain different uses of software.</t>
  </si>
  <si>
    <t>669f5600-ecc3-4828-aaa1-8f98a7b79697</t>
  </si>
  <si>
    <t>CS1_2_2_2</t>
  </si>
  <si>
    <t>Describe the use of software in a computer system.</t>
  </si>
  <si>
    <t>c754ba44-0ab2-494a-a276-9e09662b2830</t>
  </si>
  <si>
    <t>CS1_3_1</t>
  </si>
  <si>
    <t>Relationship between Hardware and Software</t>
  </si>
  <si>
    <t>CS1_3_1_1</t>
  </si>
  <si>
    <t>Compare the difference between software and hardware in computer systems.</t>
  </si>
  <si>
    <t>4ab1589a-e872-4327-b3b1-8e731fe33f43</t>
  </si>
  <si>
    <t>23a55fa4-0a5d-45e3-933c-18ded4d3aee8,52c363f9-fb96-43c3-a46f-27582da6868f</t>
  </si>
  <si>
    <t>CT1</t>
  </si>
  <si>
    <t>Computer Theory</t>
  </si>
  <si>
    <t>CT1_1</t>
  </si>
  <si>
    <t xml:space="preserve">Variables </t>
  </si>
  <si>
    <t>CT1_1_1</t>
  </si>
  <si>
    <t>Variables Basic Concepts</t>
  </si>
  <si>
    <t>CT1_1_1_1</t>
  </si>
  <si>
    <t>0</t>
  </si>
  <si>
    <t>To understand how computers store information using Variables.</t>
  </si>
  <si>
    <t>b051796c-edc4-48cb-82c7-bf42c5c37456</t>
  </si>
  <si>
    <t>NC_KS1_1</t>
  </si>
  <si>
    <t>CT1_1_1_2</t>
  </si>
  <si>
    <t>Recognise the abstract idea of Memory Boxes (variables) to real-life situations.</t>
  </si>
  <si>
    <t>d216c327-9fcd-4ce5-91ba-985ea043c333</t>
  </si>
  <si>
    <t>CT1_1_1_3</t>
  </si>
  <si>
    <t>Explain Variables have a Name and a Value.</t>
  </si>
  <si>
    <t>bbf90f31-2265-45a1-9305-d882c4fa894e</t>
  </si>
  <si>
    <t>CT1_1_1_4</t>
  </si>
  <si>
    <t>Apply a Variable with a Name and a Value.</t>
  </si>
  <si>
    <t>77a46ef5-6c71-4c8d-97e8-9ead4108e0f1</t>
  </si>
  <si>
    <t>CT1_1_1_5</t>
  </si>
  <si>
    <t>Explain Variables can only hold one Value at one time.</t>
  </si>
  <si>
    <t>f2770698-42db-452c-afa2-5647ce64a66a</t>
  </si>
  <si>
    <t>NC_KS1_2</t>
  </si>
  <si>
    <t>1.1.1.1</t>
  </si>
  <si>
    <t>CT1_1_1_6</t>
  </si>
  <si>
    <t>Use assignment operator to assign a value to a variable, for instance variable = expression.</t>
  </si>
  <si>
    <t>f857e2a4-8131-4f85-828a-b9a0cc1fd6c9</t>
  </si>
  <si>
    <t>CT1_1_2</t>
  </si>
  <si>
    <t>CT1_1_1_7</t>
  </si>
  <si>
    <t>Explain that a Variable Value can be updated using another Variable.</t>
  </si>
  <si>
    <t>c974a7af-e7e5-4fa3-8a77-de3d6a4f3106</t>
  </si>
  <si>
    <t>77a46ef5-6c71-4c8d-97e8-9ead4108e0f1,f2770698-42db-452c-afa2-5647ce64a66a</t>
  </si>
  <si>
    <t>1.1.1.2</t>
  </si>
  <si>
    <t>CT1_1_1_8</t>
  </si>
  <si>
    <t>Update a Variable value by another Variable using "=".</t>
  </si>
  <si>
    <t>d3164118-2075-46c7-8a7d-f818d460e6cb</t>
  </si>
  <si>
    <t>77a46ef5-6c71-4c8d-97e8-9ead4108e0f1,c974a7af-e7e5-4fa3-8a77-de3d6a4f3106</t>
  </si>
  <si>
    <t>1.1.2.1</t>
  </si>
  <si>
    <t>CT1_1_1_9</t>
  </si>
  <si>
    <t>Identify a valid variable name.</t>
  </si>
  <si>
    <t>02dba053-4042-467d-a8ea-6b451f0178dd</t>
  </si>
  <si>
    <t>CT1_1_4</t>
  </si>
  <si>
    <t>Use of Variables</t>
  </si>
  <si>
    <t>CT1_1_4_1</t>
  </si>
  <si>
    <t>Algorithms</t>
  </si>
  <si>
    <t>Apply the use of Variables in Conditionals</t>
  </si>
  <si>
    <t>3603951d-4ad9-4574-ac45-1005ee98a389</t>
  </si>
  <si>
    <t>f857e2a4-8131-4f85-828a-b9a0cc1fd6c9,02be5165-9fe3-480a-92eb-8634626b69b1</t>
  </si>
  <si>
    <t>CT1_1_4_2</t>
  </si>
  <si>
    <t>CT1_10_2_1</t>
  </si>
  <si>
    <t>Apply the use of Variables in Loops</t>
  </si>
  <si>
    <t>0d787856-8139-4242-8ce6-427e9b576c78</t>
  </si>
  <si>
    <t>f857e2a4-8131-4f85-828a-b9a0cc1fd6c9,608c41c6-f6d9-4c4f-8b3f-25c2403b9856</t>
  </si>
  <si>
    <t>CT1_1_4_3</t>
  </si>
  <si>
    <t>Apply the concept of Variables in algebra</t>
  </si>
  <si>
    <t>Algebra</t>
  </si>
  <si>
    <t>c0fe75be-cffb-4f87-b2b3-77c6506b0414</t>
  </si>
  <si>
    <t>1.1.2.2</t>
  </si>
  <si>
    <t>CT1_1_5</t>
  </si>
  <si>
    <t>Local Variables</t>
  </si>
  <si>
    <t>CT1_1_5_1</t>
  </si>
  <si>
    <t>Explain that subroutines may declare their own variables, called local variables.</t>
  </si>
  <si>
    <t>3b860eea-5243-47cc-91f3-c638955aca85</t>
  </si>
  <si>
    <t>CT1_1_5_2</t>
  </si>
  <si>
    <t>Recall that local variables only exist while the subroutine is executing</t>
  </si>
  <si>
    <t>d5893498-52fe-4fa2-9fb0-39c77b58f4a4</t>
  </si>
  <si>
    <t>CT1_1_5_3</t>
  </si>
  <si>
    <t>Explain why local variables are only accessible within the subroutine</t>
  </si>
  <si>
    <t>1f5b01fe-5764-4bc9-9a50-a073a1a38e36</t>
  </si>
  <si>
    <t>CT1_1_5_4</t>
  </si>
  <si>
    <t>Use local variables and explain why it is good practice to do so.</t>
  </si>
  <si>
    <t>8d91f45e-139f-44ac-bd8f-94f513ef58ab</t>
  </si>
  <si>
    <t>CT1_1_6</t>
  </si>
  <si>
    <t>Global Variables</t>
  </si>
  <si>
    <t>CT1_1_6_1</t>
  </si>
  <si>
    <t>Explain that global variables can be visited by all the subroutines in the program</t>
  </si>
  <si>
    <t>a9935db7-8e47-4d12-8202-a0328eadf6ee</t>
  </si>
  <si>
    <t>77a46ef5-6c71-4c8d-97e8-9ead4108e0f1,3b860eea-5243-47cc-91f3-c638955aca85</t>
  </si>
  <si>
    <t>AS4_1_1_14_1</t>
  </si>
  <si>
    <t>AL4_1_1_14_1</t>
  </si>
  <si>
    <t>CT1_1_6_2</t>
  </si>
  <si>
    <t xml:space="preserve">Explain if one subroutine changes a global variable, the new value will be seen by all the subroutines. </t>
  </si>
  <si>
    <t>edb06891-20f5-4f3a-b59b-a434c290f7a9</t>
  </si>
  <si>
    <t>CT1_1_6_3</t>
  </si>
  <si>
    <t>Demonstrate the difference between local variables and global variables.</t>
  </si>
  <si>
    <t>46eeeb40-5861-4fa4-bce9-c14c2a965486</t>
  </si>
  <si>
    <t>CT1_1_7</t>
  </si>
  <si>
    <t>Constants</t>
  </si>
  <si>
    <t>CT1_1_7_1</t>
  </si>
  <si>
    <t>Explain that constants are the data that is unlikely to change.</t>
  </si>
  <si>
    <t>72dc3496-39e3-4ccc-92f4-85229287260d</t>
  </si>
  <si>
    <t>CT1_1_7_2</t>
  </si>
  <si>
    <t>Explain that constants are the opposites of variables.</t>
  </si>
  <si>
    <t>910c2de6-0a5c-4a81-94f8-20c2b6d142a0</t>
  </si>
  <si>
    <t>AS4_1_1_6_1</t>
  </si>
  <si>
    <t>AL4_1_1_6_1</t>
  </si>
  <si>
    <t>CT1_1_7_3</t>
  </si>
  <si>
    <t>Demonstrate the advantages of using named constants.</t>
  </si>
  <si>
    <t>8df2e940-38c3-49a8-a203-432a73af43ae</t>
  </si>
  <si>
    <t>AS4_1_1_6_2</t>
  </si>
  <si>
    <t>AL4_1_1_6_2</t>
  </si>
  <si>
    <t>CT1_23</t>
  </si>
  <si>
    <t>Data Handling</t>
  </si>
  <si>
    <t>CT1_23_1</t>
  </si>
  <si>
    <t>Data Types</t>
  </si>
  <si>
    <t>CT1_23_1_1</t>
  </si>
  <si>
    <t xml:space="preserve">Explain that data stored in variables or other data structures is of different types. </t>
  </si>
  <si>
    <t>804e42c1-4cbe-465f-9511-a72f95b8fc73</t>
  </si>
  <si>
    <t>CT1_23_1_2</t>
  </si>
  <si>
    <t>Identify typical data types: strings (texts and symbols), integers (whole numbers), floating point numbers (decimals) and Boolean.</t>
  </si>
  <si>
    <t>269d7786-5110-4884-91aa-0d40b14ab2e7</t>
  </si>
  <si>
    <t>CT1_1_3</t>
  </si>
  <si>
    <t>Variables Data Types</t>
  </si>
  <si>
    <t>CT1_1_3_1</t>
  </si>
  <si>
    <t>Describe the definition of datatypes</t>
  </si>
  <si>
    <t>f6f8c334-19aa-4bcc-9056-01dad8211e10</t>
  </si>
  <si>
    <t>CT1_1_3_2</t>
  </si>
  <si>
    <t xml:space="preserve">Demonstrate a String (or str or text) is one of four datatypes that is used for a combination of any characters that appear on a keyboard, such as letters, numbers and symbols. </t>
  </si>
  <si>
    <t>e1bb8a8a-01f9-4758-b1f9-c7d934745564</t>
  </si>
  <si>
    <t>CT1_1_3_3</t>
  </si>
  <si>
    <t>Demonstrate how to count characters in a string</t>
  </si>
  <si>
    <t>c7c7339a-97c6-4ac4-bb69-081df2434594</t>
  </si>
  <si>
    <t>CT1_1_3_4</t>
  </si>
  <si>
    <t>Demonstrate that an Integer (or Int) is one of four datatypes that is used for whole numbers</t>
  </si>
  <si>
    <t>a729d12e-d7c9-4462-b18d-7603a4e8f66c</t>
  </si>
  <si>
    <t>CT1_1_3_5</t>
  </si>
  <si>
    <t>Demonstrate that a Float (or Real) is one of four datatypes that is used for numbers that contain decimal points, or for fractions.</t>
  </si>
  <si>
    <t>41a8e62b-58ad-4eaa-b9cb-d1aca990d158</t>
  </si>
  <si>
    <t>CT1_1_3_6</t>
  </si>
  <si>
    <t>Demonstrate a Boolean (or Bool) is one of four datatypes where data is restricted to True/False or Yes/No options.</t>
  </si>
  <si>
    <t>c3c3fbd7-4243-4c28-a641-0f45f7dfdc99</t>
  </si>
  <si>
    <t>CT1_1_8</t>
  </si>
  <si>
    <t>Variable Casting</t>
  </si>
  <si>
    <t>CT1_1_8_1</t>
  </si>
  <si>
    <t>Explain the concept of variable casting by converting a variable to different datatype</t>
  </si>
  <si>
    <t>ba7e3777-d520-4871-a0ed-fffaee9bbbd7</t>
  </si>
  <si>
    <t>CT1_1_8_2</t>
  </si>
  <si>
    <t>Demonstrate convertion from a float or a String to an Integer</t>
  </si>
  <si>
    <t>cbd9e097-65ef-4a3b-b954-db73f4cbc3e1</t>
  </si>
  <si>
    <t>ba7e3777-d520-4871-a0ed-fffaee9bbbd7,e1bb8a8a-01f9-4758-b1f9-c7d934745564,a729d12e-d7c9-4462-b18d-7603a4e8f66c</t>
  </si>
  <si>
    <t>CT1_1_8_3</t>
  </si>
  <si>
    <t>Demonstrate convertion from an integer or a String to a Float</t>
  </si>
  <si>
    <t>59d4e5a9-54f4-4db6-95d7-4ceb9f05e6ba</t>
  </si>
  <si>
    <t>ba7e3777-d520-4871-a0ed-fffaee9bbbd7,e1bb8a8a-01f9-4758-b1f9-c7d934745564,a729d12e-d7c9-4462-b18d-7603a4e8f66c,41a8e62b-58ad-4eaa-b9cb-d1aca990d158</t>
  </si>
  <si>
    <t>CT1_1_8_4</t>
  </si>
  <si>
    <t>CT1_1_8_1,CT1_1_3_2,CT1_1_3_4,CT1_1_3_5</t>
  </si>
  <si>
    <t>Demonstrate convertion from a float or an integer to a String</t>
  </si>
  <si>
    <t>c121d941-3a92-477d-8db2-2f8e1579e41a</t>
  </si>
  <si>
    <t>CT1_23_2</t>
  </si>
  <si>
    <t>Measuring tools and units</t>
  </si>
  <si>
    <t>CT1_23_2_1</t>
  </si>
  <si>
    <t>Describe the common measuring tools and units for length</t>
  </si>
  <si>
    <t>Maths/ Database</t>
  </si>
  <si>
    <t>d598e5b4-ed5b-499e-9597-257583c9b0e5</t>
  </si>
  <si>
    <t>CT1_23_2_2</t>
  </si>
  <si>
    <t>Describe the common measuring tools and units for weight</t>
  </si>
  <si>
    <t>411cb81c-62e3-49a9-80b8-f2ad73e0536c</t>
  </si>
  <si>
    <t>CT1_23_2_3</t>
  </si>
  <si>
    <t>Describe the common measuring tools and units for volume and capacity</t>
  </si>
  <si>
    <t>dbf03041-9271-4d2d-a6c7-8b8e42a7395b</t>
  </si>
  <si>
    <t>CT1_23_2_4</t>
  </si>
  <si>
    <t>Describe the common measuring tools and units for time</t>
  </si>
  <si>
    <t>0cfa1f8b-b688-4de4-93fb-36a2c8999c7a</t>
  </si>
  <si>
    <t>CT1_23_2_5</t>
  </si>
  <si>
    <t>Describe the common measuring tools and units for temperatures, angles and strength of sound</t>
  </si>
  <si>
    <t>dbf77e00-b7dc-4cd4-8813-622e3cfa41b2</t>
  </si>
  <si>
    <t>CT1_23_3</t>
  </si>
  <si>
    <t>Data collection</t>
  </si>
  <si>
    <t>CT1_23_3_1</t>
  </si>
  <si>
    <t>Describe the location and methods of data collection</t>
  </si>
  <si>
    <t>6611c315-9f35-449d-8f11-ef8a42e56b6d</t>
  </si>
  <si>
    <t>CT1_23_3_2</t>
  </si>
  <si>
    <t>Explain that the raw data are hard to understand</t>
  </si>
  <si>
    <t>a028f1fe-48d5-4967-badf-116cc4bd3ca6</t>
  </si>
  <si>
    <t>CT1_23_4</t>
  </si>
  <si>
    <t>Graphical Data Representation</t>
  </si>
  <si>
    <t>CT1_23_4_1</t>
  </si>
  <si>
    <t>Interpret, draw and use bar charts</t>
  </si>
  <si>
    <t>6ffb2609-041f-40ac-b345-6c500884851f</t>
  </si>
  <si>
    <t>CT1_23_4_2</t>
  </si>
  <si>
    <t>Interpret, draw and use pie charts</t>
  </si>
  <si>
    <t>72c6592e-e375-4248-aedf-8e92ecba5a45</t>
  </si>
  <si>
    <t>CT1_23_4_3</t>
  </si>
  <si>
    <t>Interpret, draw and use line graphs</t>
  </si>
  <si>
    <t>5c306b04-d86a-4993-94fa-2a350c56319c</t>
  </si>
  <si>
    <t>CT1_23_4_4</t>
  </si>
  <si>
    <t>Define what a chart is</t>
  </si>
  <si>
    <t>16b4ae58-7c79-4e26-b029-1612e45f848d</t>
  </si>
  <si>
    <t>Graphs</t>
  </si>
  <si>
    <t>CT1_23_4_5</t>
  </si>
  <si>
    <t>Explain what a Axis Label is and how it is displayed</t>
  </si>
  <si>
    <t>a048d5dd-1b3a-4790-bec1-1e1f24c921f8</t>
  </si>
  <si>
    <t>CT1_23_4_6</t>
  </si>
  <si>
    <t>Explain what a Axis is and which direction it lays</t>
  </si>
  <si>
    <t>05d832e3-4961-475b-81b6-c27a49e08a57</t>
  </si>
  <si>
    <t>CT1_23_4_7</t>
  </si>
  <si>
    <t>Explain what a graph Legend is</t>
  </si>
  <si>
    <t>cc662e76-b933-406d-b2f0-8a53d0623e81</t>
  </si>
  <si>
    <t>CT1_23_4_8</t>
  </si>
  <si>
    <t>Be able to decern information for a graph</t>
  </si>
  <si>
    <t>2a1ed1f4-1d6c-42e2-aca8-a27859d937e1</t>
  </si>
  <si>
    <t>CT1_23_5</t>
  </si>
  <si>
    <t>Numerical Data Measures</t>
  </si>
  <si>
    <t>CT1_23_5_1</t>
  </si>
  <si>
    <t>Explain Min and Max and the use of them in calculations</t>
  </si>
  <si>
    <t>a7efbf4b-377b-4afb-aa2f-e6295f378a3a</t>
  </si>
  <si>
    <t>CT1_23_5_2</t>
  </si>
  <si>
    <t>Execute min and max calculations</t>
  </si>
  <si>
    <t>6802de93-9802-43de-8e54-8df21640855b</t>
  </si>
  <si>
    <t>CT1_23_5_3</t>
  </si>
  <si>
    <t>Calculate the centre of the data, e.g., mean, median and mode</t>
  </si>
  <si>
    <t>8c5f00fd-0234-4740-b501-d2260504c8db</t>
  </si>
  <si>
    <t>CT1_23_5_4</t>
  </si>
  <si>
    <t>Perform analysis by applying the centre of the data</t>
  </si>
  <si>
    <t>366b4898-3dae-494b-bbf3-624fbc7405ef</t>
  </si>
  <si>
    <t>CT1_23_6</t>
  </si>
  <si>
    <t>File Handling</t>
  </si>
  <si>
    <t>CT1_23_6_1</t>
  </si>
  <si>
    <t>Load a file from a file path</t>
  </si>
  <si>
    <t>db5eb1c2-9707-4f5f-b07c-a04376813c0b</t>
  </si>
  <si>
    <t>CT1_23_6_2</t>
  </si>
  <si>
    <t>Close a file once actions are complete</t>
  </si>
  <si>
    <t>5974b67c-1c36-4b92-9671-58fe9395f668</t>
  </si>
  <si>
    <t>CT1_23_6_3</t>
  </si>
  <si>
    <t>Explain why a file should be closed once actions are complete</t>
  </si>
  <si>
    <t>93f76de3-f63e-480b-a94e-3511fb326b57</t>
  </si>
  <si>
    <t>CT1_23_6_4</t>
  </si>
  <si>
    <t>Open a file in write or 'w' mode</t>
  </si>
  <si>
    <t>81285712-09ec-4473-8e7b-5524ba0c9084</t>
  </si>
  <si>
    <t>CT1_23_6_5</t>
  </si>
  <si>
    <t>Explain that writing into a file will overwrite the original content</t>
  </si>
  <si>
    <t>3f956391-f31f-47aa-bb16-de54a24ec9bb</t>
  </si>
  <si>
    <t>CT1_23_6_6</t>
  </si>
  <si>
    <t>Open a file in append or 'a' mode</t>
  </si>
  <si>
    <t>e7f757b8-6465-473d-99d1-98c443642269</t>
  </si>
  <si>
    <t>CT1_23_6_7</t>
  </si>
  <si>
    <t>Explain that appending into a file will add new data to the end of the original file</t>
  </si>
  <si>
    <t>c25560fc-b87f-4caf-a5cf-410a515ade6b</t>
  </si>
  <si>
    <t>CT1_23_6_8</t>
  </si>
  <si>
    <t>Be able to use the 'with' statement to automatically close a while once complete</t>
  </si>
  <si>
    <t>40aef629-0748-4f71-8546-b9f5ec80cbaa</t>
  </si>
  <si>
    <t>CT1_23_6_9</t>
  </si>
  <si>
    <t>Explain how to read a file line by line compared to as whole</t>
  </si>
  <si>
    <t>c9a5f1b0-e658-4117-8c50-b20eb96a1f9f</t>
  </si>
  <si>
    <t>CT1_23_6_10</t>
  </si>
  <si>
    <t>Explain that a file is a collection of data</t>
  </si>
  <si>
    <t>bc0e6637-ef16-4370-9a15-456ae3cb9662</t>
  </si>
  <si>
    <t>CT1_23_6_11</t>
  </si>
  <si>
    <t>Be able to identify when a program is reading or writing from a file</t>
  </si>
  <si>
    <t>63e04107-1434-45a8-922a-9835d2e196f1</t>
  </si>
  <si>
    <t>CT1_3</t>
  </si>
  <si>
    <t>Sequencial Execution</t>
  </si>
  <si>
    <t>CT1_3_1</t>
  </si>
  <si>
    <t>Sequence Basic Concepts</t>
  </si>
  <si>
    <t>CT1_3_1_1</t>
  </si>
  <si>
    <t>Explain simple sequences are an order of events</t>
  </si>
  <si>
    <t>Algorithm/ AL4_4_1_2_2</t>
  </si>
  <si>
    <t>d45eb7ec-be4f-41ce-a16e-3d40f7bcffec</t>
  </si>
  <si>
    <t>CT1_3_1_2</t>
  </si>
  <si>
    <t>Arrange events in a desired order</t>
  </si>
  <si>
    <t>39926cdd-4b6f-4e86-8ec5-7c1a870d2395</t>
  </si>
  <si>
    <t>1.3.1.1</t>
  </si>
  <si>
    <t>CT1_3_2</t>
  </si>
  <si>
    <t xml:space="preserve">Sequence Concepts </t>
  </si>
  <si>
    <t>CT1_3_2_1</t>
  </si>
  <si>
    <t>Discuss optimisation of order</t>
  </si>
  <si>
    <t>a74b8016-0aee-4029-a1f8-a1a523846ea9</t>
  </si>
  <si>
    <t>CT1_3_2_2</t>
  </si>
  <si>
    <t>Find the correct positions to add new events in execution order</t>
  </si>
  <si>
    <t>38b00cb4-d2e0-417d-b542-23967720aa37</t>
  </si>
  <si>
    <t>CT1_24</t>
  </si>
  <si>
    <t>Concurrent Execution</t>
  </si>
  <si>
    <t>CT1_24_1</t>
  </si>
  <si>
    <t>Concurrent sequences</t>
  </si>
  <si>
    <t>CT1_24_1_1</t>
  </si>
  <si>
    <t>Demonstrate how big tasks can be split into smaller interleaving  tasks</t>
  </si>
  <si>
    <t>397f8d73-6183-4b1a-8723-35e52734c66d</t>
  </si>
  <si>
    <t>CT1_24_1_2</t>
  </si>
  <si>
    <t>Schedule the subtasks from big tasks to optimise the use of resources and improve fairness</t>
  </si>
  <si>
    <t>aa125f79-46f2-4b4b-a90e-8eb2dced58bc</t>
  </si>
  <si>
    <t>CT1_24_2</t>
  </si>
  <si>
    <t>Parallel sequences</t>
  </si>
  <si>
    <t>CT1_24_2_1</t>
  </si>
  <si>
    <t>Explain that parallel two or more actions executing simultaneously</t>
  </si>
  <si>
    <t>Algortithm</t>
  </si>
  <si>
    <t>1b3d3e12-96de-49c9-8f2b-7c80ba4884b6</t>
  </si>
  <si>
    <t>CT1_24_2_2</t>
  </si>
  <si>
    <t>Demonstrate that parallel two or more actions executing simultaneously</t>
  </si>
  <si>
    <t>469d9f2a-6c78-45df-b96a-416e91541549</t>
  </si>
  <si>
    <t>CT1_24_2_3</t>
  </si>
  <si>
    <t>Execute parallel execution in order to optimise tasks</t>
  </si>
  <si>
    <t>b13b4c02-a367-4250-9a84-382dabccaffa</t>
  </si>
  <si>
    <t>CT1_4</t>
  </si>
  <si>
    <t>Operators</t>
  </si>
  <si>
    <t>CT1_4_1</t>
  </si>
  <si>
    <t>Arithmetic Operators</t>
  </si>
  <si>
    <t>CT1_4_1_1</t>
  </si>
  <si>
    <t>Demonstrate how arithmetic operators use one element on another</t>
  </si>
  <si>
    <t>50b71024-9802-4fbc-ae28-7295fa831173</t>
  </si>
  <si>
    <t>CT1_4_1_2</t>
  </si>
  <si>
    <t>Identify addition as one of the arithmetic operators</t>
  </si>
  <si>
    <t>19cec607-92dc-4ccc-8b51-d98dcaddb18d</t>
  </si>
  <si>
    <t>CT1_4_1_3</t>
  </si>
  <si>
    <t>Identify subtraction as one of the arithmetic operators</t>
  </si>
  <si>
    <t>56e68939-bdf0-478f-9858-bd1e0b96f3b2</t>
  </si>
  <si>
    <t>CT1_4_1_4</t>
  </si>
  <si>
    <t>Identify multiplication as one of the arithmetic operators</t>
  </si>
  <si>
    <t>8fd6d7d1-e0d6-4c56-b60f-e6b27b5dc49c</t>
  </si>
  <si>
    <t>CT1_4_1_5</t>
  </si>
  <si>
    <t>Identify real division as one of the arithmetic operators</t>
  </si>
  <si>
    <t>04dc72b7-a798-4a95-a367-923bc99f437f</t>
  </si>
  <si>
    <t>CT1_4_1_6</t>
  </si>
  <si>
    <t>Identify integer division as one of the arithmetic operators</t>
  </si>
  <si>
    <t>2e939746-441f-4015-93b2-cd6532757c88</t>
  </si>
  <si>
    <t>CT1_4_1_7</t>
  </si>
  <si>
    <t>Operate using addition</t>
  </si>
  <si>
    <t>2143c76d-5c2e-407f-9c0b-8329c71c4edb</t>
  </si>
  <si>
    <t>CT1_4_1_8</t>
  </si>
  <si>
    <t>Operate using subtraction</t>
  </si>
  <si>
    <t>7056da82-8e68-476c-8906-fa5385971919</t>
  </si>
  <si>
    <t>CT1_4_1_9</t>
  </si>
  <si>
    <t>Operate using multiplication</t>
  </si>
  <si>
    <t>d58d632f-0f4b-4684-bd8c-4ae9e328d74b</t>
  </si>
  <si>
    <t>CT1_4_1_10</t>
  </si>
  <si>
    <t>Operate using real division</t>
  </si>
  <si>
    <t>4a4f47a1-81aa-4788-9ff2-3f9956a9153f</t>
  </si>
  <si>
    <t>CT1_4_1_11</t>
  </si>
  <si>
    <t>Operate using integer division</t>
  </si>
  <si>
    <t>a8e67376-3f35-46b2-bb0a-09e17540f98f</t>
  </si>
  <si>
    <t>CT1_4_1_12</t>
  </si>
  <si>
    <t>Explain a modulus operation</t>
  </si>
  <si>
    <t>1aee6aec-8677-4445-8fad-daf841d199e4</t>
  </si>
  <si>
    <t>CT1_4_1_13</t>
  </si>
  <si>
    <t>Determine the value of a variable through operations</t>
  </si>
  <si>
    <t>62a74ca0-5b68-424d-ab17-34ea4cdcd803</t>
  </si>
  <si>
    <t>CT1_4_2</t>
  </si>
  <si>
    <t>Comparison Operators</t>
  </si>
  <si>
    <t>CT1_4_2_1</t>
  </si>
  <si>
    <t>Demonstrate how comparison operators use one element on another</t>
  </si>
  <si>
    <t>3b873fd3-c466-4023-a4b0-2325db7e6a6c</t>
  </si>
  <si>
    <t>CT1_4_2_2</t>
  </si>
  <si>
    <t>Recognise the "equal to" operator</t>
  </si>
  <si>
    <t>7f9b970d-e536-4837-9b18-1b851c10106f</t>
  </si>
  <si>
    <t>CT1_4_2_3</t>
  </si>
  <si>
    <t>Recognise the "not equal to" operator</t>
  </si>
  <si>
    <t>605bdc4a-825a-4523-93f2-3a95a6f64a68</t>
  </si>
  <si>
    <t>CT1_4_2_4</t>
  </si>
  <si>
    <t>Recognise the "less than" operator</t>
  </si>
  <si>
    <t>39f58081-1fcf-4cd6-b406-8457eac8128e</t>
  </si>
  <si>
    <t>CT1_4_2_5</t>
  </si>
  <si>
    <t>Recognise the "greater than" operator</t>
  </si>
  <si>
    <t>48942462-9afe-4575-beb7-5040e34ba195</t>
  </si>
  <si>
    <t>CT1_4_2_6</t>
  </si>
  <si>
    <t>Recognise the "less than or equal to" operator</t>
  </si>
  <si>
    <t>f62c9ce1-970e-4943-aedc-1b478f2e4161</t>
  </si>
  <si>
    <t>CT1_4_2_7</t>
  </si>
  <si>
    <t>Recognise the "greater than or equal to" operator</t>
  </si>
  <si>
    <t>fcf161a6-64ee-4646-9e44-db8ccaa217b5</t>
  </si>
  <si>
    <t>CT1_4_2_8</t>
  </si>
  <si>
    <t>Use "equal to" operator</t>
  </si>
  <si>
    <t>31cbac03-2117-438b-9f85-82feda8c82c6</t>
  </si>
  <si>
    <t>CT1_4_2_9</t>
  </si>
  <si>
    <t>Use "not equal to" operator</t>
  </si>
  <si>
    <t>23698c67-c2e6-45de-aba4-c36db66f0c04</t>
  </si>
  <si>
    <t>CT1_4_2_10</t>
  </si>
  <si>
    <t>Use "less than" operator</t>
  </si>
  <si>
    <t>816e0874-2ebf-40a0-9034-27e70f5a14a2</t>
  </si>
  <si>
    <t>CT1_4_2_11</t>
  </si>
  <si>
    <t>Use "greater than" operator</t>
  </si>
  <si>
    <t>5154641b-8f68-45d4-804b-bf9832d556f6</t>
  </si>
  <si>
    <t>CT1_4_2_12</t>
  </si>
  <si>
    <t>Use "less than or equal to" operator</t>
  </si>
  <si>
    <t>cff090e3-c2c9-4a0a-8f15-dd67af29e629</t>
  </si>
  <si>
    <t>CT1_4_2_13</t>
  </si>
  <si>
    <t>Use "greater than or equal to" operator</t>
  </si>
  <si>
    <t>3f491392-13ad-4a95-b82d-2b0c0b080751</t>
  </si>
  <si>
    <t>CT1_5</t>
  </si>
  <si>
    <t>Boolean</t>
  </si>
  <si>
    <t>CT1_5_1</t>
  </si>
  <si>
    <t>Boolean Values</t>
  </si>
  <si>
    <t>CT1_5_1_1</t>
  </si>
  <si>
    <t>Recoganise Boolean Values as True and False</t>
  </si>
  <si>
    <t>34d61c85-b105-476b-861e-5dcf7bc0b5aa</t>
  </si>
  <si>
    <t>CT1_5_1_2</t>
  </si>
  <si>
    <t>Apply Boolean Values to individual events</t>
  </si>
  <si>
    <t>3348977c-a79c-4a40-9963-831a188fb62f</t>
  </si>
  <si>
    <t>CT1_5_1_3</t>
  </si>
  <si>
    <t>Use Boolean Values in a Statement</t>
  </si>
  <si>
    <t>6c2ea63a-fa42-461d-a06e-27cc35f25242</t>
  </si>
  <si>
    <t>CT1_5_1_4</t>
  </si>
  <si>
    <t>Use Boolean Values in Maths</t>
  </si>
  <si>
    <t>e747c794-c3fb-4e50-8a53-67befe9388e9</t>
  </si>
  <si>
    <t>CT1_5_2</t>
  </si>
  <si>
    <t>Boolean Operations</t>
  </si>
  <si>
    <t>CT1_5_2_1</t>
  </si>
  <si>
    <t>Recognise the Boolean operator "NOT"</t>
  </si>
  <si>
    <t>059514ed-46e2-4d5f-a3ac-2de9ac87c541</t>
  </si>
  <si>
    <t>CT1_5_2_2</t>
  </si>
  <si>
    <t>Recognise the Boolean operator "AND"</t>
  </si>
  <si>
    <t>06094603-f595-413c-904c-0635603bb576</t>
  </si>
  <si>
    <t>CT1_5_2_3</t>
  </si>
  <si>
    <t>Recognise the Boolean operator "OR"</t>
  </si>
  <si>
    <t>60b32e72-bfa3-4725-8b3e-c297e5563592</t>
  </si>
  <si>
    <t>CT1_5_2_4</t>
  </si>
  <si>
    <t>Recognise the Boolean operator "XOR"</t>
  </si>
  <si>
    <t>d8f582da-63e6-44a1-8ff6-c76f4e90e20d</t>
  </si>
  <si>
    <t>CT1_5_2_5</t>
  </si>
  <si>
    <t>Use the Boolean operator "NOT"</t>
  </si>
  <si>
    <t>1ca2432c-aa50-4131-a117-7ce21f137824</t>
  </si>
  <si>
    <t>CT1_5_2_6</t>
  </si>
  <si>
    <t>Use the Boolean operator "AND"</t>
  </si>
  <si>
    <t>8e6cec3f-57e0-43d8-ba67-afab5accb2d9</t>
  </si>
  <si>
    <t>CT1_5_2_7</t>
  </si>
  <si>
    <t>Use the Boolean operator "OR"</t>
  </si>
  <si>
    <t>0d4de1cf-a6ba-4880-b310-b859ad8de438</t>
  </si>
  <si>
    <t>CT1_5_2_8</t>
  </si>
  <si>
    <t>Use the Boolean operator "XOR"</t>
  </si>
  <si>
    <t>bca21ec4-0d2b-4633-af5c-25efd1899778</t>
  </si>
  <si>
    <t>CT1_5_2_9</t>
  </si>
  <si>
    <t>Create an algorithm by using the Boolean operators "And", "Not" and "Or"</t>
  </si>
  <si>
    <t>cad993e5-bc56-4e3c-b00b-8b419848b84f</t>
  </si>
  <si>
    <t>CT2</t>
  </si>
  <si>
    <t>CT1_6</t>
  </si>
  <si>
    <t>CT1_5_3</t>
  </si>
  <si>
    <t>CT1_5_2_10</t>
  </si>
  <si>
    <t>Describe a Boolean expression</t>
  </si>
  <si>
    <t>4cbbb9b7-f9ff-4532-aa52-147230086fc9</t>
  </si>
  <si>
    <t>Boolean Expressions</t>
  </si>
  <si>
    <t>CT1_5_3_1</t>
  </si>
  <si>
    <t>Use Boolean expressions in IF Statements</t>
  </si>
  <si>
    <t>c08d960b-2f56-4dbe-9ed0-29a083d43b36</t>
  </si>
  <si>
    <t>CT1_5_3_2</t>
  </si>
  <si>
    <t>Use Boolean expressions in Loops</t>
  </si>
  <si>
    <t>b31fee7f-d644-4779-a1a4-ed9fa1bb559a</t>
  </si>
  <si>
    <t>Conditionals</t>
  </si>
  <si>
    <t>CT1_6_1</t>
  </si>
  <si>
    <t>Simple Conditionals</t>
  </si>
  <si>
    <t>CT1_6_1_1</t>
  </si>
  <si>
    <t>Explain what a conditional decision is in a Flow Chart</t>
  </si>
  <si>
    <t>7c7e39aa-a618-4d26-9708-0e2537a39f8d</t>
  </si>
  <si>
    <t>CT1_6_2</t>
  </si>
  <si>
    <t>IF statements</t>
  </si>
  <si>
    <t>CT1_6_2_1</t>
  </si>
  <si>
    <t>Demonstrate Boolean values True or False in IF Statement</t>
  </si>
  <si>
    <t>02be5165-9fe3-480a-92eb-8634626b69b1</t>
  </si>
  <si>
    <t>CT1_6_2_2</t>
  </si>
  <si>
    <t>Demonstrate IF statement connecting multiple events</t>
  </si>
  <si>
    <t>00d2988c-300b-4712-b4a3-1ce6acd66379</t>
  </si>
  <si>
    <t>CT1_6_2_3</t>
  </si>
  <si>
    <t>Demonstrate a selection statement incuding an ELSE Statement</t>
  </si>
  <si>
    <t>4ac32148-ba5d-4be3-8daf-80aade8f8aed</t>
  </si>
  <si>
    <t>CT1_6_2_4</t>
  </si>
  <si>
    <t>Demonstrate nested selection statements</t>
  </si>
  <si>
    <t>d535d772-43a8-45b1-8781-281e05d808e7</t>
  </si>
  <si>
    <t>CT1_6_2_5</t>
  </si>
  <si>
    <t>Demonstrate how ELIF can be used to check another condition</t>
  </si>
  <si>
    <t>f6afcf9a-9354-462c-babb-ca8617d9adb9</t>
  </si>
  <si>
    <t>CT1_10</t>
  </si>
  <si>
    <t>Loops</t>
  </si>
  <si>
    <t>CT1_10_1</t>
  </si>
  <si>
    <t>Loop Basics</t>
  </si>
  <si>
    <t>CT1_10_1_1</t>
  </si>
  <si>
    <t>Demonstrate Loops are repetitions of events</t>
  </si>
  <si>
    <t>37202d52-8d5a-41d5-b7a7-bc40fc3f7514</t>
  </si>
  <si>
    <t>CT1_10_1_2</t>
  </si>
  <si>
    <t>Demonstrate the sequences of looping events</t>
  </si>
  <si>
    <t>bb4ed00f-f813-46ad-b3d8-8c14ee9b56e2</t>
  </si>
  <si>
    <t>CT1_10_1_3</t>
  </si>
  <si>
    <t>Demonstrate optimisation of loops</t>
  </si>
  <si>
    <t>202a328c-86b7-428a-8c11-5a7e6862bfce</t>
  </si>
  <si>
    <t>CT1_10_2</t>
  </si>
  <si>
    <t>Count controlled loops (FOR)</t>
  </si>
  <si>
    <t>Explain that a "FOR" Loop is count controlled, with a predetermined stop point</t>
  </si>
  <si>
    <t>608c41c6-f6d9-4c4f-8b3f-25c2403b9856</t>
  </si>
  <si>
    <t>CT1_10_2_2</t>
  </si>
  <si>
    <t>Discuss how a "FOR" Loop holds the current index as a variable</t>
  </si>
  <si>
    <t>a7f86bab-a9cb-4dde-9d58-f649ffbd38ee</t>
  </si>
  <si>
    <t>CT1_10_2_3</t>
  </si>
  <si>
    <t>Discuss how a "FOR" Loop uses the break command to leave early</t>
  </si>
  <si>
    <t>5e241ab3-2816-4d3d-b719-a2ce1c0eec54</t>
  </si>
  <si>
    <t>CT1_10_2_5</t>
  </si>
  <si>
    <t>Explain that a "FOR" Loop uses an "ELSE" statement make a section of code run when once the loop is successful</t>
  </si>
  <si>
    <t>bea2455a-bd95-4d37-baf2-eb22173247cf</t>
  </si>
  <si>
    <t>CT1_10_2_6</t>
  </si>
  <si>
    <t>Be able to explain the purpose of a given "FOR" Loop in code</t>
  </si>
  <si>
    <t>237ea963-231c-4895-aa31-bdf10490c2cd</t>
  </si>
  <si>
    <t>CT1_10_2_7</t>
  </si>
  <si>
    <t>Create FOR loops to solve simple real-life problems</t>
  </si>
  <si>
    <t>b1f5e786-c8aa-4a82-893c-e0beb1b684d9</t>
  </si>
  <si>
    <t>CT1_10_3</t>
  </si>
  <si>
    <t>Event controlled loops (While)</t>
  </si>
  <si>
    <t>CT1_10_3_1</t>
  </si>
  <si>
    <t>Explain that While loops are event controlled, the event controls when it stops. Not always pretermined.</t>
  </si>
  <si>
    <t>ab4537a3-d741-46f9-b2ca-ff98905db86b</t>
  </si>
  <si>
    <t>CT1_10_3_2</t>
  </si>
  <si>
    <t>Illustrate how While loops can use comparators to determine the stop point</t>
  </si>
  <si>
    <t>92b51b9d-4a54-4ab0-8336-27ab439624ce</t>
  </si>
  <si>
    <t>CT1_8</t>
  </si>
  <si>
    <t>Flowcharts</t>
  </si>
  <si>
    <t>CT1_8_1</t>
  </si>
  <si>
    <t>Flowchart Basics</t>
  </si>
  <si>
    <t>CT1_8_1_1</t>
  </si>
  <si>
    <t>Explain the basic elements of a Flowchart: Start, End &amp; Actions</t>
  </si>
  <si>
    <t>0174c64c-2183-40f5-bc3c-90868cd3201c</t>
  </si>
  <si>
    <t>CT1_8_1_2</t>
  </si>
  <si>
    <t>Explain additional elements in a Flowchart: Conditional, Input/Output, and Event</t>
  </si>
  <si>
    <t>d8c50445-6732-4f28-a173-4875ea23be46</t>
  </si>
  <si>
    <t>CT1_8_1_3</t>
  </si>
  <si>
    <t>Create an algorithm using a Flowchart and blocks for start, end, conditional, input/output, event</t>
  </si>
  <si>
    <t>1568ec89-2ff2-4812-a512-bb102855b260</t>
  </si>
  <si>
    <t>CT1_8_1_4</t>
  </si>
  <si>
    <t>Describe a Flowchart with connections and relations</t>
  </si>
  <si>
    <t>dd7a9089-a7ef-48c7-9350-a4d45e5a5ac3</t>
  </si>
  <si>
    <t>CT1_8_1_5</t>
  </si>
  <si>
    <t>Create a Flowchart with loops and changing of events</t>
  </si>
  <si>
    <t>b1bbd865-3809-4aa0-ac76-02424ee2c2ff</t>
  </si>
  <si>
    <t>CT1_8_1_6</t>
  </si>
  <si>
    <t xml:space="preserve">Apply flowcharts in real life problems </t>
  </si>
  <si>
    <t>e5ad768c-10d2-4723-94ea-dc83197227f9</t>
  </si>
  <si>
    <t>CT1_8_1_7</t>
  </si>
  <si>
    <t>Illustrate the decomposition of problems into flowcharts</t>
  </si>
  <si>
    <t>19ec440c-1b5e-4ab5-8db4-b65d5726b18f</t>
  </si>
  <si>
    <t>CT1_9</t>
  </si>
  <si>
    <t>Functions</t>
  </si>
  <si>
    <t>CT1_9_1</t>
  </si>
  <si>
    <t>Function Basics</t>
  </si>
  <si>
    <t>CT1_9_1_1</t>
  </si>
  <si>
    <t>Demonstrate functions as a machine, with inputs and outputs</t>
  </si>
  <si>
    <t>1c91ddfb-c8e9-494b-9e7c-86bdc3dd0243</t>
  </si>
  <si>
    <t>CT1_9_1_2</t>
  </si>
  <si>
    <t>Demonstrate functions as lists of code, sequence of events</t>
  </si>
  <si>
    <t>dab2ff42-1208-4331-bf86-869c144437a9</t>
  </si>
  <si>
    <t>CT1_9_1_3</t>
  </si>
  <si>
    <t>Illustrate how functions have repeatability and can be called into action</t>
  </si>
  <si>
    <t>08e8d27b-c53f-4d12-97cf-d23c2ebde0f6</t>
  </si>
  <si>
    <t>CT1_9_1_4</t>
  </si>
  <si>
    <t>Create an algorithm showing Function formatting (repeat, nesting)</t>
  </si>
  <si>
    <t>cf9760d8-615f-4156-a805-2d394f45b373</t>
  </si>
  <si>
    <t>CT1_9_1_5</t>
  </si>
  <si>
    <t>Create an algorithm showing Function formatting (define, indent)</t>
  </si>
  <si>
    <t>fa8c423f-6986-40e0-8e44-801e19d1a930</t>
  </si>
  <si>
    <t>Function Concepts</t>
  </si>
  <si>
    <t>CT1_9_1_6</t>
  </si>
  <si>
    <t>Discuss how Functions can have inputs, and how they are used within the code structure</t>
  </si>
  <si>
    <t>9809d4b3-a49c-4805-a975-a31f5187d4be</t>
  </si>
  <si>
    <t>CT1_9_1_7</t>
  </si>
  <si>
    <t>Discuss how Functions can return elements to the point of Function call</t>
  </si>
  <si>
    <t>4a52ace4-7bbe-4d28-9ac2-8b98b4833fd8</t>
  </si>
  <si>
    <t>CT1_9_1_8</t>
  </si>
  <si>
    <t>Demonstrate nested elements within a Function (if)</t>
  </si>
  <si>
    <t>4e30f198-bd29-4864-9812-695b23c6d105</t>
  </si>
  <si>
    <t>CT1_9_1_9</t>
  </si>
  <si>
    <t>Demonstrate nested elements within a Function (for)</t>
  </si>
  <si>
    <t>a2170c8f-76e6-4c95-92f5-3163d7f9b3c6</t>
  </si>
  <si>
    <t>CT1_9_1_10</t>
  </si>
  <si>
    <t>Demonstrate nested elements within a Function (while)</t>
  </si>
  <si>
    <t>f30461ff-a7e7-4cde-8d0f-d5ab2d8ed8af</t>
  </si>
  <si>
    <t>CT1_9_2</t>
  </si>
  <si>
    <t>Function uses and relations</t>
  </si>
  <si>
    <t>CT1_9_3_1</t>
  </si>
  <si>
    <t>Be able to use the print function in a solution</t>
  </si>
  <si>
    <t>544a70c0-6766-4d9d-b0c9-b444a27b5266</t>
  </si>
  <si>
    <t>CT1_9_3_2</t>
  </si>
  <si>
    <t>Be able to use the range function in a solution</t>
  </si>
  <si>
    <t>4bb7c44d-b0c4-440a-8b3d-3850250a9b32</t>
  </si>
  <si>
    <t>CT1_9_3_3</t>
  </si>
  <si>
    <t xml:space="preserve">Be able to use the int function in a solution </t>
  </si>
  <si>
    <t>ff70986f-7233-4c68-852a-e9bac0b6cd0e</t>
  </si>
  <si>
    <t>CT1_9_3_4</t>
  </si>
  <si>
    <t xml:space="preserve">Be able to use the input function in a solution </t>
  </si>
  <si>
    <t>603e63d4-7bdf-4f28-a083-b99826796c39</t>
  </si>
  <si>
    <t>CT1_9_3_5</t>
  </si>
  <si>
    <t xml:space="preserve">Be able to use the remove function in a solution </t>
  </si>
  <si>
    <t>d7121295-5e2a-42ca-b1e9-f1ce055ea4c1</t>
  </si>
  <si>
    <t>CT1_9_3_6</t>
  </si>
  <si>
    <t>Describe how Min finds minumum, Max finds maximum</t>
  </si>
  <si>
    <t>843b50aa-76b8-4749-8287-16cb4dec9a6f</t>
  </si>
  <si>
    <t>CT1_9_3_7</t>
  </si>
  <si>
    <t>Explain how an eval() function performs maths operations on an expression</t>
  </si>
  <si>
    <t>86fb4c60-4413-4791-bfc2-30d7d472deb4</t>
  </si>
  <si>
    <t>CT1_9_3_8</t>
  </si>
  <si>
    <t>Use the eval() function to perform math operations on an expression</t>
  </si>
  <si>
    <t>1546f68c-e984-4ea3-8322-646e8c2cfb7f</t>
  </si>
  <si>
    <t>CT1_9_3_9</t>
  </si>
  <si>
    <t>Explain that a lambda function is a small anonymous function.</t>
  </si>
  <si>
    <t>66887874-31d5-4a90-b76a-87eeceac345d</t>
  </si>
  <si>
    <t>CT1_9_3_10</t>
  </si>
  <si>
    <t>Use the lambda() function</t>
  </si>
  <si>
    <t>a70965ea-b722-49a9-831c-dcf187596fa8</t>
  </si>
  <si>
    <t>CT1_9_3_11</t>
  </si>
  <si>
    <t>Recognise the different components of a Python function i.e. def, name and code</t>
  </si>
  <si>
    <t>7d6815b5-1cbb-4ea2-9672-ef154e06c963</t>
  </si>
  <si>
    <t>CT1_9_3_12</t>
  </si>
  <si>
    <t>Be able to return values from a function</t>
  </si>
  <si>
    <t>b1efa6ca-e281-484e-81ce-e23ebb7876bf</t>
  </si>
  <si>
    <t>CT1_9_3_13</t>
  </si>
  <si>
    <t>Differentiate between inputs, parameters and arguments</t>
  </si>
  <si>
    <t>b564be06-62c8-4314-8606-fc0112bdb87f</t>
  </si>
  <si>
    <t>CT1_9_3_14</t>
  </si>
  <si>
    <t>Create default values accurately</t>
  </si>
  <si>
    <t>7db817c1-a120-406d-92b5-d24e9baecded</t>
  </si>
  <si>
    <t>CT1_9_3_15</t>
  </si>
  <si>
    <t>Recognise and use common built-in functions i.e. print, input, range, len</t>
  </si>
  <si>
    <t>4bfd9e3f-bf05-4752-a794-c5d9038374e4</t>
  </si>
  <si>
    <t>CT1_9_3_16</t>
  </si>
  <si>
    <t>Differentiate between inner and outer functions of nested functions</t>
  </si>
  <si>
    <t>45331140-6051-4708-bf23-009e4d5107d3</t>
  </si>
  <si>
    <t>CT1_9_3_17</t>
  </si>
  <si>
    <t>Understand variable accessibility from within nested functions</t>
  </si>
  <si>
    <t>2afb8a2c-b8c6-4c92-9808-185d9ecc33c0</t>
  </si>
  <si>
    <t>CT1_2</t>
  </si>
  <si>
    <t>Data Structures</t>
  </si>
  <si>
    <t>CT1_2_1</t>
  </si>
  <si>
    <t>Array Basic Concepts</t>
  </si>
  <si>
    <t>CT1_2_1_1</t>
  </si>
  <si>
    <t>Explain that an Array has a name and indices</t>
  </si>
  <si>
    <t>ff41fec3-c9ef-432d-aa1c-0a145ab76a52</t>
  </si>
  <si>
    <t>CT1_2_1_2</t>
  </si>
  <si>
    <t>Use the array index to locate an element in an array</t>
  </si>
  <si>
    <t>abb68744-eed8-4b1c-9a74-3d8f9df7c6b6</t>
  </si>
  <si>
    <t>1.2.1.1</t>
  </si>
  <si>
    <t>CT1_2_2</t>
  </si>
  <si>
    <t xml:space="preserve">Single Dimensional Arrays </t>
  </si>
  <si>
    <t>CT1_2_2_1</t>
  </si>
  <si>
    <t>Update a value in an array</t>
  </si>
  <si>
    <t>bbab340c-c653-49ee-b577-e4e651f66557</t>
  </si>
  <si>
    <t>1.2.1.2</t>
  </si>
  <si>
    <t>CT1_2_2_2</t>
  </si>
  <si>
    <t>Swap values in an array</t>
  </si>
  <si>
    <t>fda9c1ec-4bf5-4b76-9d1f-b51a05c8b121</t>
  </si>
  <si>
    <t>1.2.2.1</t>
  </si>
  <si>
    <t>CT1_2_2_3</t>
  </si>
  <si>
    <t xml:space="preserve">Performing operations on a list - i.e Sorting </t>
  </si>
  <si>
    <t>e966ea3a-060b-4306-9234-d939ed6f26c4</t>
  </si>
  <si>
    <t>1.2.2.2</t>
  </si>
  <si>
    <t>CT1_2_3</t>
  </si>
  <si>
    <t xml:space="preserve">Two Dimensional Arrays </t>
  </si>
  <si>
    <t>CT1_2_3_1</t>
  </si>
  <si>
    <t>Explain the features of a two dimensional array index</t>
  </si>
  <si>
    <t>d8605c0c-a469-4731-ad41-502c112db00c</t>
  </si>
  <si>
    <t>CT1_2_3_2</t>
  </si>
  <si>
    <t>Use the array index to locate an element in a two dimensional  array</t>
  </si>
  <si>
    <t>7e411610-f9ec-4376-90fb-f0ecae3cb859</t>
  </si>
  <si>
    <t>CT1_2_3_3</t>
  </si>
  <si>
    <t>Create a Two dimensional array index</t>
  </si>
  <si>
    <t>eacd0b12-27a4-40ba-adc1-ed797601ea02</t>
  </si>
  <si>
    <t>1.2.3.1</t>
  </si>
  <si>
    <t>CT1_2_3_4</t>
  </si>
  <si>
    <t>Describe Swapping values in two dimensional array</t>
  </si>
  <si>
    <t>748d6562-97f1-4aad-a93d-87362124bdc8</t>
  </si>
  <si>
    <t>1.2.3.2, 1.2.2.2</t>
  </si>
  <si>
    <t>CT1_2_3_5</t>
  </si>
  <si>
    <t>Create an algorithm to Swap values in two dimensional array</t>
  </si>
  <si>
    <t>55829471-b310-47d2-b4f9-2a2083d45153</t>
  </si>
  <si>
    <t>CT1_2_4</t>
  </si>
  <si>
    <t>Coordinate Systems</t>
  </si>
  <si>
    <t>CT1_2_4_1</t>
  </si>
  <si>
    <t xml:space="preserve">Describe the feature of a coordinate system </t>
  </si>
  <si>
    <t>dfef24f1-096b-431f-9e6c-df0dbba696e3</t>
  </si>
  <si>
    <t>CT1_2_4_2</t>
  </si>
  <si>
    <t xml:space="preserve">Use coordinates to locate a point in a coordinate system </t>
  </si>
  <si>
    <t>5f4ae5f5-8768-45b0-91f2-190e14799577</t>
  </si>
  <si>
    <t>CT1_2_4_3</t>
  </si>
  <si>
    <t>Use coordinates for a point in a coordinate system</t>
  </si>
  <si>
    <t>bd1f0619-634a-4064-ae78-f7f4c6f6edcc</t>
  </si>
  <si>
    <t>CT1_2_5</t>
  </si>
  <si>
    <t>Operations</t>
  </si>
  <si>
    <t>CT1_2_5_1</t>
  </si>
  <si>
    <t>Be able to append content to the end of a data structure (.append())</t>
  </si>
  <si>
    <t>240beeff-cf19-4b05-977d-7fb2f5e3aace</t>
  </si>
  <si>
    <t>CT1_2_5_2</t>
  </si>
  <si>
    <t>Be able to find the length of a data structure (.len())</t>
  </si>
  <si>
    <t>dbbd06fd-3065-4047-afd6-30045829b9d3</t>
  </si>
  <si>
    <t>CT1_2_5_3</t>
  </si>
  <si>
    <t>Be able to find an item within a collection (.index())</t>
  </si>
  <si>
    <t>5b7a455a-519e-4d54-bc48-e08c7339f317</t>
  </si>
  <si>
    <t>CT1_2_5_4</t>
  </si>
  <si>
    <t>Be able to remove an item from a collection (del)</t>
  </si>
  <si>
    <t>c15b6ea7-ac38-43a4-9043-f104fda05d88</t>
  </si>
  <si>
    <t>CT1_2_5_5</t>
  </si>
  <si>
    <t>Be able to retrieve an item from a collection using its index</t>
  </si>
  <si>
    <t>43b917b5-cc89-4bf5-bdcf-1fa53839413b</t>
  </si>
  <si>
    <t>CT1_2_6</t>
  </si>
  <si>
    <t>Tuples</t>
  </si>
  <si>
    <t>CT1_2_6_1</t>
  </si>
  <si>
    <t>Explain that Tuples are used to store multiple items in a single variable.</t>
  </si>
  <si>
    <t>62735f88-84df-4556-a401-3f50b557e6cd</t>
  </si>
  <si>
    <t>CT1_2_6_2</t>
  </si>
  <si>
    <t>Be able to create a Tuple</t>
  </si>
  <si>
    <t>cf24986e-c12f-4fa4-95ce-f8e663e8b208</t>
  </si>
  <si>
    <t>CT1_2_6_3</t>
  </si>
  <si>
    <t>Explain the structure of a Tuple ( ) with the usage of round brackets</t>
  </si>
  <si>
    <t>56a5adfa-07bb-43cd-b979-ddc693b186cf</t>
  </si>
  <si>
    <t>CT1_2_6_4</t>
  </si>
  <si>
    <t>Explain that Tuples are collections of ordered information</t>
  </si>
  <si>
    <t>9893f2bd-706b-4859-80f0-d35df4c34e81</t>
  </si>
  <si>
    <t>CT1_2_6_5</t>
  </si>
  <si>
    <t xml:space="preserve">Explain that Tuples are immutable (unchangeable) </t>
  </si>
  <si>
    <t>d71faacd-ab62-4972-a031-090c66e5b0c7</t>
  </si>
  <si>
    <t>CT1_2_6_6</t>
  </si>
  <si>
    <t>Explain that Tuples allow for duplicate values</t>
  </si>
  <si>
    <t>0d4082ee-ee64-48e9-b062-9e5fe417ddf5</t>
  </si>
  <si>
    <t>CT1_2_6_7</t>
  </si>
  <si>
    <t>Explain that Tuples can have a variety of different datatypes</t>
  </si>
  <si>
    <t>92b34bbf-e4a0-47cf-98ea-b67f527a31a7</t>
  </si>
  <si>
    <t>CT1_2_6_8</t>
  </si>
  <si>
    <t>Explain the differences between a List/Array and a Tuple</t>
  </si>
  <si>
    <t>deee6693-34c1-4951-b18a-e823bf85cd14</t>
  </si>
  <si>
    <t>CT1_2_6_9</t>
  </si>
  <si>
    <t>Compare and contrast use of Tuples and Lists/Array</t>
  </si>
  <si>
    <t>f885eb01-ceb9-4481-906b-e002e20dcfc8</t>
  </si>
  <si>
    <t>CT1_2_7</t>
  </si>
  <si>
    <t>Sets</t>
  </si>
  <si>
    <t>CT1_2_7_1</t>
  </si>
  <si>
    <t>Explain the structure of a set {} with the usage of curly brackets</t>
  </si>
  <si>
    <t>b8c883ca-cf58-43f8-9f7e-4f5d38fe5451</t>
  </si>
  <si>
    <t>CT1_2_7_2</t>
  </si>
  <si>
    <t>Explain that sets are collections of unordered information</t>
  </si>
  <si>
    <t>9f8d468f-4617-4ca3-97f8-416b40a96f4a</t>
  </si>
  <si>
    <t>CT1_2_7_3</t>
  </si>
  <si>
    <t xml:space="preserve">Explain that tuples are immutable* (unchangeable) </t>
  </si>
  <si>
    <t>3402230e-089f-4a5c-bdeb-4b02d430f81c</t>
  </si>
  <si>
    <t>CT1_2_7_4</t>
  </si>
  <si>
    <t>Explain that sets cannot contain duplicate values</t>
  </si>
  <si>
    <t>4001d58f-1049-4c73-a01a-a8b7a3b99608</t>
  </si>
  <si>
    <t>CT1_2_7_5</t>
  </si>
  <si>
    <t>Print an entire Set to screen</t>
  </si>
  <si>
    <t>c2574c37-2d95-46b1-83eb-38189105e3b2</t>
  </si>
  <si>
    <t>CT1_2_7_6</t>
  </si>
  <si>
    <t>Add an item to a Set</t>
  </si>
  <si>
    <t>915885b4-d88b-4e0d-9b80-f62d5dae1b5f</t>
  </si>
  <si>
    <t>CT1_2_7_7</t>
  </si>
  <si>
    <t>Remove an item from a Set</t>
  </si>
  <si>
    <t>d7dc51d1-f4b8-4f1d-b66c-60b90eda1471</t>
  </si>
  <si>
    <t>CT1_2_7_8</t>
  </si>
  <si>
    <t>Explain that Sets can have a variety of different datatypes</t>
  </si>
  <si>
    <t>a27dd07a-ee6a-4371-82d2-9880f4ec84af</t>
  </si>
  <si>
    <t>CT1_2_7_9</t>
  </si>
  <si>
    <t>Compare and contrast use of Sets and Lists</t>
  </si>
  <si>
    <t>096529d1-ac78-4677-8f0f-0446b4fa3f9b</t>
  </si>
  <si>
    <t>CT1_22</t>
  </si>
  <si>
    <t>CT1_2_9</t>
  </si>
  <si>
    <t>Set Operations</t>
  </si>
  <si>
    <t>CT1_2_9_1</t>
  </si>
  <si>
    <t>Describe a Union operation</t>
  </si>
  <si>
    <t>e27fd2fc-92b6-4413-b6e5-3b90bb74b1bd</t>
  </si>
  <si>
    <t>CT1_2_9_2</t>
  </si>
  <si>
    <t>Apply a Union operation on two Sets</t>
  </si>
  <si>
    <t>eda015cb-9e81-459f-89b2-34d4371f2586</t>
  </si>
  <si>
    <t>CT1_2_9_3</t>
  </si>
  <si>
    <t>Describe an Intersection operation</t>
  </si>
  <si>
    <t>ae8b583a-037b-447f-806e-5fef8c21471f</t>
  </si>
  <si>
    <t>CT1_2_9_4</t>
  </si>
  <si>
    <t>Apply an Intersection operation on two Sets</t>
  </si>
  <si>
    <t>b2e24ade-0f36-4d86-a25f-12c9e6db4360</t>
  </si>
  <si>
    <t>CT1_2_9_5</t>
  </si>
  <si>
    <t>Describe a Complement operation</t>
  </si>
  <si>
    <t>8d8ddcbe-2732-4418-96dc-7e08afc99509</t>
  </si>
  <si>
    <t>CT1_2_9_6</t>
  </si>
  <si>
    <t>Apply a Complement operation on one Set</t>
  </si>
  <si>
    <t>001bcb46-bd6c-48b3-9d27-40f6fcbf6819</t>
  </si>
  <si>
    <t>CT1_2_10</t>
  </si>
  <si>
    <t>Sets and Venn Diagrams</t>
  </si>
  <si>
    <t>CT1_2_10_1</t>
  </si>
  <si>
    <t>Describe Venn diagrams</t>
  </si>
  <si>
    <t>0e053eac-a295-4228-a7c2-4a0564e3a4ad</t>
  </si>
  <si>
    <t>CT1_2_10_2</t>
  </si>
  <si>
    <t>Draw and interpret Venn diagrams</t>
  </si>
  <si>
    <t>906a07c2-120f-4640-8018-20364b9fba29</t>
  </si>
  <si>
    <t>CT1_2_10_3</t>
  </si>
  <si>
    <t>Explain the Set operations using a Venn diagram</t>
  </si>
  <si>
    <t>3757144b-24d5-4838-85e8-d8302676b7be</t>
  </si>
  <si>
    <t>CT1_2_10_4</t>
  </si>
  <si>
    <t>Draw a Venn diagram and work out Set problems in real life</t>
  </si>
  <si>
    <t>0dadcbec-6181-4663-a2f3-940e48ef4619</t>
  </si>
  <si>
    <t>CT1_2_8</t>
  </si>
  <si>
    <t>Dictionaries</t>
  </si>
  <si>
    <t>CT1_2_8_1</t>
  </si>
  <si>
    <t>Explain the structure of a Dictionary {} with the usage of curly brackets and differentiate between key and value pairs</t>
  </si>
  <si>
    <t>220c6ee8-5afa-4519-9647-a983d4ab84c7</t>
  </si>
  <si>
    <t>CT1_2_8_2</t>
  </si>
  <si>
    <t>Print an entire Dictionary and a value to screen</t>
  </si>
  <si>
    <t>5e6922c9-4323-411d-9f5d-16cc4b2351e5</t>
  </si>
  <si>
    <t>CT1_2_8_3</t>
  </si>
  <si>
    <t>Add an item to a Dictionary</t>
  </si>
  <si>
    <t>6b1c50df-8da2-48d9-b307-dab4eca763fc</t>
  </si>
  <si>
    <t>CT1_2_8_4</t>
  </si>
  <si>
    <t>Delete an item from a Dictionary</t>
  </si>
  <si>
    <t>1752e7b5-40c0-47db-be5a-f8fb565ac15e</t>
  </si>
  <si>
    <t>Collections</t>
  </si>
  <si>
    <t>CT1_2_8_5</t>
  </si>
  <si>
    <t>Compare and contrast Lists, Tuples, Sets and Dictionaries</t>
  </si>
  <si>
    <t>23cec2bc-8e2c-41f8-abe8-79cbb11848ac</t>
  </si>
  <si>
    <t>CT1_14</t>
  </si>
  <si>
    <t>Queues &amp; Stacks</t>
  </si>
  <si>
    <t>CT1_14_1</t>
  </si>
  <si>
    <t>Queues</t>
  </si>
  <si>
    <t>CT1_14_1_1</t>
  </si>
  <si>
    <t>Explain the concept of Queues</t>
  </si>
  <si>
    <t>61781db7-966f-4be1-820d-cd2e741df4e3</t>
  </si>
  <si>
    <t>CT1_14_1_2</t>
  </si>
  <si>
    <t>Demonstrate how Queues follow FIFO (First In First Out) principles</t>
  </si>
  <si>
    <t>8566d4b7-7c2c-4386-9719-a2badbb6e115</t>
  </si>
  <si>
    <t>CT1_14_1_3</t>
  </si>
  <si>
    <t>Explain the concept of Queue relations</t>
  </si>
  <si>
    <t>5d0768b9-f12f-4326-9c5d-3d447d49a2af</t>
  </si>
  <si>
    <t>CT1_14_1_4</t>
  </si>
  <si>
    <t xml:space="preserve">Demonstate Queue Functions Enqueue and Dequeue </t>
  </si>
  <si>
    <t>fcf2a04c-13e2-494b-ba45-a7ae6379c5c2</t>
  </si>
  <si>
    <t>CT1_14_1_5</t>
  </si>
  <si>
    <t>Use a buffer Queue to reoder the items in a Queue</t>
  </si>
  <si>
    <t>b34c2905-4b7f-4a47-b62b-c7678a908cce</t>
  </si>
  <si>
    <t>CT1_14_1_6</t>
  </si>
  <si>
    <t>Demonstrate and Explain how to merge two sorted Queues to be one sorted Queue</t>
  </si>
  <si>
    <t>c43523a8-f8e1-406f-8e4f-50ab72fcdf68</t>
  </si>
  <si>
    <t>CT1_14_2</t>
  </si>
  <si>
    <t>Stacks</t>
  </si>
  <si>
    <t>CT1_14_2_1</t>
  </si>
  <si>
    <t>Explain the concept of Stacks</t>
  </si>
  <si>
    <t>a69c2d90-7f66-46a5-9894-cd73254ebd3d</t>
  </si>
  <si>
    <t>CT1_14_2_2</t>
  </si>
  <si>
    <t>Demonstrate how Stacks follow LIFO (Last In First Out principles)</t>
  </si>
  <si>
    <t>6ec0eb5d-f258-49da-a165-c20b9e4df5d4</t>
  </si>
  <si>
    <t>CT1_14_2_3</t>
  </si>
  <si>
    <t>Use stack relations, push and pop from the stack</t>
  </si>
  <si>
    <t>728282ef-0762-4f00-8a23-01780613378a</t>
  </si>
  <si>
    <t>CT1_14_2_4</t>
  </si>
  <si>
    <t>Use a buffer stack to reorder the items in a queue</t>
  </si>
  <si>
    <t>bb85449d-8fdf-4a32-bd65-a92a92fa81c5</t>
  </si>
  <si>
    <t>CT1_14_2_5</t>
  </si>
  <si>
    <t>Demonstrate and Explain how to merge two sorted stacks to be one sorted stack</t>
  </si>
  <si>
    <t>a70e3bf8-c6c7-48b8-b1cd-77690ed2ce9f</t>
  </si>
  <si>
    <t>CT1_14_3</t>
  </si>
  <si>
    <t>Queues and Stacks</t>
  </si>
  <si>
    <t>CT1_14_3_1</t>
  </si>
  <si>
    <t>Combine Queues and Stacks to solve problems</t>
  </si>
  <si>
    <t>677aa733-8bfd-49df-8898-60b46598e6ee</t>
  </si>
  <si>
    <t>CT1_11</t>
  </si>
  <si>
    <t>Strings</t>
  </si>
  <si>
    <t>CT1_11_1</t>
  </si>
  <si>
    <t>String basics</t>
  </si>
  <si>
    <t>CT1_11_1_1</t>
  </si>
  <si>
    <t>Demonstrate how Strings hold characters, symbols, word or sentences</t>
  </si>
  <si>
    <t>d51e4396-5ab8-4685-b733-8855ee34b480</t>
  </si>
  <si>
    <t>CT1_11_1_2</t>
  </si>
  <si>
    <t>Be able to use indices to locate individual characters in a string</t>
  </si>
  <si>
    <t>a7b16418-a279-4324-a874-7fd097ec8b2c</t>
  </si>
  <si>
    <t>CT1_11_1_3</t>
  </si>
  <si>
    <t>Be able to identify the validity of a string</t>
  </si>
  <si>
    <t>c7bfbbfa-23b5-473c-b01a-8f9829190bf7</t>
  </si>
  <si>
    <t>CT1_11_2</t>
  </si>
  <si>
    <t>String operations</t>
  </si>
  <si>
    <t>CT1_11_2_1</t>
  </si>
  <si>
    <t>Illustrate the division of strings to substrings</t>
  </si>
  <si>
    <t>5fd2d8b3-4a80-4a84-b2c2-89b77a2b1a30</t>
  </si>
  <si>
    <t>CT1_11_2_2</t>
  </si>
  <si>
    <t>Use string related functions, append, extend, remove, sort etc</t>
  </si>
  <si>
    <t>6c3b88fd-0f08-412b-b35b-1c969e1fd3f0</t>
  </si>
  <si>
    <t>CT1_11_2_3</t>
  </si>
  <si>
    <t>Be able to permutate a string to find an anagram of a string</t>
  </si>
  <si>
    <t>6e48ed98-0949-424d-be9d-b73e3f3bcd49</t>
  </si>
  <si>
    <t>String Operations</t>
  </si>
  <si>
    <t>CT1_11_2_4</t>
  </si>
  <si>
    <t>Be able to use a carriage return '/r' to move the cursor to the beginning of the same line</t>
  </si>
  <si>
    <t>aed559af-1d3c-4091-b145-1a5acdfe03c7</t>
  </si>
  <si>
    <t>CT1_11_2_5</t>
  </si>
  <si>
    <t>Be able to use a new line operator '/n' to move the cursor down one line</t>
  </si>
  <si>
    <t>e7e5818a-627d-4643-bcbd-6de9e1085e7c</t>
  </si>
  <si>
    <t>CT1_11_2_6</t>
  </si>
  <si>
    <t>Be able to use a string placeholder '%s' to insert string data into a string</t>
  </si>
  <si>
    <t>7d84403f-cbcb-4356-9e12-f8d88e472ca1</t>
  </si>
  <si>
    <t>CT1_11_2_7</t>
  </si>
  <si>
    <t>Be able to use a numeric placeholder '%d' to insert numeric data into a string</t>
  </si>
  <si>
    <t>79018d0c-903b-42c6-9708-2c8d16fa27e7</t>
  </si>
  <si>
    <t>CT1_11_2_8</t>
  </si>
  <si>
    <t>Be able to differentiate the different outputs when using arithmetic operators on Strings and Integers and a combination of both</t>
  </si>
  <si>
    <t>3c3e5892-c478-4561-afde-146d1f9fff10</t>
  </si>
  <si>
    <t>CT1_11_2_9</t>
  </si>
  <si>
    <t>Be able to take in user input and cast the inputs from String to either int or float</t>
  </si>
  <si>
    <t>49f30a05-060d-4f27-8fab-7395acab3bb1</t>
  </si>
  <si>
    <t>CT1_11_2_10</t>
  </si>
  <si>
    <t>Demonstrate in-built functions that modify the case of a String i.e. upper(), lower(), title(), capitalize()</t>
  </si>
  <si>
    <t>80429a1f-ecf9-4bb7-b4c7-4950da16cad2</t>
  </si>
  <si>
    <t>CT1_11_2_11</t>
  </si>
  <si>
    <t>Demonstrate in-built functions that alter Strings or output findings i.e. split(), strip(), count(), replace()</t>
  </si>
  <si>
    <t>2e15f6d7-f688-4f95-a8c1-9059ad77ee5a</t>
  </si>
  <si>
    <t>CT1_7</t>
  </si>
  <si>
    <t>Tree Stucture</t>
  </si>
  <si>
    <t>CT1_7_1</t>
  </si>
  <si>
    <t>Tree Structure Basics</t>
  </si>
  <si>
    <t>CT1_7_1_1</t>
  </si>
  <si>
    <t>Describe Tree structures</t>
  </si>
  <si>
    <t>073709f2-c3ff-4d9e-9446-6a4fa17fcd41</t>
  </si>
  <si>
    <t>CT1_7_1_2</t>
  </si>
  <si>
    <t>Explain Tree node names such as Root, Parent, Child, Leaf and Sibling</t>
  </si>
  <si>
    <t>dfb7d987-153f-492a-ac7c-13203c84ec26</t>
  </si>
  <si>
    <t>CT1_7_1_3</t>
  </si>
  <si>
    <t>Explain Tree branches and their relationships</t>
  </si>
  <si>
    <t>05e7e4ca-2a13-4b22-949a-30a64c769d2a</t>
  </si>
  <si>
    <t>CT1_7_2</t>
  </si>
  <si>
    <t>Use of a tree structure</t>
  </si>
  <si>
    <t>CT1_7_2_1</t>
  </si>
  <si>
    <t>Identify and discuss tree structures in everyday life, such as family tree, various hierarchies, etc.</t>
  </si>
  <si>
    <t>85e57833-08ae-4bc9-a83b-89dc4d70b103</t>
  </si>
  <si>
    <t>CT1_7_2_2</t>
  </si>
  <si>
    <t>Use tree structures to model some concepts in everyday life, e.g., family tree, various hierarchies, etc.</t>
  </si>
  <si>
    <t>e42b3275-0d7e-4272-b7ac-f2c39f9a4ef0</t>
  </si>
  <si>
    <t>CT1_7_3</t>
  </si>
  <si>
    <t>Tree Traverse</t>
  </si>
  <si>
    <t>CT1_7_3_1</t>
  </si>
  <si>
    <t>Explain breadth first search in Tree structures (Left subtree - then right)</t>
  </si>
  <si>
    <t>19aef803-f3b5-4f76-a4b8-8c3ff52b2920</t>
  </si>
  <si>
    <t>CT1_7_3_2</t>
  </si>
  <si>
    <t>Operate breadth first search in Tree structures (Left subtree - then right)</t>
  </si>
  <si>
    <t>95644efd-3745-4510-a9f5-bf801c56e752</t>
  </si>
  <si>
    <t>CT1_7_3_3</t>
  </si>
  <si>
    <t>Explain depth first search in Tree structures (one level of children nodes then repeat)</t>
  </si>
  <si>
    <t>045b3236-a656-489b-ac95-2c92f981a06d</t>
  </si>
  <si>
    <t>CT1_7_3_4</t>
  </si>
  <si>
    <t>Operate depth first search in Tree structures (one level of children nodes then repeat)</t>
  </si>
  <si>
    <t>db594a8b-b37b-4224-9122-5e08e1a99893</t>
  </si>
  <si>
    <t>CT1_7_3_5</t>
  </si>
  <si>
    <t>Differentiate breadth first search and depth first search in a tree</t>
  </si>
  <si>
    <t>026e1653-93c8-45d7-8396-8b8ffc0eff54</t>
  </si>
  <si>
    <t>CT1_15</t>
  </si>
  <si>
    <t>Heaps</t>
  </si>
  <si>
    <t>CT1_15_2</t>
  </si>
  <si>
    <t>Heap Basics</t>
  </si>
  <si>
    <t>CT1_15_2_1</t>
  </si>
  <si>
    <t>Explain how the heap is a special case of trees</t>
  </si>
  <si>
    <t>121f6205-1c8c-4bba-a910-fe9bcb70514b</t>
  </si>
  <si>
    <t>CT1_15_3</t>
  </si>
  <si>
    <t>Heap Operations</t>
  </si>
  <si>
    <t>CT1_15_3_1</t>
  </si>
  <si>
    <t>Execute heapify the heaps</t>
  </si>
  <si>
    <t>79066efc-de97-4197-9770-4bc1d9f9f2af</t>
  </si>
  <si>
    <t>CT1_15_3_2</t>
  </si>
  <si>
    <t>Insert a new element to a heap</t>
  </si>
  <si>
    <t>89e9424b-615b-4b0c-913e-9bdeae89b266</t>
  </si>
  <si>
    <t>CT1_15_3_3</t>
  </si>
  <si>
    <t>Extract the root from a heap</t>
  </si>
  <si>
    <t>5485af6c-0332-4da3-b7f6-49c65a7b11d0</t>
  </si>
  <si>
    <t>CT1_15_3_4</t>
  </si>
  <si>
    <t>Apply heaps to real life applications</t>
  </si>
  <si>
    <t>2fa5baa7-62d8-4242-814f-16514276175c</t>
  </si>
  <si>
    <t>CT1_15_3_5</t>
  </si>
  <si>
    <t>Identify parent nodes in a data heap</t>
  </si>
  <si>
    <t>e8b57800-f641-4e60-989f-f3b02d5cce64</t>
  </si>
  <si>
    <t>CT1_15_3_6</t>
  </si>
  <si>
    <t>Identify child nodes in a data heap</t>
  </si>
  <si>
    <t>8fcec36a-578a-4187-991a-ff1451b01085</t>
  </si>
  <si>
    <t>CT1_21</t>
  </si>
  <si>
    <t>CT1_21_1</t>
  </si>
  <si>
    <t>Graph Basics</t>
  </si>
  <si>
    <t>CT1_21_1_1</t>
  </si>
  <si>
    <t>Explain that Graphs include nodes and edges</t>
  </si>
  <si>
    <t>dc349f56-05c1-4f2e-9641-0dcf5528ceba</t>
  </si>
  <si>
    <t>CT1_21_1_2</t>
  </si>
  <si>
    <t>Demonstrate that Graphs can be directed and undirected graphs and edges can have weights</t>
  </si>
  <si>
    <t>617e8124-0eb0-4960-99b6-d9755f1a8c5b</t>
  </si>
  <si>
    <t>CT1_21_1_3</t>
  </si>
  <si>
    <t>Explain how Graph models are used in real life (e.g., maps, social media relationships, etc)</t>
  </si>
  <si>
    <t>2ab5fb14-7c01-4d1d-ba6e-30ede489a626</t>
  </si>
  <si>
    <t>CT1_21_2</t>
  </si>
  <si>
    <t>Graph Traverse</t>
  </si>
  <si>
    <t>CT1_21_2_1</t>
  </si>
  <si>
    <t>Demonstrate a Breadth first search</t>
  </si>
  <si>
    <t>0a3586a1-ea7d-455c-ba3c-cf9339d114b7</t>
  </si>
  <si>
    <t>CT1_21_2_2</t>
  </si>
  <si>
    <t xml:space="preserve">Demonstrate a Depth first search </t>
  </si>
  <si>
    <t>798c6f7d-daf3-42b4-9496-f9b9553599e4</t>
  </si>
  <si>
    <t>CT1_21_3</t>
  </si>
  <si>
    <t>Graph Algorithms - Eulerian paths</t>
  </si>
  <si>
    <t>CT1_21_3_1</t>
  </si>
  <si>
    <t>Describe the Königsberg Bridge Problem</t>
  </si>
  <si>
    <t>ebcb70b0-c876-4974-88f8-b4e7796e4d9f</t>
  </si>
  <si>
    <t>CT1_21_3_2</t>
  </si>
  <si>
    <t>Discuss in-degrees and out-degrees</t>
  </si>
  <si>
    <t>534ed9b2-d18e-46ef-bf2c-21ff160a380b</t>
  </si>
  <si>
    <t>CT1_21_3_3</t>
  </si>
  <si>
    <t>Identify when an Eulerian path exists</t>
  </si>
  <si>
    <t>c4fbd71a-4096-472d-a3ea-57de011f87aa</t>
  </si>
  <si>
    <t>CT1_21_3_4</t>
  </si>
  <si>
    <t>Find an Eulerian path in a graph</t>
  </si>
  <si>
    <t>bbf541fa-7fae-4b54-b941-8e5cd699d789</t>
  </si>
  <si>
    <t>CT1_21_4</t>
  </si>
  <si>
    <t>Graph Algorithms - Map Colouring Problems</t>
  </si>
  <si>
    <t>CT1_21_4_1</t>
  </si>
  <si>
    <t>Discuss the map colouring problem</t>
  </si>
  <si>
    <t>f6888012-f9b1-4a76-87cf-91ca7ff5d8ab</t>
  </si>
  <si>
    <t>CT1_21_4_2</t>
  </si>
  <si>
    <t>Model a map using a graph (with nodes and edges)</t>
  </si>
  <si>
    <t>d64fa0e7-eeee-4374-b4ac-3833b458dcd1</t>
  </si>
  <si>
    <t>CT1_21_4_3</t>
  </si>
  <si>
    <t>Illustate that at most 4 colours are needed for any maps</t>
  </si>
  <si>
    <t>9b9a57af-9c5f-4d6a-9390-6588dd42da7b</t>
  </si>
  <si>
    <t>CT1_21_4_4</t>
  </si>
  <si>
    <t>Colour some graphs with at most 4 colours</t>
  </si>
  <si>
    <t>c0a3d442-6ec3-4f4b-a110-c159b283efbc</t>
  </si>
  <si>
    <t>CT1_21_5</t>
  </si>
  <si>
    <t>Graph Algorithms - Tiling Problems</t>
  </si>
  <si>
    <t>CT1_21_5_1</t>
  </si>
  <si>
    <t>Explain the tiling problem</t>
  </si>
  <si>
    <t>c603a530-d519-49ba-8f72-50557be76321</t>
  </si>
  <si>
    <t>CT1_21_5_2</t>
  </si>
  <si>
    <t>Discuss why it is impossible to find a solution for some tiling problems</t>
  </si>
  <si>
    <t>2c41ac8d-9586-4a71-a655-f1576506586b</t>
  </si>
  <si>
    <t>CT1_21_5_3</t>
  </si>
  <si>
    <t>Practise the tiling on some graphs</t>
  </si>
  <si>
    <t>f3cd70b6-907c-4140-8dda-1e7f0a69c9ff</t>
  </si>
  <si>
    <t>CT1_21_6</t>
  </si>
  <si>
    <t>Graph Algorithms - Shortest Path Problems</t>
  </si>
  <si>
    <t>CT1_21_6_1</t>
  </si>
  <si>
    <t>Demonstrate the shortest path problem in a graph</t>
  </si>
  <si>
    <t>47ff2cec-661a-4882-ad29-4a829d7f003c</t>
  </si>
  <si>
    <t>CT1_21_6_2</t>
  </si>
  <si>
    <t>Demonstrate how to find the shortest path in a graph</t>
  </si>
  <si>
    <t>03b48a35-f6b6-4d3c-b6ae-6382b75199dc</t>
  </si>
  <si>
    <t>CT1_21_6_3</t>
  </si>
  <si>
    <t>Find a shortest path in some simple graphs</t>
  </si>
  <si>
    <t>c55fdf82-6c8f-4471-9239-57d1913b99db</t>
  </si>
  <si>
    <t>CT1_12</t>
  </si>
  <si>
    <t>Ciphers and codes</t>
  </si>
  <si>
    <t>CT1_12_1</t>
  </si>
  <si>
    <t>Cipher Basics</t>
  </si>
  <si>
    <t>CT1_12_1_1</t>
  </si>
  <si>
    <t>Explain the term cryptography and ciphers as the science of secret messages</t>
  </si>
  <si>
    <t>d40b110c-639c-49ec-a83c-b43645e1dd48</t>
  </si>
  <si>
    <t>CT1_12_1_2</t>
  </si>
  <si>
    <t>Explain the concept and use of a key for encryption and decryption</t>
  </si>
  <si>
    <t>df8b13bf-7361-4d8f-bb9a-924328e8ef40</t>
  </si>
  <si>
    <t>CT1_12_1_3</t>
  </si>
  <si>
    <t>Explain the term Encryption</t>
  </si>
  <si>
    <t>4a636ba8-4db8-4a11-82ae-e12d1a60396a</t>
  </si>
  <si>
    <t>CT1_12_1_4</t>
  </si>
  <si>
    <t>Explain the term Decryption</t>
  </si>
  <si>
    <t>af66963b-4814-41fa-a10e-ed4cff361041</t>
  </si>
  <si>
    <t>CT1_12_1_5</t>
  </si>
  <si>
    <t>Explain the term plaintext</t>
  </si>
  <si>
    <t>b62bd5e8-3692-4750-a9a6-3cb8832e913a</t>
  </si>
  <si>
    <t>CT1_12_1_6</t>
  </si>
  <si>
    <t>Create a program to encode a message</t>
  </si>
  <si>
    <t>e6271b84-b927-4e79-b3d7-343097b0bec9</t>
  </si>
  <si>
    <t>CT1_12_1_7</t>
  </si>
  <si>
    <t>Create a program to decode a message</t>
  </si>
  <si>
    <t>3c141c8e-ecb7-4b88-ab32-cf0c276c96d4</t>
  </si>
  <si>
    <t>CT1_12_2</t>
  </si>
  <si>
    <t>Binary code</t>
  </si>
  <si>
    <t>CT1_12_2_1</t>
  </si>
  <si>
    <t>Discuss the relationship between on and off, 1 and 0</t>
  </si>
  <si>
    <t>d4e0a572-582d-4242-b3eb-3ada4f444145</t>
  </si>
  <si>
    <t>CT1_12_2_2</t>
  </si>
  <si>
    <t>Demonstrate you can Count in binary</t>
  </si>
  <si>
    <t>d66af71f-87de-4c70-bc13-ed634b2e1988</t>
  </si>
  <si>
    <t>CT1_12_2_3</t>
  </si>
  <si>
    <t>Describe Binary number conversion</t>
  </si>
  <si>
    <t>1ac2eeea-66cc-4989-82f9-c961c1d4288d</t>
  </si>
  <si>
    <t>CT1_12_2_4</t>
  </si>
  <si>
    <t>Execute Binary number conversion</t>
  </si>
  <si>
    <t>8ee8ea8e-3317-408d-ade0-1ebe36580e3e</t>
  </si>
  <si>
    <t>CT1_12_2_5</t>
  </si>
  <si>
    <t xml:space="preserve">Execute binary to denary conversion and back. </t>
  </si>
  <si>
    <t>ed5936e8-ad50-419f-83c4-3c4a3b18a903</t>
  </si>
  <si>
    <t>CT1_12_2_6</t>
  </si>
  <si>
    <t xml:space="preserve">Complete Denary to Binary Conversation and back.  </t>
  </si>
  <si>
    <t>7ebe7fb0-7ae4-4d8c-b2d3-477e34cca161</t>
  </si>
  <si>
    <t>CT1_12_2_7</t>
  </si>
  <si>
    <t>Complete  binary to hexadecimal conversion and back.</t>
  </si>
  <si>
    <t>12eb8f2e-1e1f-4be5-901d-8b4bd0862d1e</t>
  </si>
  <si>
    <t>CT3</t>
  </si>
  <si>
    <t>CT1_12_2_8</t>
  </si>
  <si>
    <t>Explain the process of creating a program to convert decimal into denary</t>
  </si>
  <si>
    <t>92565f47-7277-49bd-bbe1-2b4b087e1f43</t>
  </si>
  <si>
    <t>CT4</t>
  </si>
  <si>
    <t>CT1_12_2_9</t>
  </si>
  <si>
    <t>Explain the process of creating a program to convert denary into decimal</t>
  </si>
  <si>
    <t>9d04e911-1bf3-46c0-ac3b-4b8544be78a1</t>
  </si>
  <si>
    <t>CT1_12_3</t>
  </si>
  <si>
    <t>Morse code</t>
  </si>
  <si>
    <t>CT1_12_3_1</t>
  </si>
  <si>
    <t>Discuss relations; dits and dahs, dots and dashes</t>
  </si>
  <si>
    <t>a1e87982-6002-4415-90b8-72483780c190</t>
  </si>
  <si>
    <t>ks3</t>
  </si>
  <si>
    <t>CT1_12_3_2</t>
  </si>
  <si>
    <t>Complete alphabetic conversion to morse code</t>
  </si>
  <si>
    <t>f5ddbbbc-7aca-49ee-a238-969aeedf621e</t>
  </si>
  <si>
    <t>CT1_12_3_3</t>
  </si>
  <si>
    <t>Encode morse code to letters using the decode tree</t>
  </si>
  <si>
    <t>ccff36a5-d27c-464c-8b72-64b3afeda03b</t>
  </si>
  <si>
    <t>CT1_12_4</t>
  </si>
  <si>
    <t>Caesar Shifting Ciphers</t>
  </si>
  <si>
    <t>CT1_12_4_1</t>
  </si>
  <si>
    <t>Demonstrate the dial of Caesar shifting cipher</t>
  </si>
  <si>
    <t>Is it Edxel?</t>
  </si>
  <si>
    <t>2b183eb0-08e9-40e4-b6b2-413921cb0004</t>
  </si>
  <si>
    <t>CT1_12_4_2</t>
  </si>
  <si>
    <t>Encode and decode the Caesar shifting cipher</t>
  </si>
  <si>
    <t>da8df62a-fe8a-46d9-b27b-10594e44bdf1</t>
  </si>
  <si>
    <t>CT1_12_5</t>
  </si>
  <si>
    <t>Vigenère Cipher</t>
  </si>
  <si>
    <t>CT1_12_5_1</t>
  </si>
  <si>
    <t>Explain the Vigenère Cipher and its use of a keyword for encryption</t>
  </si>
  <si>
    <t>f5a2d865-a1f8-4ba4-a88d-30f0c889c519</t>
  </si>
  <si>
    <t>CT1_12_5_2</t>
  </si>
  <si>
    <t>Encryption and decrypt a Vigenère Cipher using a keyword</t>
  </si>
  <si>
    <t>6e10888c-aaba-46be-a8db-ed10a80737be</t>
  </si>
  <si>
    <t>CT1_13</t>
  </si>
  <si>
    <t>Modules/Libraries</t>
  </si>
  <si>
    <t>CT1_13_1</t>
  </si>
  <si>
    <t>Module Basics</t>
  </si>
  <si>
    <t>CT1_13_1_1</t>
  </si>
  <si>
    <t>Discuss why Modules/libraries are collections of useful functions</t>
  </si>
  <si>
    <t>7ef61853-33d2-4d1b-8b31-c1f339ce76ef</t>
  </si>
  <si>
    <t>CT1_13_1_2</t>
  </si>
  <si>
    <t>Use Modules/libraries and related functions to improve programs</t>
  </si>
  <si>
    <t>2bc0c800-9866-48ab-91ec-2ba64b40bc4e</t>
  </si>
  <si>
    <t>CT1_13_1_3</t>
  </si>
  <si>
    <t>Choose and import Modules/libraries that are fit for purpose when creating an algorithm</t>
  </si>
  <si>
    <t>96af5a0f-a73e-4775-9464-ec43c6120a70</t>
  </si>
  <si>
    <t>CT1_13_1_4</t>
  </si>
  <si>
    <t>Combine Modules/libraries functions when creating algorithms.</t>
  </si>
  <si>
    <t>1ab0603a-4066-435e-90dd-a1b8c253eb14</t>
  </si>
  <si>
    <t>CT1_13_1_5</t>
  </si>
  <si>
    <t>Explain the different methods of 'importing' libraries and using the correct syntax to call their functions</t>
  </si>
  <si>
    <t>a8afc55d-5b33-4b2c-b0b1-4f0b33ab99d9</t>
  </si>
  <si>
    <t>CT1_13_2</t>
  </si>
  <si>
    <t>Turtle Module/Library</t>
  </si>
  <si>
    <t>CT1_13_2_1</t>
  </si>
  <si>
    <t>Import and use cases of the turtle library in an algorithm</t>
  </si>
  <si>
    <t>2a283fe9-b16b-4b6b-9f46-0e41d74c00f4</t>
  </si>
  <si>
    <t>CT1_13_2_2</t>
  </si>
  <si>
    <t>Use Turtle related functions (draw, lift, drop, circle, colour)</t>
  </si>
  <si>
    <t>a3de3aab-c9c1-4daa-9d07-052ab233abbc</t>
  </si>
  <si>
    <t>CT1_13_2_3</t>
  </si>
  <si>
    <t>Combine computational ideas and Turtle functions</t>
  </si>
  <si>
    <t>c1a06db4-5081-40b6-8dbc-f93911755855</t>
  </si>
  <si>
    <t>CT1_13_2_4</t>
  </si>
  <si>
    <t>Use the turtle library to draw common shapes</t>
  </si>
  <si>
    <t>dd1d2b24-3993-4959-a6cd-075b05d21a67</t>
  </si>
  <si>
    <t>CT1_13_3</t>
  </si>
  <si>
    <t>PyGame Module/Library</t>
  </si>
  <si>
    <t>CT1_13_3_1</t>
  </si>
  <si>
    <t>Import and use cases of the PyGame library</t>
  </si>
  <si>
    <t>f06c9730-8897-45bb-ba8f-3cc15fe3518a</t>
  </si>
  <si>
    <t>CT1_13_3_2</t>
  </si>
  <si>
    <t>Use PyGame related functions and building (loading, attaching)</t>
  </si>
  <si>
    <t>0c7f3a28-af66-429a-ab75-fc50d8c0cf90</t>
  </si>
  <si>
    <t>CT1_13_3_3</t>
  </si>
  <si>
    <t>Use PyGame related functions and building (removing, sprites)</t>
  </si>
  <si>
    <t>2737d033-57c8-4b84-91ec-18834d7ad9d2</t>
  </si>
  <si>
    <t>CT1_13_3_4</t>
  </si>
  <si>
    <t>PyGame related game creation principles</t>
  </si>
  <si>
    <t>2592fa22-98b3-433a-89c9-cc04999936f6</t>
  </si>
  <si>
    <t>PyGame  Module/Library</t>
  </si>
  <si>
    <t>CT1_13_3_5</t>
  </si>
  <si>
    <t>Use a interface (such as a mouse or keyboard) to define/change the position of an element</t>
  </si>
  <si>
    <t>c6d9785b-a9e9-4b00-8013-cbadf3f27de0</t>
  </si>
  <si>
    <t>CT1_13_3_6</t>
  </si>
  <si>
    <t>Implement a 'clock' or framerate (FPS)</t>
  </si>
  <si>
    <t>af1d75e9-9650-4563-a8eb-9e28ff47c1f8</t>
  </si>
  <si>
    <t>CT1_13_5</t>
  </si>
  <si>
    <t>Math Module/Library</t>
  </si>
  <si>
    <t>CT1_13_5_1</t>
  </si>
  <si>
    <t>Import and use cases for the math library</t>
  </si>
  <si>
    <t>8f6d75e8-aa2e-469f-8bc2-e0dbaef1f393</t>
  </si>
  <si>
    <t>CT1_13_5_2</t>
  </si>
  <si>
    <t>Use math related functions and expressions (ceil, floor)</t>
  </si>
  <si>
    <t>e67f2a0b-a698-440f-9e81-e29a959d97a0</t>
  </si>
  <si>
    <t>CT1_13_5_3</t>
  </si>
  <si>
    <t>Use the math library to assist in refining or filtering your data</t>
  </si>
  <si>
    <t>c9cab403-eee4-4ba9-a136-871532a48d61</t>
  </si>
  <si>
    <t>CT1_13_5_4</t>
  </si>
  <si>
    <t>Use the math library in conjuction with other functions (casting, nesting, expressions)</t>
  </si>
  <si>
    <t>5b56a944-af98-4e9a-b67f-7ea60c2f4dcf</t>
  </si>
  <si>
    <t>CT1_13_6</t>
  </si>
  <si>
    <t>Time  Module/Library</t>
  </si>
  <si>
    <t>CT1_13_6_1</t>
  </si>
  <si>
    <t>Use cases for the Time library</t>
  </si>
  <si>
    <t>09ca2bb5-9355-457e-aa3d-a59e12141309</t>
  </si>
  <si>
    <t>CT1_13_6_2</t>
  </si>
  <si>
    <t>Use time related functions and expressions (time, strptime, ctime)</t>
  </si>
  <si>
    <t>2d78a7fe-3bbf-4425-be15-ccaf22b1e9d6</t>
  </si>
  <si>
    <t>CT1_13_6_3</t>
  </si>
  <si>
    <t>Use the time library in conjuction with other functions, fetching the time for different applications</t>
  </si>
  <si>
    <t>a50615a4-5693-42f8-9da9-546654efb88f</t>
  </si>
  <si>
    <t>CT1_13_6_4</t>
  </si>
  <si>
    <t>Use the time library as a method to present time taken for a result</t>
  </si>
  <si>
    <t>d6fc2f7d-7a82-497e-8b45-7edb607ce386</t>
  </si>
  <si>
    <t>CT1_13_6_5</t>
  </si>
  <si>
    <t>Use the time library to convert time into different formats or time zones</t>
  </si>
  <si>
    <t>38bbcf82-d020-4f69-a073-4ef93d9b8d81</t>
  </si>
  <si>
    <t>Turtle  Module/Library</t>
  </si>
  <si>
    <t>CT1_13_2_5</t>
  </si>
  <si>
    <t>Explain that the turtle moves based a set number of inputted pixels</t>
  </si>
  <si>
    <t>5d940b27-e197-4fcc-b6d5-d8dac4e17f29</t>
  </si>
  <si>
    <t>CT1_13_2_6</t>
  </si>
  <si>
    <t>Explain the comparison between a 'turtle' and a pen</t>
  </si>
  <si>
    <t>8e1252d2-9274-4d6e-8bbe-755347a935e8</t>
  </si>
  <si>
    <t>CT1_13_7</t>
  </si>
  <si>
    <t>tkinter Module/Library</t>
  </si>
  <si>
    <t>CT1_13_7_1</t>
  </si>
  <si>
    <t>Import and use cases for the tkinter library</t>
  </si>
  <si>
    <t>f8f22a6e-3bf3-40ec-b3c3-fc158725f47f</t>
  </si>
  <si>
    <t>CT1_13_7_2</t>
  </si>
  <si>
    <t>Use tkinter related functions and building (grid, label, button, screen)</t>
  </si>
  <si>
    <t>bf6bf539-7a3f-4adb-8d49-891013f15874</t>
  </si>
  <si>
    <t>CT1_13_7_3</t>
  </si>
  <si>
    <t>Create simple buttons and events within tkinter</t>
  </si>
  <si>
    <t>9e3b8987-91c8-4c7f-b6e1-d7ccc44806e8</t>
  </si>
  <si>
    <t>CT1_13_7_4</t>
  </si>
  <si>
    <t>Position items using a coordinate and grid system within a window</t>
  </si>
  <si>
    <t>9e6013c3-b25a-4d03-b510-981c0911ad44</t>
  </si>
  <si>
    <t>CT1_13_7_5</t>
  </si>
  <si>
    <t>Create and manipulate text within a tkinter window</t>
  </si>
  <si>
    <t>69b4e969-ce2c-443c-8000-df89fd74a6fd</t>
  </si>
  <si>
    <t>CT1_13_8</t>
  </si>
  <si>
    <t>Random Module/Library</t>
  </si>
  <si>
    <t>CT1_13_8_1</t>
  </si>
  <si>
    <t>Import and use cases for the Random library</t>
  </si>
  <si>
    <t>21ba89d8-dd52-422c-b547-fb3da71c7e4c</t>
  </si>
  <si>
    <t>CT1_13_8_2</t>
  </si>
  <si>
    <t>Use Random related functions and building (randint, randrange)</t>
  </si>
  <si>
    <t>6a201278-1333-4952-b9bb-ba4d09a1a675</t>
  </si>
  <si>
    <t>CT1_13_8_3</t>
  </si>
  <si>
    <t>Explain why it is inherently difficult to create randomness on a computer</t>
  </si>
  <si>
    <t>6266eb65-0e99-47f0-9fb6-1eef4cdfd958</t>
  </si>
  <si>
    <t>CT1_13_9</t>
  </si>
  <si>
    <t>MatplotLib Module/Library</t>
  </si>
  <si>
    <t>CT1_13_9_1</t>
  </si>
  <si>
    <t>Import and use cases for the MatPlotLib library</t>
  </si>
  <si>
    <t>067f4afd-a3fa-4f50-ab30-0a78271469a4</t>
  </si>
  <si>
    <t>CT1_13_9_2</t>
  </si>
  <si>
    <t>Use MatPlotLib related functions and building (bar, pie, line, title, label, show)</t>
  </si>
  <si>
    <t>054f5ef5-2975-4d4a-b6d2-0f2947355b68</t>
  </si>
  <si>
    <t>CT1_13_9_3</t>
  </si>
  <si>
    <t>Combine database/table structures with MatPlotLob to display data in relevant formats</t>
  </si>
  <si>
    <t>d717d97d-5d74-4b3a-b7d5-b554457a0e51</t>
  </si>
  <si>
    <t>CT1_16</t>
  </si>
  <si>
    <t>Recursion</t>
  </si>
  <si>
    <t>CT1_16_1</t>
  </si>
  <si>
    <t>Recursion Basics</t>
  </si>
  <si>
    <t>CT1_16_1_1</t>
  </si>
  <si>
    <t>Explain that recursion is breaking down a bigger problem into smaller self-calling pieces</t>
  </si>
  <si>
    <t>9160198f-a7e9-4fe4-b7cb-3c5fe0268159</t>
  </si>
  <si>
    <t>CT1_16_1_2</t>
  </si>
  <si>
    <t>Demonstrate a self-concluding recursive action</t>
  </si>
  <si>
    <t>5b0ec8bc-2f82-464f-9ec4-4c3eb4ab700a</t>
  </si>
  <si>
    <t>CT1_16_1_3</t>
  </si>
  <si>
    <t>Apply recursion to solve problems</t>
  </si>
  <si>
    <t>c98f5a0e-e71f-45cc-b11c-e0da047a4508</t>
  </si>
  <si>
    <t>CT1_17</t>
  </si>
  <si>
    <t>OOP (object oriented programming)</t>
  </si>
  <si>
    <t>CT1_17_1</t>
  </si>
  <si>
    <t>OOP Basics</t>
  </si>
  <si>
    <t>CT1_17_1_1</t>
  </si>
  <si>
    <t>Ability to decompose a problem into objects and classes</t>
  </si>
  <si>
    <t>ee791487-ca9f-4b0a-975e-60ff756243a3</t>
  </si>
  <si>
    <t>CT1_17_1_2</t>
  </si>
  <si>
    <t>Explain how an object is created</t>
  </si>
  <si>
    <t>1489108a-6f41-4460-a363-7170ef45d106</t>
  </si>
  <si>
    <t>CT1_17_1_3</t>
  </si>
  <si>
    <t>Explain why we use objects in programs</t>
  </si>
  <si>
    <t>aaedabcc-7c7e-4d1f-b508-a28dff889327</t>
  </si>
  <si>
    <t>CT1_17_1_4</t>
  </si>
  <si>
    <t>Explain that objects have both behaviours and attributes</t>
  </si>
  <si>
    <t>3ba22ee3-8c88-4add-af1f-a0ff21c3fdae</t>
  </si>
  <si>
    <t>CT1_17_1_5</t>
  </si>
  <si>
    <t>Explain the term class and its relation to objects</t>
  </si>
  <si>
    <t>64707162-3631-46e7-acdd-ec05fd10ff56</t>
  </si>
  <si>
    <t>CT1_17_1_6</t>
  </si>
  <si>
    <t>Explain the comparison of a class as a blueprint to an object</t>
  </si>
  <si>
    <t>5d501b71-35b2-4ed0-b0ff-01328e6cace0</t>
  </si>
  <si>
    <t>CT1_17_1_7</t>
  </si>
  <si>
    <t>Create a blank object constructor</t>
  </si>
  <si>
    <t>3e9925d8-5cf7-4e82-a06a-286170f6c517</t>
  </si>
  <si>
    <t>CT1_17_1_8</t>
  </si>
  <si>
    <t>Create attributes within an object (self)</t>
  </si>
  <si>
    <t>2713707d-5fee-43ec-aa13-8369590e16e3</t>
  </si>
  <si>
    <t>CT1_17_1_9</t>
  </si>
  <si>
    <t>Explain the term constructor</t>
  </si>
  <si>
    <t>2b02f3e7-8611-4a25-8483-d39013d3f209</t>
  </si>
  <si>
    <t>CT1_17_1_10</t>
  </si>
  <si>
    <t>Explain that constructor is initialised upon creation of an object</t>
  </si>
  <si>
    <t>952b8fce-98d4-43e0-80e9-3bef838e3b5f</t>
  </si>
  <si>
    <t>CT1_17_1_11</t>
  </si>
  <si>
    <t>Explain that a method is a function within a class</t>
  </si>
  <si>
    <t>400b00f5-aae7-442b-9c6c-85a0018a8b50</t>
  </si>
  <si>
    <t>CT1_17_1_12</t>
  </si>
  <si>
    <t>Be able to instantiate a class to create an object</t>
  </si>
  <si>
    <t>edd2c1c0-6931-4882-995c-cc7847cb125e</t>
  </si>
  <si>
    <t>CT1_17_1_13</t>
  </si>
  <si>
    <t>Be able to define a method within a class</t>
  </si>
  <si>
    <t>a92c0516-8122-4fc0-80a9-42412c74206f</t>
  </si>
  <si>
    <t>CT1_17_1_14</t>
  </si>
  <si>
    <t>Be able to call methods within a class</t>
  </si>
  <si>
    <t>471355ed-4d8d-4693-b1e3-7167030fc05d</t>
  </si>
  <si>
    <t>CT1_17_1_15</t>
  </si>
  <si>
    <t>Explain the relation between keyboard events and object calls</t>
  </si>
  <si>
    <t>99b49a5a-21fc-4320-b655-59a301bb39ef</t>
  </si>
  <si>
    <t>CT1_17_2</t>
  </si>
  <si>
    <t>Encapsulation</t>
  </si>
  <si>
    <t>CT1_17_2_1</t>
  </si>
  <si>
    <t>Demonstrate Hiding data implementation by restricting access to public methods</t>
  </si>
  <si>
    <t>fcd5c260-e4fc-43d6-9bf0-1a98cdf51d4c</t>
  </si>
  <si>
    <t>CT1_17_2_2</t>
  </si>
  <si>
    <t>Explain the concept of encapsulating an object to protect certain elements</t>
  </si>
  <si>
    <t>9133511e-5126-4294-bc67-3471030d12d6</t>
  </si>
  <si>
    <t>CT1_17_2_3</t>
  </si>
  <si>
    <t>Explain the difference between public and private methods</t>
  </si>
  <si>
    <t>e80a317d-ef35-4c0b-a953-e2aee0c2bde5</t>
  </si>
  <si>
    <t>CT1_17_2_4</t>
  </si>
  <si>
    <t>Create and call public methods</t>
  </si>
  <si>
    <t>68877c22-2a86-4cee-839d-90dcd804e2ad</t>
  </si>
  <si>
    <t>CT1_17_2_5</t>
  </si>
  <si>
    <t>Create and call private methods</t>
  </si>
  <si>
    <t>82312349-bc70-42c5-8e27-256d43d6a40b</t>
  </si>
  <si>
    <t>CT1_17_3</t>
  </si>
  <si>
    <t>CT1_17_3_1</t>
  </si>
  <si>
    <t>Creating concepts that are not associated with any particular instance</t>
  </si>
  <si>
    <t>dc34031d-e449-4c47-96bb-19557bd60d01</t>
  </si>
  <si>
    <t>CT1_17_3_2</t>
  </si>
  <si>
    <t>Explain the concept of Abstraction, only exposing elements that are needed</t>
  </si>
  <si>
    <t>12327e5e-7f58-47b1-b5dd-0e633d00be0f</t>
  </si>
  <si>
    <t>CT1_17_3_3</t>
  </si>
  <si>
    <t>Be able to breakdown an elements into set of pieces that should be either public or private</t>
  </si>
  <si>
    <t>f5178bd8-ac8b-46f1-b8bb-0c440263c0a7</t>
  </si>
  <si>
    <t>CT1_17_3_4</t>
  </si>
  <si>
    <t>Be able to create public variables</t>
  </si>
  <si>
    <t>c487191a-51da-4de6-b353-f8b4ff49f6af</t>
  </si>
  <si>
    <t>CT1_17_3_5</t>
  </si>
  <si>
    <t>Be able to create private variables</t>
  </si>
  <si>
    <t>28d63ff9-f077-416f-8a69-d0538615d426</t>
  </si>
  <si>
    <t>CT1_17_4</t>
  </si>
  <si>
    <t>Inheritance</t>
  </si>
  <si>
    <t>CT1_17_4_1</t>
  </si>
  <si>
    <t>Discuss the relationship between two objects, specifically inheritance</t>
  </si>
  <si>
    <t>81c180bb-6e31-446e-bdc0-076443cf2cc4</t>
  </si>
  <si>
    <t>CT1_17_4_2</t>
  </si>
  <si>
    <t>Explain the concept of inheritance as it relates to real world objects</t>
  </si>
  <si>
    <t>c78ea54b-dd64-4743-9b04-d5a547558162</t>
  </si>
  <si>
    <t>CT1_17_4_3</t>
  </si>
  <si>
    <t>Explain the concept of inheritance reusing common set of logic across multiple objects</t>
  </si>
  <si>
    <t>46c8baeb-de9a-457d-b1ab-8fbb06cb35e6</t>
  </si>
  <si>
    <t>CT1_17_4_4</t>
  </si>
  <si>
    <t>Explain the relation between a parent class and a child class</t>
  </si>
  <si>
    <t>e08a2e0e-cedb-4678-a389-1f6714e629af</t>
  </si>
  <si>
    <t>CT1_17_4_5</t>
  </si>
  <si>
    <t>Create a child class that inherits from a parent class</t>
  </si>
  <si>
    <t>59d23973-ef9a-4a09-aeb3-6d21f49ebcb0</t>
  </si>
  <si>
    <t>CT1_17_4_6</t>
  </si>
  <si>
    <t>Create common methods that should be inherited in a given scenario</t>
  </si>
  <si>
    <t>820d64f6-ea25-4bbd-99f4-2f467deaca4f</t>
  </si>
  <si>
    <t>CT1_17_5</t>
  </si>
  <si>
    <t>Polymorphism</t>
  </si>
  <si>
    <t>CT1_17_5_1</t>
  </si>
  <si>
    <t>Create a One name many forms, single interface to represent multiple different types</t>
  </si>
  <si>
    <t>65d06832-a372-42fe-8acf-89d5c65ec4dd</t>
  </si>
  <si>
    <t>CT1_17_5_2</t>
  </si>
  <si>
    <t>Explain the concept of polymorphism, a child retaining or overwriting their own methods when inheriting</t>
  </si>
  <si>
    <t>76386a97-41fe-4c1f-800f-127d5bddbd2a</t>
  </si>
  <si>
    <t>CT1_17_5_3</t>
  </si>
  <si>
    <t>Create a polymorphic class that inherits from a parent some elements</t>
  </si>
  <si>
    <t>77941355-2089-4aa2-ac74-6624e470a16f</t>
  </si>
  <si>
    <t>CT1_17_5_4</t>
  </si>
  <si>
    <t>Explain that the same name can be used to overwrite common methods to make them unique to a child class</t>
  </si>
  <si>
    <t>42a74b5d-a2e0-43df-a36a-7f46a1231429</t>
  </si>
  <si>
    <t>CT1_18</t>
  </si>
  <si>
    <t>Sorting</t>
  </si>
  <si>
    <t>CT1_18_1</t>
  </si>
  <si>
    <t>Introduction to Sorting</t>
  </si>
  <si>
    <t>CT1_18_1_1</t>
  </si>
  <si>
    <t>Discuss how groups of items or data can be clustered into groups</t>
  </si>
  <si>
    <t>531c6ec0-fb02-46ef-8237-d6c5cda496e7</t>
  </si>
  <si>
    <t>CT1_18_1_2</t>
  </si>
  <si>
    <t>Show how numbers can be sorted and scaled based on group average</t>
  </si>
  <si>
    <t>9937371d-a47b-4112-9c85-d9ffd99051fe</t>
  </si>
  <si>
    <t>CT1_18_2</t>
  </si>
  <si>
    <t>Sort with a Buffer</t>
  </si>
  <si>
    <t>CT1_18_2_1</t>
  </si>
  <si>
    <t xml:space="preserve">Explain that one or more buffers may be needed to help with sorting </t>
  </si>
  <si>
    <t>0d65baf4-ade6-484f-a20a-159820606e14</t>
  </si>
  <si>
    <t>CT1_18_2_2</t>
  </si>
  <si>
    <t>Explain and demostrate sorting using one buffer</t>
  </si>
  <si>
    <t>811533e8-4f36-4718-9541-52da0f9f5530</t>
  </si>
  <si>
    <t>CT1_18_3</t>
  </si>
  <si>
    <t>Bubble Sort</t>
  </si>
  <si>
    <t>CT1_18_3_1</t>
  </si>
  <si>
    <t>Discuss how bubble sort exchanges adjacent pairs of data</t>
  </si>
  <si>
    <t>22641938-b291-4f86-b57c-93364881eb39</t>
  </si>
  <si>
    <t>CT1_18_3_2</t>
  </si>
  <si>
    <t xml:space="preserve">Explain that in bubble sort bigger data moves to the end. It is similar to bigger bubbles emerging to the surface </t>
  </si>
  <si>
    <t>b8893c22-f8b8-4a77-9624-1151eb83256c</t>
  </si>
  <si>
    <t>CT1_18_3_3</t>
  </si>
  <si>
    <t>Explain and demostrate sorting using bubble sort</t>
  </si>
  <si>
    <t>8cf2d5d2-6726-4e28-8403-59b013a83c51</t>
  </si>
  <si>
    <t>CT1_18_3_4</t>
  </si>
  <si>
    <t>Explain how the ‘Bubble Sort’ algorithm works</t>
  </si>
  <si>
    <t>410de8c1-73c2-47fd-bfa4-37624341f7b6</t>
  </si>
  <si>
    <t>CT1_18_3_7</t>
  </si>
  <si>
    <t>Be able to reproduce a Bubble sort of a given data structure</t>
  </si>
  <si>
    <t>588f5489-3934-44d3-b1fc-9ef3232ee918</t>
  </si>
  <si>
    <t>CT1_18_4</t>
  </si>
  <si>
    <t>Heap Sort</t>
  </si>
  <si>
    <t>CT1_18_4_1</t>
  </si>
  <si>
    <t>Explain that heap sort can be used to sort a set of data</t>
  </si>
  <si>
    <t>e443b77b-8908-469a-9e85-fe26e191b2a3</t>
  </si>
  <si>
    <t>CT1_18_4_2</t>
  </si>
  <si>
    <t>Demonstrate how Heap sort constructs and maintains a heap and the current min or max is removed from the heap in each round</t>
  </si>
  <si>
    <t>9e5ab884-db8b-4a3a-84d9-ac59f89fe56e</t>
  </si>
  <si>
    <t>CT1_18_4_3</t>
  </si>
  <si>
    <t>Explain that Heap sort is more efficient than bubble sort</t>
  </si>
  <si>
    <t>f413ae84-6333-459d-a1b1-de78373165bf</t>
  </si>
  <si>
    <t>CT1_18_5</t>
  </si>
  <si>
    <t>Merge Sort</t>
  </si>
  <si>
    <t>CT1_18_5_1</t>
  </si>
  <si>
    <t>Explain the concept of merging items</t>
  </si>
  <si>
    <t>45826738-dcae-4d9e-b7e3-42aff496ba08</t>
  </si>
  <si>
    <t>CT1_18_5_4</t>
  </si>
  <si>
    <t>Be able to reproduce a Merge sort of a given data structure</t>
  </si>
  <si>
    <t>43227c3a-bea8-4fcb-960d-b558c771a290</t>
  </si>
  <si>
    <t>CT1_19</t>
  </si>
  <si>
    <t>Searching</t>
  </si>
  <si>
    <t>CT1_19_1</t>
  </si>
  <si>
    <t>Searching Introduction</t>
  </si>
  <si>
    <t>CT1_19_1_1</t>
  </si>
  <si>
    <t>Explain and demonstrate why searching is important and very useful in everyday life</t>
  </si>
  <si>
    <t>93f49437-3a93-473d-af17-5fdccba9063b</t>
  </si>
  <si>
    <t>CT1_19_2</t>
  </si>
  <si>
    <t>Random Search</t>
  </si>
  <si>
    <t>CT1_19_2_1</t>
  </si>
  <si>
    <t>Explain and demonstrate that searching for items at random is unpredictable and inefficient</t>
  </si>
  <si>
    <t>3f511cbc-722c-4d96-a4a2-2557a34cefd6</t>
  </si>
  <si>
    <t>CT1_19_2_2</t>
  </si>
  <si>
    <t>Explain how a random search works</t>
  </si>
  <si>
    <t>733fb29f-4115-431b-b1fa-d4a992467463</t>
  </si>
  <si>
    <t>CT1_19_3</t>
  </si>
  <si>
    <t>Linear Search</t>
  </si>
  <si>
    <t>CT1_19_3_1</t>
  </si>
  <si>
    <t xml:space="preserve">Explain how linear search works </t>
  </si>
  <si>
    <t>904d190e-c6b6-49b4-aba9-6a1e5aea5f43</t>
  </si>
  <si>
    <t>CT1_19_3_2</t>
  </si>
  <si>
    <t>Explain that the linear search is better than random search but it is still inefficient</t>
  </si>
  <si>
    <t>666a8c92-9f74-46df-b180-34088d70eb98</t>
  </si>
  <si>
    <t>CT1_19_3_3</t>
  </si>
  <si>
    <t>Explain how a linear search algorithm operates</t>
  </si>
  <si>
    <t>1a220b2f-35d9-4341-9077-26ff98469fda</t>
  </si>
  <si>
    <t>CT1_19_3_4</t>
  </si>
  <si>
    <t>Be able to reproduce a linear search of a given data structure</t>
  </si>
  <si>
    <t>740ecdbe-af3a-41e2-a4cc-11ab4e629e8a</t>
  </si>
  <si>
    <t>CT1_19_4</t>
  </si>
  <si>
    <t>Binary Search</t>
  </si>
  <si>
    <t>CT1_19_4_1</t>
  </si>
  <si>
    <t>Explain how a Binary search involves sorting a list first</t>
  </si>
  <si>
    <t>7f79f650-7ad8-49bb-a4e8-b4f33a4654b1</t>
  </si>
  <si>
    <t>CT1_19_4_2</t>
  </si>
  <si>
    <t>Demonstrate Binary search {halves the search space in each round}</t>
  </si>
  <si>
    <t>4e9160e0-abaf-493e-aff1-7208e4bfeb92</t>
  </si>
  <si>
    <t>CT1_19_4_3</t>
  </si>
  <si>
    <t>Discuss why a Binary search is more efficient than linear search</t>
  </si>
  <si>
    <t>c6c66070-d1aa-49c8-b5f1-b09ef5328de8</t>
  </si>
  <si>
    <t>CT1_19_4_4</t>
  </si>
  <si>
    <t>CT1_19_4_3,CT1_19_4_2,CT1_19_4_1</t>
  </si>
  <si>
    <t>Explain how a Binary search algorithm operates</t>
  </si>
  <si>
    <t>0bb7a6f9-8ebb-4ec5-8111-651dd415ec37</t>
  </si>
  <si>
    <t>c6c66070-d1aa-49c8-b5f1-b09ef5328de8,4e9160e0-abaf-493e-aff1-7208e4bfeb92,7f79f650-7ad8-49bb-a4e8-b4f33a4654b1</t>
  </si>
  <si>
    <t>CT1_19_4_5</t>
  </si>
  <si>
    <t>Be able to reproduce a Binary search of a given data structure</t>
  </si>
  <si>
    <t>a149c91b-f361-4ec4-8c91-53bdf266ba0b</t>
  </si>
  <si>
    <t>CT1_20</t>
  </si>
  <si>
    <t>CT1_20_1</t>
  </si>
  <si>
    <t>CT1_20_1_1</t>
  </si>
  <si>
    <t>Discuss the purpose of hardware devices such as CPU</t>
  </si>
  <si>
    <t>6626b064-9708-4e2a-a443-d7b917f935b5</t>
  </si>
  <si>
    <t>CT1_20_1_2</t>
  </si>
  <si>
    <t xml:space="preserve">Describe and explain the various characteristics of a CPU </t>
  </si>
  <si>
    <t>27601b9c-b859-44f5-9d04-747c70734007</t>
  </si>
  <si>
    <t>CT1_20_1_3</t>
  </si>
  <si>
    <t>Expain how characteristsics effect the performance of the CPU.</t>
  </si>
  <si>
    <t>d731f632-ce3b-4560-86cf-d2d548bbc235</t>
  </si>
  <si>
    <t>CT1_20_1_4</t>
  </si>
  <si>
    <t>Explain the purpose and characteristics of embedded systems</t>
  </si>
  <si>
    <t>8ffa3b86-fb03-4389-967b-ea43f14ec57c</t>
  </si>
  <si>
    <t>CT1_20_1_5</t>
  </si>
  <si>
    <t>Identify examples of embedded systems</t>
  </si>
  <si>
    <t>ad83b870-9aa3-4317-bb12-42304cb9d57e</t>
  </si>
  <si>
    <t>CT1_25</t>
  </si>
  <si>
    <t>Counting by Listing</t>
  </si>
  <si>
    <t>CT1_25_1</t>
  </si>
  <si>
    <t>Counting using a tree structure</t>
  </si>
  <si>
    <t>CT1_25_1_1</t>
  </si>
  <si>
    <t>List all the possibilities using a tree structure</t>
  </si>
  <si>
    <t>25cb80b8-5044-4964-8b0d-253922310339</t>
  </si>
  <si>
    <t>CT1_25_1_2</t>
  </si>
  <si>
    <t>Count all the possibilities using the tree structure</t>
  </si>
  <si>
    <t>ce1d381e-176a-4d03-b3fb-51f7e9417a2e</t>
  </si>
  <si>
    <t>CT1_25_2</t>
  </si>
  <si>
    <t>Counting using a multi-edge graph</t>
  </si>
  <si>
    <t>CT1_25_2_1</t>
  </si>
  <si>
    <t>List all the possibilities using a multi-edge graph</t>
  </si>
  <si>
    <t>140649e7-db8c-4cef-ad9b-703007e11721</t>
  </si>
  <si>
    <t>CT1_25_2_2</t>
  </si>
  <si>
    <t>Count all the possibilities using the multi-edge graph</t>
  </si>
  <si>
    <t>c71fa271-e465-4d29-aca8-4d23e90d00f2</t>
  </si>
  <si>
    <t>CT1_26</t>
  </si>
  <si>
    <t>Logical inference</t>
  </si>
  <si>
    <t>CT1_26_1</t>
  </si>
  <si>
    <t>Implication relation</t>
  </si>
  <si>
    <t>CT1_26_1_1</t>
  </si>
  <si>
    <t xml:space="preserve">Discuss the implication relation - if A happens,  then B will happen </t>
  </si>
  <si>
    <t>a47e626b-ea1e-4dde-9461-7ef0a8917110</t>
  </si>
  <si>
    <t>CT1_26_1_2</t>
  </si>
  <si>
    <t xml:space="preserve">Complete the inverse and converse of the implication relation - if B did not happen,  then A did not happen </t>
  </si>
  <si>
    <t>bc81976f-e122-4b49-991e-0a738a1c260a</t>
  </si>
  <si>
    <t>CT1_26_1_3</t>
  </si>
  <si>
    <t>Apply the implication relation several times to infer a result</t>
  </si>
  <si>
    <t>2c8388c4-0119-4607-be5c-452f3a28f2ad</t>
  </si>
  <si>
    <t>CT1_26_2</t>
  </si>
  <si>
    <t>Inference using a table</t>
  </si>
  <si>
    <t>CT1_26_2_1</t>
  </si>
  <si>
    <t>Use a 'database' table to record the facts</t>
  </si>
  <si>
    <t>faf45e9c-07f2-4a8a-92c2-b08c3df7ee7d</t>
  </si>
  <si>
    <t>CT1_26_2_2</t>
  </si>
  <si>
    <t>Determine the contradictory parts in the logic within a table of data</t>
  </si>
  <si>
    <t>12514676-2613-4439-b1a5-75b08927c112</t>
  </si>
  <si>
    <t>CT1_26_2_3</t>
  </si>
  <si>
    <t>Determine the unknown facts within a table of data</t>
  </si>
  <si>
    <t>26ce8e0b-1c83-4b01-9fb4-4cdc40e68a26</t>
  </si>
  <si>
    <t>Inference using a graph</t>
  </si>
  <si>
    <t>CT1_26_3_1</t>
  </si>
  <si>
    <t>Use a graph to record the facts</t>
  </si>
  <si>
    <t>269a628c-5b3e-4974-b857-da274db9dd49</t>
  </si>
  <si>
    <t>CT1_26_3_2</t>
  </si>
  <si>
    <t>Determine the contradictory parts in the logic from a graph</t>
  </si>
  <si>
    <t>2d36c17b-c779-472b-add4-d217c87086b1</t>
  </si>
  <si>
    <t>CT1_26_3_3</t>
  </si>
  <si>
    <t>Determine the unknown facts from a graph</t>
  </si>
  <si>
    <t>bd85f752-6200-4a5c-8af1-2fd588373c35</t>
  </si>
  <si>
    <t>CT1_27</t>
  </si>
  <si>
    <t>Winning Strategies</t>
  </si>
  <si>
    <t>CT1_27_1</t>
  </si>
  <si>
    <t>Game concepts</t>
  </si>
  <si>
    <t>CT1_33_1_27</t>
  </si>
  <si>
    <t>Explain the games and strategies via a story</t>
  </si>
  <si>
    <t>c16dfa70-2c75-4a1b-8a0f-cff0d9ce9dae</t>
  </si>
  <si>
    <t>CT1_33_1_28</t>
  </si>
  <si>
    <t>Use game strategies on a card game</t>
  </si>
  <si>
    <t>2e8b4fa4-decb-4016-9088-c4815e02915d</t>
  </si>
  <si>
    <t>CT1_27_2</t>
  </si>
  <si>
    <t>Winning via working backwards</t>
  </si>
  <si>
    <t>CT1_27_2_1</t>
  </si>
  <si>
    <t>Explain why in some games, there is a way to work backwards to find the winning strategies</t>
  </si>
  <si>
    <t>b81d6df0-833b-436b-acf2-9a4fa6fe00c9</t>
  </si>
  <si>
    <t>CT1_28</t>
  </si>
  <si>
    <t>Balance Problems</t>
  </si>
  <si>
    <t>CT1_28_1</t>
  </si>
  <si>
    <t>Introduction to Balance Problem</t>
  </si>
  <si>
    <t>CT1_28_1_1</t>
  </si>
  <si>
    <t>Introduce the concept of balance via a story</t>
  </si>
  <si>
    <t>929e9b75-b5ca-4f00-9fe2-5b0239b6ddca</t>
  </si>
  <si>
    <t>CT1_28_1_2</t>
  </si>
  <si>
    <t>Comparing the weights between two items on a balance</t>
  </si>
  <si>
    <t>769c343e-ebb9-4ea6-a404-a4ccbabb64fd</t>
  </si>
  <si>
    <t>CT1_28_2</t>
  </si>
  <si>
    <t>Balance substitute</t>
  </si>
  <si>
    <t>CT1_28_2_1</t>
  </si>
  <si>
    <t>Explain that two sides can be equalised if the balance is balanced.</t>
  </si>
  <si>
    <t>c7068ffe-bdad-4402-9245-5fce914aeba2</t>
  </si>
  <si>
    <t>CT1_28_2_2</t>
  </si>
  <si>
    <t>Demonstrate how to find a solution when a problem is blanaced</t>
  </si>
  <si>
    <t>5ea00070-872d-472f-b156-79e513b530eb</t>
  </si>
  <si>
    <t>CT1_28_2_3</t>
  </si>
  <si>
    <t>Demonstrate how to find a solution when a problem is not blanaced</t>
  </si>
  <si>
    <t>65fcd71d-4f62-4df8-a524-2d82178f7f80</t>
  </si>
  <si>
    <t>CT1_29</t>
  </si>
  <si>
    <t>Periodic phenomenon</t>
  </si>
  <si>
    <t>CT1_29_1</t>
  </si>
  <si>
    <t>Periodic activities</t>
  </si>
  <si>
    <t>CT1_29_1_1</t>
  </si>
  <si>
    <t xml:space="preserve">Discuss how  many everyday activities are periodic, e.g., pendulum motions, earth rotation, etc </t>
  </si>
  <si>
    <t>586db7e4-98c1-4dcb-b062-f7237497c4e5</t>
  </si>
  <si>
    <t>CT1_29_1_2</t>
  </si>
  <si>
    <t>Identify and explain the periodic phenomenon in daily life by giving examples</t>
  </si>
  <si>
    <t>2843512c-68b0-43fd-b5ce-c38036012798</t>
  </si>
  <si>
    <t>CT1_29_2</t>
  </si>
  <si>
    <t>Link periodity with division</t>
  </si>
  <si>
    <t>CT1_29_2_1</t>
  </si>
  <si>
    <t>Explain that the period is the divisor and the remainder is crucial in solving the problems with periods</t>
  </si>
  <si>
    <t>c0bf2cc9-4ee8-4ac3-b547-0e30a0e16626</t>
  </si>
  <si>
    <t>CT1_29_2_2</t>
  </si>
  <si>
    <t>Use division and the remainder to solve problems with periods</t>
  </si>
  <si>
    <t>75d66331-1e54-4045-8d44-ade43ac20851</t>
  </si>
  <si>
    <t>Use periodity to solve problems</t>
  </si>
  <si>
    <t>CT1_29_2_3</t>
  </si>
  <si>
    <t>Analyse the periods in a problem and apply division to solve the problem</t>
  </si>
  <si>
    <t>2bfefcf5-dffd-4666-9289-8415bc3b5da2</t>
  </si>
  <si>
    <t>CT1_30</t>
  </si>
  <si>
    <t>AI (Artificial Intelligence)</t>
  </si>
  <si>
    <t>CT1_30_1</t>
  </si>
  <si>
    <t>AI Basics</t>
  </si>
  <si>
    <t>CT1_30_1_1</t>
  </si>
  <si>
    <t>Explain the term 'intelligent' as it relates to the real world</t>
  </si>
  <si>
    <t>82949ec5-3820-429b-a5a4-9ddebfd13273</t>
  </si>
  <si>
    <t>CT1_30_1_2</t>
  </si>
  <si>
    <t>Describe who 'Alan Turing' is and his contributions to recognising computer as intelligent</t>
  </si>
  <si>
    <t>b7a83a5d-cc93-417d-88d1-32fa33a3c17a</t>
  </si>
  <si>
    <t>CT1_30_1_3</t>
  </si>
  <si>
    <t>Explain the term 'search' in relation to AI, solving a problem by finding the best possible solution</t>
  </si>
  <si>
    <t>d334f4ec-f4f2-4e21-af4c-8af550ca94af</t>
  </si>
  <si>
    <t>CT1_30_1_4</t>
  </si>
  <si>
    <t>Explain the term 'logic' in relation to AI, solving problems by making informed guesses or inference</t>
  </si>
  <si>
    <t>69211775-96d3-4139-88ec-d3d302f7536c</t>
  </si>
  <si>
    <t>CT1_30_1_5</t>
  </si>
  <si>
    <t>Explain the term 'uncertainty' in relation to AI, making guesses about the environment through probabilities</t>
  </si>
  <si>
    <t>2ca37119-2e93-42be-baac-5aaa1b6e31a0</t>
  </si>
  <si>
    <t>CT1_30_1_6</t>
  </si>
  <si>
    <t>Explain the term 'learning' in relation to AI, improving a systems performance over time</t>
  </si>
  <si>
    <t>625848df-efb4-4f27-9db6-5b4195fcad49</t>
  </si>
  <si>
    <t>CT1_30_1_7</t>
  </si>
  <si>
    <t>Explain the outcome of a Zero-Sum game</t>
  </si>
  <si>
    <t>ce920cc4-4c3f-47dc-9c2e-3621b2b919de</t>
  </si>
  <si>
    <t>CT1_30_1_8</t>
  </si>
  <si>
    <t>Apply Artificial Intelligence concepts to flow chart out a problem for a machine to learn</t>
  </si>
  <si>
    <t>604033c5-79f0-4a98-a646-6f3554b2f5eb</t>
  </si>
  <si>
    <t>CT1_30_1_9</t>
  </si>
  <si>
    <t>Be able to categorise items as an AI would</t>
  </si>
  <si>
    <t>141ffb9c-362c-49a4-8a5d-c5892347ddc9</t>
  </si>
  <si>
    <t>CT1_30_2</t>
  </si>
  <si>
    <t>Minimax</t>
  </si>
  <si>
    <t>CT1_30_2_1</t>
  </si>
  <si>
    <t>Explain the term Minimax, a search algorithm that finds the next optimal move</t>
  </si>
  <si>
    <t>3d303f0c-1822-45a8-9cbe-80fdf0c53c0d</t>
  </si>
  <si>
    <t>CT1_30_2_2</t>
  </si>
  <si>
    <t>Explain that minimax operates on a graph structure following paths until the optimal move is found</t>
  </si>
  <si>
    <t>f70f1dd9-d95a-4c87-8ef3-bf969e624f8c</t>
  </si>
  <si>
    <t>CT1_30_2_3</t>
  </si>
  <si>
    <t>Explain the concept of an AI agent and how it relates to a Minimax game</t>
  </si>
  <si>
    <t>043327cd-0950-4d17-96c7-f9abfb71fd56</t>
  </si>
  <si>
    <t>CT1_30_2_4</t>
  </si>
  <si>
    <t>Explain a maximising and minimising player</t>
  </si>
  <si>
    <t>2b6d57b0-2f0b-4624-8bf3-62679e12bd8e</t>
  </si>
  <si>
    <t>CT1_30_2_5</t>
  </si>
  <si>
    <t>Demonstrate the process to score a graph using the same process a Minimax algorithm will take</t>
  </si>
  <si>
    <t>64578213-ace8-42d0-a455-91ad7356b573</t>
  </si>
  <si>
    <t>CT1_30_2_6</t>
  </si>
  <si>
    <t>Be able to reproduce a basic Minimax game with a player and human operator</t>
  </si>
  <si>
    <t>2549565e-6499-4bfc-84ca-776059b9a12d</t>
  </si>
  <si>
    <t>CT1_30_3</t>
  </si>
  <si>
    <t>Machine Learning</t>
  </si>
  <si>
    <t>CT1_30_3_1</t>
  </si>
  <si>
    <t>Explain the term machine learning and how it relates to the real world</t>
  </si>
  <si>
    <t>22351794-29bc-484a-b975-f950b64267ab</t>
  </si>
  <si>
    <t>CT1_30_3_2</t>
  </si>
  <si>
    <t>Explain unsupervised learning, an agent being left to figure out a task on its own</t>
  </si>
  <si>
    <t>af4b5f89-0cef-4171-a885-da52f8414441</t>
  </si>
  <si>
    <t>CT1_30_3_3</t>
  </si>
  <si>
    <t>Explain supervised learning, an agent being assisted with prompts to figure out a task</t>
  </si>
  <si>
    <t>bcc83a44-a045-40f1-b5b9-f9b9504aa013</t>
  </si>
  <si>
    <t>CT1_30_3_4</t>
  </si>
  <si>
    <t>Explain the process of training an agent</t>
  </si>
  <si>
    <t>2eb19b38-79d6-4df8-9c85-aa30f3b0e9bb</t>
  </si>
  <si>
    <t>CT1_30_3_5</t>
  </si>
  <si>
    <t>Explain the term classification, assigning classes (labels) to items</t>
  </si>
  <si>
    <t>a857f881-0054-4e12-930e-1b1db73a6d0e</t>
  </si>
  <si>
    <t>CT1_30_4</t>
  </si>
  <si>
    <t>Neural Networks</t>
  </si>
  <si>
    <t>CT1_30_4_1</t>
  </si>
  <si>
    <t>Explain the supervised learning algorithm 'Neural Networks'</t>
  </si>
  <si>
    <t>026825ea-470f-4521-8bc4-b3fbd212d46a</t>
  </si>
  <si>
    <t>CT1_30_4_2</t>
  </si>
  <si>
    <t>Explain how a neural network structure relates to the networks within our own brains</t>
  </si>
  <si>
    <t>d53ed3e6-5324-445b-90f9-b0a8e83d4634</t>
  </si>
  <si>
    <t>CT1_30_4_3</t>
  </si>
  <si>
    <t>Explain how a weight affects the outcome of a neural network</t>
  </si>
  <si>
    <t>5ecd049d-a55f-4966-bd47-973140935643</t>
  </si>
  <si>
    <t>CT1_30_4_4</t>
  </si>
  <si>
    <t>Explain how weights in neural networks are processed by a function and an output is produced</t>
  </si>
  <si>
    <t>37b0dd7a-a296-453d-a1f5-42e66bb5e9f6</t>
  </si>
  <si>
    <t>CT1_30_4_5</t>
  </si>
  <si>
    <t>Explain the input layers of a neural network and their function</t>
  </si>
  <si>
    <t>757ff701-bafc-4989-8eb7-0e8c6c853b84</t>
  </si>
  <si>
    <t>CT1_30_4_6</t>
  </si>
  <si>
    <t>Explain the hidden layers of a neural network and their function</t>
  </si>
  <si>
    <t>3c3c6978-4a3b-4273-9f30-982de6c83dbd</t>
  </si>
  <si>
    <t>CT1_30_4_7</t>
  </si>
  <si>
    <t>Explain the output layers of a neural network and their function</t>
  </si>
  <si>
    <t>655bf160-90e0-4fe5-b99f-25aa5fbc787d</t>
  </si>
  <si>
    <t>CT1_30_4_8</t>
  </si>
  <si>
    <t>Be able to create and train a basic neural network model</t>
  </si>
  <si>
    <t>c57522d6-acae-4ffd-8213-03813e2fa424</t>
  </si>
  <si>
    <t>CT1_30_4_10</t>
  </si>
  <si>
    <t>Explain the term epoch as used to describe training a neural network</t>
  </si>
  <si>
    <t>05181818-413f-447a-bc23-f316ace3228d</t>
  </si>
  <si>
    <t>CT1_30_5</t>
  </si>
  <si>
    <t>Reinforcement Learning</t>
  </si>
  <si>
    <t>CT1_30_5_1</t>
  </si>
  <si>
    <t>Explain the concept of reinforced learning</t>
  </si>
  <si>
    <t>64bde2ec-04d7-48ca-916a-fe5ed569f039</t>
  </si>
  <si>
    <t>CT1_30_5_2</t>
  </si>
  <si>
    <t>Explain the concept of positive reinforcement and its real life examples</t>
  </si>
  <si>
    <t>071c7a0a-3cdb-4e51-a65a-6a32db3193ae</t>
  </si>
  <si>
    <t>CT1_30_5_3</t>
  </si>
  <si>
    <t>Explain the concept of negative reinforcement and its real life examples</t>
  </si>
  <si>
    <t>e3b15a82-d49b-4f5c-8064-bf0cba370ac2</t>
  </si>
  <si>
    <t>CT1_30_5_4</t>
  </si>
  <si>
    <t>Be able to break down and maximise the rewards for a given path with reinforced learning</t>
  </si>
  <si>
    <t>34ae18b5-4da9-47f0-a2ba-ffc1bba18d03</t>
  </si>
  <si>
    <t>CT1_30_5_5</t>
  </si>
  <si>
    <t>Be able to reproduce a simple reinforced learning algorithm</t>
  </si>
  <si>
    <t>a4baec96-f84c-4cc9-a656-fff2b1c75abc</t>
  </si>
  <si>
    <t>CT1_30_5_6</t>
  </si>
  <si>
    <t>Explain a constrained environment</t>
  </si>
  <si>
    <t>28810d8e-45c0-446a-879c-4f3799f67594</t>
  </si>
  <si>
    <t>CT1_30_5_7</t>
  </si>
  <si>
    <t>Explain why a Q-Table is used to record information</t>
  </si>
  <si>
    <t>212d9d9f-0da6-44d8-9468-7796c9fe47ac</t>
  </si>
  <si>
    <t>CT1_30_5_8</t>
  </si>
  <si>
    <t>Explain how a Q-table can be used to count the maximum rewards for a situation</t>
  </si>
  <si>
    <t>4778c390-7f69-4183-b07f-f1f4c8d337db</t>
  </si>
  <si>
    <t>CT1_30_6</t>
  </si>
  <si>
    <t>Image Processing</t>
  </si>
  <si>
    <t>CT1_30_6_1</t>
  </si>
  <si>
    <t>Explain the idea of computer image processing</t>
  </si>
  <si>
    <t>e5b16f47-2002-4c11-9560-ebe32c8406c7</t>
  </si>
  <si>
    <t>CT1_30_6_2</t>
  </si>
  <si>
    <t>Explain how a computer sees images as a collection of pixels</t>
  </si>
  <si>
    <t>cad0e1aa-5d91-4e65-afd4-cc97a4a5af8b</t>
  </si>
  <si>
    <t>CT1_30_6_3</t>
  </si>
  <si>
    <t>Explain that a pixel is the smallest item of a digital image</t>
  </si>
  <si>
    <t>9998022b-32bc-4b2b-bd7a-728199d02c49</t>
  </si>
  <si>
    <t>CT1_30_6_4</t>
  </si>
  <si>
    <t>Explain that a pixel is a collection of colour values</t>
  </si>
  <si>
    <t>cd1f03d5-6643-4bbc-bfe4-355532c2b1c7</t>
  </si>
  <si>
    <t>CT1_30_6_5</t>
  </si>
  <si>
    <t>Be able to load an image into memory</t>
  </si>
  <si>
    <t>e3258d11-6f9a-4bb9-8c10-cbc24c49de0f</t>
  </si>
  <si>
    <t>CT1_30_6_6</t>
  </si>
  <si>
    <t>Be able to convert an image into greyscale</t>
  </si>
  <si>
    <t>2b3cf016-7b98-4e8c-9781-82b6c916bb3c</t>
  </si>
  <si>
    <t>CT1_30_6_7</t>
  </si>
  <si>
    <t>Be able to flip an image across either axis</t>
  </si>
  <si>
    <t>38f366e6-1c12-4712-b7a7-d2578d206ce3</t>
  </si>
  <si>
    <t>CT1_30_6_8</t>
  </si>
  <si>
    <t>Be able to invert the colours displayed in an image</t>
  </si>
  <si>
    <t>8a8e5842-c0fd-4519-9745-79bef215267c</t>
  </si>
  <si>
    <t>CT1_30_6_9</t>
  </si>
  <si>
    <t>Be able to use a dataset of images to merge the common features across them</t>
  </si>
  <si>
    <t>cbf4ec71-7204-4b1c-a21d-6e0a35a115ce</t>
  </si>
  <si>
    <t>CT1_30_7</t>
  </si>
  <si>
    <t>Object Detection</t>
  </si>
  <si>
    <t>CT1_30_7_1</t>
  </si>
  <si>
    <t>Explain the concept of computational object detection</t>
  </si>
  <si>
    <t>649e561f-4933-4411-a0e0-16a8bd557e5e</t>
  </si>
  <si>
    <t>CT1_30_7_2</t>
  </si>
  <si>
    <t>Explain that the input of object detection can be an image or scenario with several objects</t>
  </si>
  <si>
    <t>fb6ef16b-ed47-4e63-ae3e-bcf0a9319339</t>
  </si>
  <si>
    <t>CT1_30_7_3</t>
  </si>
  <si>
    <t>Explain the contract of a bounding box</t>
  </si>
  <si>
    <t>fed0e518-7ff9-41d8-855d-0a2c1374a2c8</t>
  </si>
  <si>
    <t>CT1_30_7_4</t>
  </si>
  <si>
    <t>Explain that the output of object detection can be bounding boxes with classification labels</t>
  </si>
  <si>
    <t>27fa4b02-667d-4065-a47b-d2c2d14f5de7</t>
  </si>
  <si>
    <t>CT1_30_7_5</t>
  </si>
  <si>
    <t>Explain an agent can have a confidence in its detection outputs</t>
  </si>
  <si>
    <t>a4792397-fce5-4f0d-a40c-18ee1f35157a</t>
  </si>
  <si>
    <t>CT1_30_7_6</t>
  </si>
  <si>
    <t>Be able to reproduce a simple common object detection on an image</t>
  </si>
  <si>
    <t>adcfbfe9-c539-4ec2-8546-910942227541</t>
  </si>
  <si>
    <t>CT1_30_8</t>
  </si>
  <si>
    <t>Emotion Recognition</t>
  </si>
  <si>
    <t>CT1_30_8_3</t>
  </si>
  <si>
    <t>Be able to reproduce a simple emotion detection on an image</t>
  </si>
  <si>
    <t>b2a4339e-6352-4c54-94b7-eefb73d8d5ac</t>
  </si>
  <si>
    <t>CT1_30_8_4</t>
  </si>
  <si>
    <t>Be able to reproduce a multiple confidence emotion detection on an image</t>
  </si>
  <si>
    <t>b1262f94-329a-46aa-8d97-f05ec4de30c2</t>
  </si>
  <si>
    <t>CT1_30_8_1</t>
  </si>
  <si>
    <t>Explain the concept of computational emotion detection</t>
  </si>
  <si>
    <t>77e10e32-28c6-40c7-a1e8-1368173f10e1</t>
  </si>
  <si>
    <t>CT1_30_8_2</t>
  </si>
  <si>
    <t>Explain the similarities and differences between object and emotion recognition</t>
  </si>
  <si>
    <t>d6b3667d-92ab-4930-8993-e1efa5762298</t>
  </si>
  <si>
    <t>CT1_31</t>
  </si>
  <si>
    <t>Databases</t>
  </si>
  <si>
    <t>CT1_31_1</t>
  </si>
  <si>
    <t>Data Analysis</t>
  </si>
  <si>
    <t>CT1_31_1_1</t>
  </si>
  <si>
    <t>Be able to assess data from a table</t>
  </si>
  <si>
    <t>6910b4c4-672d-4d34-bce5-2e99be653951</t>
  </si>
  <si>
    <t>CT1_31_1_2</t>
  </si>
  <si>
    <t>Be able to identify outliers in a set of data</t>
  </si>
  <si>
    <t>87cba540-b540-42b1-a576-de9bef960c1d</t>
  </si>
  <si>
    <t>CT1_32</t>
  </si>
  <si>
    <t>Exceptions</t>
  </si>
  <si>
    <t>CT1_32_1</t>
  </si>
  <si>
    <t>Exception Basics</t>
  </si>
  <si>
    <t>CT1_32_1_1</t>
  </si>
  <si>
    <t>Explain an Exception within a program</t>
  </si>
  <si>
    <t>21bb5a3a-8e3c-41f8-b1c5-3b414bcaf496</t>
  </si>
  <si>
    <t>CT1_32_1_2</t>
  </si>
  <si>
    <t>Explain what problems can cause exception within a program</t>
  </si>
  <si>
    <t>d95983d3-05c2-43ff-8b9a-c4a68d5fa889</t>
  </si>
  <si>
    <t>CT1_32_1_3</t>
  </si>
  <si>
    <t>Be able to catch an exception when it occurs</t>
  </si>
  <si>
    <t>98cad072-4257-4d27-9fd0-14c60eab0dbf</t>
  </si>
  <si>
    <t>CT1_32_1_4</t>
  </si>
  <si>
    <t>Be able to handle an exception when it occurs</t>
  </si>
  <si>
    <t>2951efb6-20b8-4318-a92d-754d34ecd220</t>
  </si>
  <si>
    <t>CT1_32_1_5</t>
  </si>
  <si>
    <t>Be able to use the 'try' and 'except' keywords</t>
  </si>
  <si>
    <t>c68b3b89-1cb8-418d-aa30-48f40c0e30aa</t>
  </si>
  <si>
    <t>CT1_32_1_6</t>
  </si>
  <si>
    <t>Explain the use of an 'Else' statement following an exception statement</t>
  </si>
  <si>
    <t>1bd24788-51e3-4206-8238-28b9ee0e9d71</t>
  </si>
  <si>
    <t>CT1_32_1_7</t>
  </si>
  <si>
    <t>Explain the use of a 'Finally' statement following an exception statement</t>
  </si>
  <si>
    <t>a4e4b698-f06a-44e6-9b8e-53504a4720d1</t>
  </si>
  <si>
    <t>CT1_33</t>
  </si>
  <si>
    <t>Functional Programming</t>
  </si>
  <si>
    <t>CT1_33_1</t>
  </si>
  <si>
    <t>Game Concepts</t>
  </si>
  <si>
    <t>CT1_33_1_1</t>
  </si>
  <si>
    <t>Use events to handle input from the user to control a scene</t>
  </si>
  <si>
    <t>eb233820-a2b3-417e-8c06-d6dba88a0448</t>
  </si>
  <si>
    <t>CT1_33_1_2</t>
  </si>
  <si>
    <t>Explain the concept of updating or switching a frame to update a scene</t>
  </si>
  <si>
    <t>0048478f-ae3e-4891-aea0-8aa77fbbe4b0</t>
  </si>
  <si>
    <t>CT1_33_1_3</t>
  </si>
  <si>
    <t>Create and delete a basic set of shapes in a scene (rectangle, circle, triangle)</t>
  </si>
  <si>
    <t>473da2dc-0550-4c38-9f14-8873b4ddd7ff</t>
  </si>
  <si>
    <t>CT1_33_1_4</t>
  </si>
  <si>
    <t>Explain the relation between coordinate systems and pixel mapping on a screen</t>
  </si>
  <si>
    <t>bebb0471-a2ca-432c-9e6c-b15e4b8dfec9</t>
  </si>
  <si>
    <t>CT1_33_1_5</t>
  </si>
  <si>
    <t>Explain how music files are stored and loaded into a program</t>
  </si>
  <si>
    <t>0213c8e7-12fd-447a-831c-98a6260ace8e</t>
  </si>
  <si>
    <t>CT1_33_1_6</t>
  </si>
  <si>
    <t>Load a music or audio file from a given path on a system</t>
  </si>
  <si>
    <t>04407a14-74c2-4d0b-8be5-5d38ceadae95</t>
  </si>
  <si>
    <t>CT1_33_1_7</t>
  </si>
  <si>
    <t>Explain image 'hitboxes' or 'surfaces' and how these define the area of an image or font</t>
  </si>
  <si>
    <t>d4a609d3-2981-4177-855d-5938751ea683</t>
  </si>
  <si>
    <t>CT1_33_1_8</t>
  </si>
  <si>
    <t>Load and use a surface to place an image or font in a scene</t>
  </si>
  <si>
    <t>66c0342c-73cb-449d-a8bf-22ad898ae807</t>
  </si>
  <si>
    <t>CT1_33_1_9</t>
  </si>
  <si>
    <t>Explain how a scoreboard is functionally set up to quickly read and write from a file</t>
  </si>
  <si>
    <t>d0a4c7bb-092f-4760-b932-1fd63772c1f5</t>
  </si>
  <si>
    <t>CT1_33_1_10</t>
  </si>
  <si>
    <t>Read and return a hierarchy from a file</t>
  </si>
  <si>
    <t>73c53a19-3a71-4020-ae75-346ac31eb95f</t>
  </si>
  <si>
    <t>CT1_33_1_11</t>
  </si>
  <si>
    <t>Explain the concept of a sprite</t>
  </si>
  <si>
    <t>585450bf-0577-47d9-9ecb-fdd58b8d11ba</t>
  </si>
  <si>
    <t>CT1_33_1_12</t>
  </si>
  <si>
    <t>Load a sprite into memory</t>
  </si>
  <si>
    <t>beeee466-2145-439e-8ee1-15cb91d0652b</t>
  </si>
  <si>
    <t>CT1_33_1_13</t>
  </si>
  <si>
    <t>Use the surface of a sprite to 'draw' or 'blit' it onto a screen</t>
  </si>
  <si>
    <t>5f78759b-51ad-4754-8edc-efc5f0251e9c</t>
  </si>
  <si>
    <t>CT1_33_1_14</t>
  </si>
  <si>
    <t>Explain the concept of 'clocks' and 'ticks' within game and their function of controlling the speed of a program</t>
  </si>
  <si>
    <t>b7e16a68-e2a7-4295-a686-a40e9db65497</t>
  </si>
  <si>
    <t>CT1_33_1_15</t>
  </si>
  <si>
    <t>Explain the term 'FPS' or Frames Per Second</t>
  </si>
  <si>
    <t>f6fe4411-04b3-4ca4-8b32-b5a6fab00ce4</t>
  </si>
  <si>
    <t>CT1_33_1_16</t>
  </si>
  <si>
    <t>Demonstrate how to establish a clock to control the framerate of a scene</t>
  </si>
  <si>
    <t>7d712873-7dd1-480f-938c-4661a904af27</t>
  </si>
  <si>
    <t>CT1_33_1_17</t>
  </si>
  <si>
    <t>Explain what a frame rate (FPS) is and how it relates to movement on a screen</t>
  </si>
  <si>
    <t>43c6395d-13b8-440b-a000-cb6f260c27dc</t>
  </si>
  <si>
    <t>CT1_33_1_18</t>
  </si>
  <si>
    <t xml:space="preserve">Explain what a comfortable/ideal framerate (FPS) is </t>
  </si>
  <si>
    <t>278359f5-a783-474e-80f8-714232f96f06</t>
  </si>
  <si>
    <t>CT1_33_1_19</t>
  </si>
  <si>
    <t>Explain the differences between a low and high framerate (FPS)</t>
  </si>
  <si>
    <t>159a0dd1-16ae-465e-bca2-3c027135d1da</t>
  </si>
  <si>
    <t>CT1_33_1_20</t>
  </si>
  <si>
    <t>Explain the comparison between framerate and a flipbook</t>
  </si>
  <si>
    <t>b9cfc8ed-30e5-4199-90ed-a2cb24d49bea</t>
  </si>
  <si>
    <t>CT1_33_1_21</t>
  </si>
  <si>
    <t>Explain that an object on a screen has a bondary or bounding box of coordinates that defines its size</t>
  </si>
  <si>
    <t>4d5d3880-6228-4e01-9f4d-4bbce1c7f9c9</t>
  </si>
  <si>
    <t>CT1_33_1_22</t>
  </si>
  <si>
    <t>Demonstrate how to collect inputs from the keyboard an mouse</t>
  </si>
  <si>
    <t>256fb757-297b-4a6e-a747-0c18e35fc5e5</t>
  </si>
  <si>
    <t>CT1_33_1_23</t>
  </si>
  <si>
    <t>Explain that a mouse or cursors position on a screen is represented as a coordinate in pixels</t>
  </si>
  <si>
    <t>31a994fb-1de8-4e84-b266-852f1b7d43e6</t>
  </si>
  <si>
    <t>CT1_33_1_24</t>
  </si>
  <si>
    <t>Explain how a program must handle an event</t>
  </si>
  <si>
    <t>2aaffbe8-2b77-46f0-b15c-3dec26f5fc8d</t>
  </si>
  <si>
    <t>CT1_33_1_25</t>
  </si>
  <si>
    <t>Explain the concept of a game loop and how it controls the display</t>
  </si>
  <si>
    <t>e4d47d2c-dd36-4e2b-b41d-c62e5ea90f9a</t>
  </si>
  <si>
    <t>CT1_33_1_26</t>
  </si>
  <si>
    <t>Be able to identify and conclude a game loop</t>
  </si>
  <si>
    <t>b035d4ab-82c0-4d0a-905a-72b361175a21</t>
  </si>
  <si>
    <t>CT1_33_2</t>
  </si>
  <si>
    <t>Style</t>
  </si>
  <si>
    <t>CT1_33_2_1</t>
  </si>
  <si>
    <t>Explain how indentation is a way to show that a group of statements belong to a particular block of code</t>
  </si>
  <si>
    <t>8c679251-9208-457d-ada4-28eb8076c908</t>
  </si>
  <si>
    <t>CT1_33_2_2</t>
  </si>
  <si>
    <t>Demonstrate how to spot indentation errors in a block of code</t>
  </si>
  <si>
    <t>87b153f4-77d4-435e-beaf-bf3997e2a886</t>
  </si>
  <si>
    <t>CT1_33_2_3</t>
  </si>
  <si>
    <t>Create basic code with correct indentation</t>
  </si>
  <si>
    <t>4bc7ca8b-6fc8-4b42-897c-5e35656f18a7</t>
  </si>
  <si>
    <t>CT1_33_2_4</t>
  </si>
  <si>
    <t>Create complex nested code with correct indentation</t>
  </si>
  <si>
    <t>f538731a-4aa3-4763-9941-42ea4330507f</t>
  </si>
  <si>
    <t>CT1_33_2_5</t>
  </si>
  <si>
    <t>Explain CamelCase as a format of writing code in a legible way, ArrayOfAnimals</t>
  </si>
  <si>
    <t>1b66a758-6851-4176-91f3-d272e1db3795</t>
  </si>
  <si>
    <t>CT1_33_2_6</t>
  </si>
  <si>
    <t>Explain SnakeCase as a format of writing code in a legible way, array_of_animals</t>
  </si>
  <si>
    <t>a33d60ae-c53d-413f-a8b5-af97dbd74c30</t>
  </si>
  <si>
    <t>CT1_33_2_7</t>
  </si>
  <si>
    <t>Create a descriptive comment for a block of code</t>
  </si>
  <si>
    <t>e729dc64-1a34-4e83-aa8d-ad3d62beb399</t>
  </si>
  <si>
    <t>CT1_33_2_8</t>
  </si>
  <si>
    <t>Create a multi-line comment for a block of code</t>
  </si>
  <si>
    <t>e574506c-55ce-4660-a0bd-e980c3f57d58</t>
  </si>
  <si>
    <t>CT1_33_2_9</t>
  </si>
  <si>
    <t>Explain that coding style can be unique to an programmer</t>
  </si>
  <si>
    <t>5c70572b-8fdb-4cbd-8a18-303ff7ae7874</t>
  </si>
  <si>
    <t>CT1_33_3</t>
  </si>
  <si>
    <t>Keywords</t>
  </si>
  <si>
    <t>CT1_33_3_1</t>
  </si>
  <si>
    <t>Explain the term keyword and how it defines the recognised words in a programming language</t>
  </si>
  <si>
    <t>1455e15a-f475-4c32-bae4-dfacaada19d4</t>
  </si>
  <si>
    <t>CT1_33_3_2</t>
  </si>
  <si>
    <t>Explain the continue keyword and its use to skip an iteration or operation</t>
  </si>
  <si>
    <t>b3c6d1fa-4328-4126-af50-3ce8b3737c6f</t>
  </si>
  <si>
    <t>CT1_33_3_3</t>
  </si>
  <si>
    <t>Explain the finally keyword and its use to execute a section of code upon completion of the previous</t>
  </si>
  <si>
    <t>bc2d276f-ed6d-4265-a43a-3f245b218541</t>
  </si>
  <si>
    <t>CT1_33_3_4</t>
  </si>
  <si>
    <t>Explain the return keyword and its use to bring back a result from a called action</t>
  </si>
  <si>
    <t>3d0d432d-8998-46f3-aa29-3a3a7bf418c9</t>
  </si>
  <si>
    <t>CT1_33_3_5</t>
  </si>
  <si>
    <t>Demonstrate how to spot and use keywords in a program</t>
  </si>
  <si>
    <t>7e737371-9cc2-45a8-96d3-1086981b3941</t>
  </si>
  <si>
    <t>CT1_34</t>
  </si>
  <si>
    <t>GUI (Graphic User Interface)</t>
  </si>
  <si>
    <t>CT1_34_1</t>
  </si>
  <si>
    <t>GUI Basics</t>
  </si>
  <si>
    <t>CT1_34_1_1</t>
  </si>
  <si>
    <t>Explain the term GUI (Graphical User Interface)</t>
  </si>
  <si>
    <t>5cbfe17a-3426-4c26-b788-0ffc2c553cdf</t>
  </si>
  <si>
    <t>CT1_34_1_2</t>
  </si>
  <si>
    <t>Explain common interactions we use everyday with a GUI</t>
  </si>
  <si>
    <t>c6035f0d-4428-4bc9-88bd-74d728aa19be</t>
  </si>
  <si>
    <t>CT1_34_1_3</t>
  </si>
  <si>
    <t>Explain UX (User eXperience) finding the best usability for your application</t>
  </si>
  <si>
    <t>b24ec828-6a05-444f-93d6-095c81f5e420</t>
  </si>
  <si>
    <t>CT1_34_1_4</t>
  </si>
  <si>
    <t>Be able to map out a user experience to a flowchart of events</t>
  </si>
  <si>
    <t>9256f857-f619-43e6-bcff-afaf12a012f9</t>
  </si>
  <si>
    <t>CT1_34_1_5</t>
  </si>
  <si>
    <t>Be able to map out commonly used portions  of an application, such as a grid of buttons with similar events</t>
  </si>
  <si>
    <t>3875fb4e-0902-4d7e-a142-49f2d5bbfe12</t>
  </si>
  <si>
    <t>CT1_35</t>
  </si>
  <si>
    <t>CT1_35_1</t>
  </si>
  <si>
    <t>Colours</t>
  </si>
  <si>
    <t>CT1_35_1_1</t>
  </si>
  <si>
    <t>Explain that a colour can be held as a set of Red, Blue and Green codes (RGB)</t>
  </si>
  <si>
    <t>6c267b28-6dbc-4947-8818-79a7e9ab88ab</t>
  </si>
  <si>
    <t>CT1_35_1_2</t>
  </si>
  <si>
    <t>Explain that RGB has a max value of 255 - 8 Bit Colour</t>
  </si>
  <si>
    <t>ce82db47-94a4-425f-9bbc-b8d9a970ed72</t>
  </si>
  <si>
    <t>CT1_35_1_3</t>
  </si>
  <si>
    <t>Be able to recite and define common RGB colour codes</t>
  </si>
  <si>
    <t>237294bf-09f9-4c03-b2b9-abf7bbb76dfa</t>
  </si>
  <si>
    <t>CT1_35_2</t>
  </si>
  <si>
    <t>Typography</t>
  </si>
  <si>
    <t>CT1_35_2_1</t>
  </si>
  <si>
    <t xml:space="preserve">Be able to load and use a Font </t>
  </si>
  <si>
    <t>f5cc43c2-deab-42b9-a2d3-f7c61963d089</t>
  </si>
  <si>
    <t>CT1_36</t>
  </si>
  <si>
    <t>Algorithm Concepts</t>
  </si>
  <si>
    <t>CT1_36_1</t>
  </si>
  <si>
    <t>Algorithms Basics</t>
  </si>
  <si>
    <t>CT1_36_1_1</t>
  </si>
  <si>
    <t>Explain that an algorithm is a set of instructions used to complete a task</t>
  </si>
  <si>
    <t>2a6c79bf-54ed-4648-8a6c-0d5082347269</t>
  </si>
  <si>
    <t>CT1_36_1_2</t>
  </si>
  <si>
    <t>Explain that an algorithm is the process of solving a problem - separate from any language, the process of a solution</t>
  </si>
  <si>
    <t>ba24b564-1696-4638-bc99-ab2465ea2354</t>
  </si>
  <si>
    <t>CT1_36_1_3</t>
  </si>
  <si>
    <t>Be able to reproduce a simple algorithm</t>
  </si>
  <si>
    <t>0ba97286-df23-48d7-817c-78108c76f196</t>
  </si>
  <si>
    <t>CT1_36_1_4</t>
  </si>
  <si>
    <t>Be able to map an algorithm out into a flowchart of events</t>
  </si>
  <si>
    <t>269375cd-d3ca-49e1-9794-ea95c8fb505a</t>
  </si>
  <si>
    <t>CT1_37</t>
  </si>
  <si>
    <t>CT1_37_1</t>
  </si>
  <si>
    <t>Software classification</t>
  </si>
  <si>
    <t>CT1_37_1_1</t>
  </si>
  <si>
    <t>CS1_2_2_2,CS1_3_1_1</t>
  </si>
  <si>
    <t>To understand the purpose of an operating system.</t>
  </si>
  <si>
    <t>cce6d248-95e9-4572-a615-bfd77a426199</t>
  </si>
  <si>
    <t>c754ba44-0ab2-494a-a276-9e09662b2830,4ab1589a-e872-4327-b3b1-8e731fe33f43</t>
  </si>
  <si>
    <t>CT1_37_1_2</t>
  </si>
  <si>
    <t>To understand that an operating system provides processor management.</t>
  </si>
  <si>
    <t>624fcd6e-14f1-4a5e-80f5-7db3531dea56</t>
  </si>
  <si>
    <t>CT1_37_1_3</t>
  </si>
  <si>
    <t>To understand that an operating system provides memory management.</t>
  </si>
  <si>
    <t>3acdcf17-f9a4-4f95-aeca-d739072dbb62</t>
  </si>
  <si>
    <t>CT1_37_1_4</t>
  </si>
  <si>
    <t>To understand that an operating system provides device management.</t>
  </si>
  <si>
    <t>47c56417-539f-4b6b-be6e-54a8f3bbde8e</t>
  </si>
  <si>
    <t>CT1_37_1_5</t>
  </si>
  <si>
    <t>To understand that an operating system provides application management.</t>
  </si>
  <si>
    <t>25b033e6-5a5e-4f3f-87d7-802d989548f0</t>
  </si>
  <si>
    <t>CT1_37_1_6</t>
  </si>
  <si>
    <t>To understand that an operating system provides security management.</t>
  </si>
  <si>
    <t>bccfe177-f4f4-4a93-8a27-6fcbbd116595</t>
  </si>
  <si>
    <t>CT1_37_1_7</t>
  </si>
  <si>
    <t xml:space="preserve">Explain the need for, and functions of utility programs. </t>
  </si>
  <si>
    <t>a7f9a864-f96c-4fa8-b0ee-b907d4f7dd58</t>
  </si>
  <si>
    <t>CT1_37_1_8</t>
  </si>
  <si>
    <t>CT1_37_1_7,CT1_37_1_9</t>
  </si>
  <si>
    <t>Compare utility and application software.</t>
  </si>
  <si>
    <t>b3e18c66-c545-41ba-bdd3-1dc32385fcb5</t>
  </si>
  <si>
    <t>a7f9a864-f96c-4fa8-b0ee-b907d4f7dd58,b12eab2b-a20e-412e-a473-368c09e17ace</t>
  </si>
  <si>
    <t>CT1_37_1_9</t>
  </si>
  <si>
    <t>Describe the purpose of application software.</t>
  </si>
  <si>
    <t>b12eab2b-a20e-412e-a473-368c09e17ace</t>
  </si>
  <si>
    <t>CT1_37_1_10</t>
  </si>
  <si>
    <t>CT1_37_1_9,CT1_37_1_7,CT1_37_1_1</t>
  </si>
  <si>
    <t>Explain what is meant by system software and application software, giving examples of both types of software.</t>
  </si>
  <si>
    <t>643a9fd8-b3fc-472d-b106-05516aac587c</t>
  </si>
  <si>
    <t>b12eab2b-a20e-412e-a473-368c09e17ace,a7f9a864-f96c-4fa8-b0ee-b907d4f7dd58,cce6d248-95e9-4572-a615-bfd77a426199</t>
  </si>
  <si>
    <t>CT1_37_2</t>
  </si>
  <si>
    <t>Systems architecture</t>
  </si>
  <si>
    <t>CT1_37_2_1</t>
  </si>
  <si>
    <t>CS1_2_1_18,CT1_37_2_30</t>
  </si>
  <si>
    <t>Expain the characteristics and roles of RAM</t>
  </si>
  <si>
    <t>8e0b3e7f-1d75-4a83-a36a-256505c61176</t>
  </si>
  <si>
    <t>b1b6caa4-f459-4f95-bc0f-4f666a1ad21d,dc1b40ff-ef07-449e-8427-81591b981516</t>
  </si>
  <si>
    <t>CT1_37_2_2</t>
  </si>
  <si>
    <t>CT1_37_2_1,CT1_37_2_31</t>
  </si>
  <si>
    <t>Expain the characteristics and roles of ROM</t>
  </si>
  <si>
    <t>e12b8303-75e2-4da3-b462-7edbcccd16d9</t>
  </si>
  <si>
    <t>8e0b3e7f-1d75-4a83-a36a-256505c61176,dc1e5c44-c7b0-421f-9169-81e10e1206f1</t>
  </si>
  <si>
    <t>CT1_37_2_3</t>
  </si>
  <si>
    <t xml:space="preserve">Expain the characteristics and roles of Cache Register </t>
  </si>
  <si>
    <t>ca864824-6169-4198-9d22-d9961459126c</t>
  </si>
  <si>
    <t>CT1_37_2_4</t>
  </si>
  <si>
    <t>CT1_37_2_6,CT1_37_2_7,CS1_2_1_10,CT1_37_2_35</t>
  </si>
  <si>
    <t xml:space="preserve">Expain the characteristics and roles of Virtual Memory. </t>
  </si>
  <si>
    <t>f313152b-04c8-4392-a024-68401827e450</t>
  </si>
  <si>
    <t>570cc4f8-28b1-4e50-b585-b556ae0eedd5,f5b449c7-214c-4438-a15a-4c5e3b795737,5e88e8ba-58d8-4d76-a5b8-b7a911b71dd6,4a6d7765-b615-4c49-9865-0869f1815359</t>
  </si>
  <si>
    <t>CT1_37_2_5</t>
  </si>
  <si>
    <t>CT1_37_2_6,CT1_37_2_7</t>
  </si>
  <si>
    <t>Explain what the different types of memory are used for and why they are required.</t>
  </si>
  <si>
    <t>4198d900-41b5-4493-bc88-abf7018c1ab4</t>
  </si>
  <si>
    <t>570cc4f8-28b1-4e50-b585-b556ae0eedd5,f5b449c7-214c-4438-a15a-4c5e3b795737</t>
  </si>
  <si>
    <t>CT1_37_2_6</t>
  </si>
  <si>
    <t>Explain the term main memory</t>
  </si>
  <si>
    <t>570cc4f8-28b1-4e50-b585-b556ae0eedd5</t>
  </si>
  <si>
    <t>CT1_37_2_7</t>
  </si>
  <si>
    <t>Explain the term secondary storage</t>
  </si>
  <si>
    <t>f5b449c7-214c-4438-a15a-4c5e3b795737</t>
  </si>
  <si>
    <t>CT1_37_2_8</t>
  </si>
  <si>
    <t>Compare main memory and secondary storage.</t>
  </si>
  <si>
    <t>fc831a87-c442-48a9-851f-2d024be44240</t>
  </si>
  <si>
    <t>CT1_37_2_9</t>
  </si>
  <si>
    <t>CT1_37_2_2,CT1_37_2_1</t>
  </si>
  <si>
    <t>Compare RAM (volatile memory) and ROM (non-volatile memory).</t>
  </si>
  <si>
    <t>1e5b7f09-df67-423e-96e9-ce917c318288</t>
  </si>
  <si>
    <t>e12b8303-75e2-4da3-b462-7edbcccd16d9,8e0b3e7f-1d75-4a83-a36a-256505c61176</t>
  </si>
  <si>
    <t>CT1_37_2_10</t>
  </si>
  <si>
    <t>Explain why secondary storage is required.</t>
  </si>
  <si>
    <t>0513f28b-618d-4a1e-bc09-6d1f93459024</t>
  </si>
  <si>
    <t>CT1_37_2_11</t>
  </si>
  <si>
    <t>CT1_37_2_3,CT1_37_2_2,CT1_37_2_13,CT1_37_2_14,CT1_37_2_15,CT1_37_2_17,CS1_2_1_7</t>
  </si>
  <si>
    <t>Explain the Von Neumann architecture in separating the program from the machine.</t>
  </si>
  <si>
    <t>b4ea4e56-156a-4877-831f-ef7c26258f4e</t>
  </si>
  <si>
    <t>ca864824-6169-4198-9d22-d9961459126c,e12b8303-75e2-4da3-b462-7edbcccd16d9,d803a099-5e5e-43fd-896d-bed62366fa60,6d8300a0-f52c-4cba-a808-6005bce2fa17,23d95b50-0042-4611-b695-eeaa400b85ef,f083224a-fab7-4700-9155-375da0735d61,3fc87b72-eb9f-4b22-a591-ca09178e1898</t>
  </si>
  <si>
    <t>CT1_37_2_12</t>
  </si>
  <si>
    <t>CS1_2_1_6,CS1_2_1_7</t>
  </si>
  <si>
    <t>Describe an ‘Instruction Set’</t>
  </si>
  <si>
    <t>3a38be9e-64e5-4543-951a-e73613662f13</t>
  </si>
  <si>
    <t>94b315d9-0ea5-4d0b-b67b-49c6b5bd913b,3fc87b72-eb9f-4b22-a591-ca09178e1898</t>
  </si>
  <si>
    <t>CT1_37_2_13</t>
  </si>
  <si>
    <t>CS1_2_1_6,CS1_2_1_7,CT1_37_2_1</t>
  </si>
  <si>
    <t>Explain the CPU Fetch process</t>
  </si>
  <si>
    <t>d803a099-5e5e-43fd-896d-bed62366fa60</t>
  </si>
  <si>
    <t>94b315d9-0ea5-4d0b-b67b-49c6b5bd913b,3fc87b72-eb9f-4b22-a591-ca09178e1898,8e0b3e7f-1d75-4a83-a36a-256505c61176</t>
  </si>
  <si>
    <t>CT1_37_2_14</t>
  </si>
  <si>
    <t>Explain the CPU Decode process</t>
  </si>
  <si>
    <t>6d8300a0-f52c-4cba-a808-6005bce2fa17</t>
  </si>
  <si>
    <t>CT1_37_2_15</t>
  </si>
  <si>
    <t>Explain the CPU Execute process</t>
  </si>
  <si>
    <t>23d95b50-0042-4611-b695-eeaa400b85ef</t>
  </si>
  <si>
    <t>CT1_37_2_16</t>
  </si>
  <si>
    <t>CT1_37_2_13,CT1_37_2_14,CT1_37_2_15</t>
  </si>
  <si>
    <t>Illustrate the Fetch-Decode-Execute cycle</t>
  </si>
  <si>
    <t>5ba33ce9-2eef-4612-aead-8e0e9674782f</t>
  </si>
  <si>
    <t>d803a099-5e5e-43fd-896d-bed62366fa60,6d8300a0-f52c-4cba-a808-6005bce2fa17,23d95b50-0042-4611-b695-eeaa400b85ef</t>
  </si>
  <si>
    <t>CT1_37_2_17</t>
  </si>
  <si>
    <t>Explain roles of specialised CPU registers during the Fetch-Decode-Execute cycle.</t>
  </si>
  <si>
    <t>f083224a-fab7-4700-9155-375da0735d61</t>
  </si>
  <si>
    <t>CT1_37_2_18</t>
  </si>
  <si>
    <t>Explain the term 'cloud storage'</t>
  </si>
  <si>
    <t>f5b4c4c6-fe5c-4cbc-b728-0c8c896bed9d</t>
  </si>
  <si>
    <t>CT1_37_2_19</t>
  </si>
  <si>
    <t>Describe 'cloud computing'.</t>
  </si>
  <si>
    <t>567c1ac8-7a2b-456e-90e7-3128cae8a58c</t>
  </si>
  <si>
    <t>CT1_37_2_20</t>
  </si>
  <si>
    <t>Define secondary storage.</t>
  </si>
  <si>
    <t>45d4e5ac-d942-4769-8f09-711f22088093</t>
  </si>
  <si>
    <t>CT1_37_2_21</t>
  </si>
  <si>
    <t>67439746-0f18-4ea3-b3ce-203df94af1c2</t>
  </si>
  <si>
    <t>CT1_37_2_22</t>
  </si>
  <si>
    <t>CS1_2_1_11,CS1_2_1_12,CS1_2_1_13,CT1_37_2_7</t>
  </si>
  <si>
    <t>Describe Solid State Storage</t>
  </si>
  <si>
    <t>4f335e6c-e9ed-4a29-a5b3-73d2cf26493b</t>
  </si>
  <si>
    <t>438f8692-4c63-4228-90e6-e4886b6bbb05,d0aeae79-4832-41d2-b61b-c4889e47044f,36b03569-191c-4e5b-b60f-6e8ee1aee67d,f5b449c7-214c-4438-a15a-4c5e3b795737</t>
  </si>
  <si>
    <t>CT1_37_2_23</t>
  </si>
  <si>
    <t>Describe Optical Storage</t>
  </si>
  <si>
    <t>9a96c291-d741-4a74-92fc-368ce7625f01</t>
  </si>
  <si>
    <t>CT1_37_2_24</t>
  </si>
  <si>
    <t>CT1_37_2_7,CS1_2_1_14,CS1_2_1_15,CS1_2_1_16</t>
  </si>
  <si>
    <t>Describe Magnetic Storage</t>
  </si>
  <si>
    <t>9b7c50ce-4027-4a12-b9c9-0da8b08e86fc</t>
  </si>
  <si>
    <t>f5b449c7-214c-4438-a15a-4c5e3b795737,65974174-a483-4bdb-9e3d-7ea846cb6ba6,f77c78f0-3339-4106-b2d8-bf5052930b92,af84f76f-9924-48ca-bf00-32f2538eed83</t>
  </si>
  <si>
    <t>CT1_37_2_25</t>
  </si>
  <si>
    <t>CT1_37_2_22,CT1_37_2_23,CT1_37_2_24</t>
  </si>
  <si>
    <t>Explain the operation of solid state, optical and magnetic storage.</t>
  </si>
  <si>
    <t>c70006e5-9a8e-46a1-92fd-0fb56553b649</t>
  </si>
  <si>
    <t>4f335e6c-e9ed-4a29-a5b3-73d2cf26493b,9a96c291-d741-4a74-92fc-368ce7625f01,9b7c50ce-4027-4a12-b9c9-0da8b08e86fc</t>
  </si>
  <si>
    <t>CT1_37_2_26</t>
  </si>
  <si>
    <t>Discuss the advantages and disadvantages of solid state, optical and magnetic storage.</t>
  </si>
  <si>
    <t>712879a6-11e7-4d08-a7e3-b457f186b2c6</t>
  </si>
  <si>
    <t>CT1_37_2_27</t>
  </si>
  <si>
    <t>Explain the term 'NAS - Network Attached Storage'.</t>
  </si>
  <si>
    <t>fce2042d-9713-40b3-874b-a7062f229b5b</t>
  </si>
  <si>
    <t>CT1_37_2_28</t>
  </si>
  <si>
    <t>CT1_37_2_18,CT1_37_2_27</t>
  </si>
  <si>
    <t>Explain the advantages and disadvantages of cloud storage when compared to local storage.</t>
  </si>
  <si>
    <t>1c115d47-07eb-4770-918f-b6c8460546eb</t>
  </si>
  <si>
    <t>f5b4c4c6-fe5c-4cbc-b728-0c8c896bed9d,fce2042d-9713-40b3-874b-a7062f229b5b</t>
  </si>
  <si>
    <t>CT1_37_2_29</t>
  </si>
  <si>
    <t>Define the term main memory</t>
  </si>
  <si>
    <t>f8e53a09-b15b-4727-a7db-61283a41ddeb</t>
  </si>
  <si>
    <t>CT1_37_2_30</t>
  </si>
  <si>
    <t>Define RAM</t>
  </si>
  <si>
    <t>dc1b40ff-ef07-449e-8427-81591b981516</t>
  </si>
  <si>
    <t>CT1_37_2_31</t>
  </si>
  <si>
    <t>Define ROM</t>
  </si>
  <si>
    <t>dc1e5c44-c7b0-421f-9169-81e10e1206f1</t>
  </si>
  <si>
    <t>CT1_37_2_32</t>
  </si>
  <si>
    <t>Define CACHE Memory</t>
  </si>
  <si>
    <t>2028e239-e0fe-4a50-9103-088438ad4f69</t>
  </si>
  <si>
    <t>CT1_37_2_33</t>
  </si>
  <si>
    <t>Explain the purpose of CACHE memory</t>
  </si>
  <si>
    <t>e2aa008b-2104-4b7d-8830-92d652170bd7</t>
  </si>
  <si>
    <t>CT1_37_2_34</t>
  </si>
  <si>
    <t>Define primary storage</t>
  </si>
  <si>
    <t>9b1144ee-aeb6-4724-9ea8-8c317412c487</t>
  </si>
  <si>
    <t>CT1_37_2_35</t>
  </si>
  <si>
    <t>Define Virtual Memory</t>
  </si>
  <si>
    <t>4a6d7765-b615-4c49-9865-0869f1815359</t>
  </si>
  <si>
    <t>CT1_37_2_36</t>
  </si>
  <si>
    <t>CS1_2_1_2,CS1_2_1_3</t>
  </si>
  <si>
    <t>Explain what capacitors are used for</t>
  </si>
  <si>
    <t>2032d3bf-8780-4eae-b513-804d9b5e4302</t>
  </si>
  <si>
    <t>52c363f9-fb96-43c3-a46f-27582da6868f,de27311f-4301-47ae-82c0-a6af52d3be7d</t>
  </si>
  <si>
    <t>CT1_37_2_37</t>
  </si>
  <si>
    <t>Explain what transistors are used for.</t>
  </si>
  <si>
    <t>dc97190e-0f9d-45f5-b052-dad8c5a39e53</t>
  </si>
  <si>
    <t>CT1_37_2_38</t>
  </si>
  <si>
    <t>CT1_37_2_36,CT1_37_2_37</t>
  </si>
  <si>
    <t>Compare and contrast capacitors and transistors</t>
  </si>
  <si>
    <t>176ca8d9-a66e-4dd2-86e7-0b42fd0a54a4</t>
  </si>
  <si>
    <t>2032d3bf-8780-4eae-b513-804d9b5e4302,dc97190e-0f9d-45f5-b052-dad8c5a39e53</t>
  </si>
  <si>
    <t>CT1_37_2_39</t>
  </si>
  <si>
    <t>Define the Von Neumann architecture</t>
  </si>
  <si>
    <t>87b01a2a-2899-474d-bc4a-9c0a7be0f7f7</t>
  </si>
  <si>
    <t>CT1_37_2_40</t>
  </si>
  <si>
    <t>Explain the role and operation of a central processing unit (CPU) within the Von Neumann architecture</t>
  </si>
  <si>
    <t>52f42df3-2f32-485d-8efd-69cfd092e9f0</t>
  </si>
  <si>
    <t>CT1_37_2_41</t>
  </si>
  <si>
    <t>Explain the effect of the following on the performance of the CPU: clock speed</t>
  </si>
  <si>
    <t>e919baf7-7b6a-428e-af3d-7d2d0e228d81</t>
  </si>
  <si>
    <t>CT1_37_2_42</t>
  </si>
  <si>
    <t>Explain the effect of the following on the performance of the CPU: number of processor</t>
  </si>
  <si>
    <t>4c8b3106-a222-4a6a-b21c-d9ead5cc1b08</t>
  </si>
  <si>
    <t>CT1_37_2_43</t>
  </si>
  <si>
    <t xml:space="preserve">Explain the effect of the following on the performance of the CPU: cores </t>
  </si>
  <si>
    <t>9dd4acec-17a6-42e5-a953-0096c6897f50</t>
  </si>
  <si>
    <t>CT1_37_2_44</t>
  </si>
  <si>
    <t>Explain the effect of the following on the performance of the CPU: cache type</t>
  </si>
  <si>
    <t>d5065aee-ec9e-4863-bec5-a54a4f0b26fd</t>
  </si>
  <si>
    <t>CT1_37_2_45</t>
  </si>
  <si>
    <t>Explain the effect of the following on the performance of the CPU: cache size</t>
  </si>
  <si>
    <t>a88a4d1f-bf56-4bfd-93b5-6ac905357834</t>
  </si>
  <si>
    <t>CT1_37_2_46</t>
  </si>
  <si>
    <t>Explain the role of a CPU’s instruction set.</t>
  </si>
  <si>
    <t>ec3d8ec8-de40-4639-8188-0d24807ce92b</t>
  </si>
  <si>
    <t>CT1_37_2_47</t>
  </si>
  <si>
    <t>Explain the CISC CPU instruction set</t>
  </si>
  <si>
    <t>85a36055-ea4c-40d8-bfad-b255cb1894af</t>
  </si>
  <si>
    <t>CT1_37_2_48</t>
  </si>
  <si>
    <t>Explain the RISC CPU instruction set.</t>
  </si>
  <si>
    <t>6d0377ac-8feb-4c82-8bf9-4c03df6dfe01</t>
  </si>
  <si>
    <t>CT1_37_2_49</t>
  </si>
  <si>
    <t>CT1_37_2_47,CT1_37_2_48</t>
  </si>
  <si>
    <t>Compare and contrast the CISC and RISC CPU’s instruction sets.</t>
  </si>
  <si>
    <t>e3134df4-bf2e-450b-b1e0-997f42d424e9</t>
  </si>
  <si>
    <t>85a36055-ea4c-40d8-bfad-b255cb1894af,6d0377ac-8feb-4c82-8bf9-4c03df6dfe01</t>
  </si>
  <si>
    <t>CT1_37_2_50</t>
  </si>
  <si>
    <t>CT1_37_2_47,CT1_37_2_48,CT1_37_2_49</t>
  </si>
  <si>
    <t>Discuss the advantages and disadvantages of each type of processor (RISC and CISC).</t>
  </si>
  <si>
    <t>2f58a4df-0e28-44ef-9ae3-f84ae02b0daa</t>
  </si>
  <si>
    <t>85a36055-ea4c-40d8-bfad-b255cb1894af,6d0377ac-8feb-4c82-8bf9-4c03df6dfe01,e3134df4-bf2e-450b-b1e0-997f42d424e9</t>
  </si>
  <si>
    <t>CT1_37_3</t>
  </si>
  <si>
    <t>Boolean logic</t>
  </si>
  <si>
    <t>CT1_37_3_1</t>
  </si>
  <si>
    <t xml:space="preserve">Construct truth tables for the following logic gates NOT </t>
  </si>
  <si>
    <t>bb5f7405-431b-44ef-9de2-b684a3ab2f1c</t>
  </si>
  <si>
    <t>CT1_37_3_2</t>
  </si>
  <si>
    <t xml:space="preserve">Construct truth tables for the following logic gates AND </t>
  </si>
  <si>
    <t>4b9c7fa8-9f04-44fd-9552-4ec637895d27</t>
  </si>
  <si>
    <t>CT1_37_3_3</t>
  </si>
  <si>
    <t>Construct truth tables for the following logic gates OR</t>
  </si>
  <si>
    <t>8cca731a-6d08-4d21-a33d-2a0c67d09732</t>
  </si>
  <si>
    <t>CT1_37_3_4</t>
  </si>
  <si>
    <t>CT1_5_2_2,CT1_5_2_3</t>
  </si>
  <si>
    <t>Construct truth tables for the following logic gates XOR</t>
  </si>
  <si>
    <t>89daf0e8-3153-4bb9-9de9-9eac65e17738</t>
  </si>
  <si>
    <t>06094603-f595-413c-904c-0635603bb576,60b32e72-bfa3-4725-8b3e-c297e5563592</t>
  </si>
  <si>
    <t>CT1_37_3_5</t>
  </si>
  <si>
    <t>CT1_37_3_1,CT1_37_3_2,CT1_37_3_3,CT1_37_3_4</t>
  </si>
  <si>
    <t>Construct truth tables for simple logic circuits.</t>
  </si>
  <si>
    <t>a3262a27-00bb-4450-a53b-8cb2225e1dd5</t>
  </si>
  <si>
    <t>bb5f7405-431b-44ef-9de2-b684a3ab2f1c,4b9c7fa8-9f04-44fd-9552-4ec637895d27,8cca731a-6d08-4d21-a33d-2a0c67d09732,89daf0e8-3153-4bb9-9de9-9eac65e17738</t>
  </si>
  <si>
    <t>CT1_37_3_6</t>
  </si>
  <si>
    <t>Interpret the results of simple truth tables.</t>
  </si>
  <si>
    <t>f5139420-fae9-4801-8023-9d4d464ba9df</t>
  </si>
  <si>
    <t>CT1_37_3_7</t>
  </si>
  <si>
    <t>Create, modify and interpret simple logic circuit diagrams.</t>
  </si>
  <si>
    <t>d3de5dfc-d838-45db-9da6-cd46e94ba801</t>
  </si>
  <si>
    <t>CT1_37_3_8</t>
  </si>
  <si>
    <t>CT1_5_2_1,CT1_5_2_2,CT1_5_2_3,CT1_5_2_3</t>
  </si>
  <si>
    <t>Create and interpret simple Boolean expressions made up of NOT, AND, OR and XOR operations.</t>
  </si>
  <si>
    <t>0f04c08b-d237-4582-b11f-c50daeaf9255</t>
  </si>
  <si>
    <t>059514ed-46e2-4d5f-a3ac-2de9ac87c541,06094603-f595-413c-904c-0635603bb576,60b32e72-bfa3-4725-8b3e-c297e5563592,60b32e72-bfa3-4725-8b3e-c297e5563592</t>
  </si>
  <si>
    <t>CT1_37_3_9</t>
  </si>
  <si>
    <t>CT1_37_3_6,CT1_37_3_1,CT1_37_3_2,CT1_37_3_3,CT1_37_3_4</t>
  </si>
  <si>
    <t>Create the Boolean expression for a simple logic circuit.</t>
  </si>
  <si>
    <t>f20d201b-52d0-46fc-b7d7-30e2fc09856c</t>
  </si>
  <si>
    <t>f5139420-fae9-4801-8023-9d4d464ba9df,bb5f7405-431b-44ef-9de2-b684a3ab2f1c,4b9c7fa8-9f04-44fd-9552-4ec637895d27,8cca731a-6d08-4d21-a33d-2a0c67d09732,89daf0e8-3153-4bb9-9de9-9eac65e17738</t>
  </si>
  <si>
    <t>CT1_37_3_10</t>
  </si>
  <si>
    <t>CT1_37_3_1,CT1_37_3_2,CT1_37_3_3,CT1_37_3_4,CT1_37_3_9</t>
  </si>
  <si>
    <t>Create a logic circuit from a simple Boolean expression.</t>
  </si>
  <si>
    <t>25e1877b-1f0a-4893-af06-bda8517325ce</t>
  </si>
  <si>
    <t>bb5f7405-431b-44ef-9de2-b684a3ab2f1c,4b9c7fa8-9f04-44fd-9552-4ec637895d27,8cca731a-6d08-4d21-a33d-2a0c67d09732,89daf0e8-3153-4bb9-9de9-9eac65e17738,f20d201b-52d0-46fc-b7d7-30e2fc09856c</t>
  </si>
  <si>
    <t>CT1_37_3_11</t>
  </si>
  <si>
    <t>Be able to indentify the 'AND' logic gate and its operation</t>
  </si>
  <si>
    <t>9e0a8266-fa61-48d4-8209-964298236277</t>
  </si>
  <si>
    <t>CT1_37_3_12</t>
  </si>
  <si>
    <t>Be able to indentify the 'OR' logic gate and its operation</t>
  </si>
  <si>
    <t>e8dab6de-68df-4037-b05d-1e209b1b7af7</t>
  </si>
  <si>
    <t>CT1_37_3_13</t>
  </si>
  <si>
    <t>Be able to indentify the 'NOT' logic gate and its operation</t>
  </si>
  <si>
    <t>1354aec9-6a95-410d-99fa-efdf9a7537b7</t>
  </si>
  <si>
    <t>CT1_38</t>
  </si>
  <si>
    <t>Fundamentals of data representation</t>
  </si>
  <si>
    <t>CT1_38_1</t>
  </si>
  <si>
    <t>Number bases</t>
  </si>
  <si>
    <t>CT1_38_1_1</t>
  </si>
  <si>
    <t>Explain the denary or decimal number system (Base 10)</t>
  </si>
  <si>
    <t>7de56ad5-c177-4278-9020-8079f7b96779</t>
  </si>
  <si>
    <t>CT1_38_1_2</t>
  </si>
  <si>
    <t>Explain the binary number system (Base 2)</t>
  </si>
  <si>
    <t>d7d26363-0daf-4a84-8e88-f24c78b2447a</t>
  </si>
  <si>
    <t>CT1_38_1_3</t>
  </si>
  <si>
    <t>Explain the hexadecimal number system. (Base 16)</t>
  </si>
  <si>
    <t>31075e46-567f-49fc-86a2-ea82b9265e1a</t>
  </si>
  <si>
    <t>CT1_38_1_4</t>
  </si>
  <si>
    <t>CT1_38_1_1,CT1_38_1_2,CT1_38_1_3</t>
  </si>
  <si>
    <t>Complete conversions between decimal, hexadecimal and binary</t>
  </si>
  <si>
    <t>2bda13af-7da7-435e-b4be-1c9cc6e171cc</t>
  </si>
  <si>
    <t>7de56ad5-c177-4278-9020-8079f7b96779,d7d26363-0daf-4a84-8e88-f24c78b2447a,31075e46-567f-49fc-86a2-ea82b9265e1a</t>
  </si>
  <si>
    <t>CT1_38_1_5</t>
  </si>
  <si>
    <t>Explain why the hexadecimal number system is used in computer science</t>
  </si>
  <si>
    <t>bedf5282-cc8a-4665-bd51-33a5cedefa0b</t>
  </si>
  <si>
    <t>CT1_38_1_6</t>
  </si>
  <si>
    <t>Explain why computers use binary to represent all data and instructions</t>
  </si>
  <si>
    <t>636b1c96-498f-464c-9e88-aa807686c570</t>
  </si>
  <si>
    <t>CT1_38_2</t>
  </si>
  <si>
    <t>Data compression</t>
  </si>
  <si>
    <t>CT1_38_2_1</t>
  </si>
  <si>
    <t>Explain what data compression is</t>
  </si>
  <si>
    <t>3fe1d35f-2528-4226-b779-a618d40fbcf8</t>
  </si>
  <si>
    <t>CT1_38_2_2</t>
  </si>
  <si>
    <t>Explain why data may be compressed and that there are different ways to compress data.</t>
  </si>
  <si>
    <t>b1ae6d45-3d51-4c18-a6b3-b35b9e459c9d</t>
  </si>
  <si>
    <t>CT1_38_2_3</t>
  </si>
  <si>
    <t>Describe Lossy Compression</t>
  </si>
  <si>
    <t>43967391-387e-4293-a02b-690c645ba508</t>
  </si>
  <si>
    <t>CT1_38_2_4</t>
  </si>
  <si>
    <t>Describe Lossless Compression</t>
  </si>
  <si>
    <t>41470208-0f48-4dd3-86e2-dcec523c6a77</t>
  </si>
  <si>
    <t>CT1_38_2_5</t>
  </si>
  <si>
    <t>Explain how data can be compressed using Huffman coding.</t>
  </si>
  <si>
    <t>d5d490c3-e773-426a-879a-9ff963e2d576</t>
  </si>
  <si>
    <t>CT1_38_2_6</t>
  </si>
  <si>
    <t>Interpret/create Huffman trees</t>
  </si>
  <si>
    <t>671df2cb-e933-4b1e-96ad-f54e0cee8059</t>
  </si>
  <si>
    <t>CT1_38_2_7</t>
  </si>
  <si>
    <t>Calculate the number of bits required to store a piece of data compressed using Huffman coding.</t>
  </si>
  <si>
    <t>4521c939-6d38-4cad-8894-74a83d994afb</t>
  </si>
  <si>
    <t>CT1_38_2_8</t>
  </si>
  <si>
    <t>CT1_38_6_3</t>
  </si>
  <si>
    <t>Calculate the number of bits required to store a piece of uncompressed data in ASCII</t>
  </si>
  <si>
    <t>d952e1fb-750f-4339-9d1c-c0d3680d55f4</t>
  </si>
  <si>
    <t>CT1_38_2_9</t>
  </si>
  <si>
    <t>Explain how data can be compressed using run length encoding (RLE)</t>
  </si>
  <si>
    <t>7e686f8a-72bc-4b32-870a-ac03c94cecff</t>
  </si>
  <si>
    <t>CT1_38_2_10</t>
  </si>
  <si>
    <t>Represent data in RLE frequency/data pairs.</t>
  </si>
  <si>
    <t>ceadc8b3-8c26-4039-848d-e3b687634b61</t>
  </si>
  <si>
    <t>CT1_38_2_11</t>
  </si>
  <si>
    <t>Explain how data can be compressed using Dictionary Coding</t>
  </si>
  <si>
    <t>798d38e0-c980-4401-8e33-bcb0a5efadd6</t>
  </si>
  <si>
    <t>CT1_38_2_12</t>
  </si>
  <si>
    <t>CT1_38_2_11,CT1_38_2_1</t>
  </si>
  <si>
    <t>Discuss the advantages and disadvantages of Dictionary Coding</t>
  </si>
  <si>
    <t>75546323-9a61-40c6-9b2a-6163de39309f</t>
  </si>
  <si>
    <t>798d38e0-c980-4401-8e33-bcb0a5efadd6,3fe1d35f-2528-4226-b779-a618d40fbcf8</t>
  </si>
  <si>
    <t>CT1_38_2_13</t>
  </si>
  <si>
    <t>Explain why we need to encrypt data.</t>
  </si>
  <si>
    <t>17fcf119-b710-4937-821a-ddfb996aedde</t>
  </si>
  <si>
    <t>CT1_38_2_14</t>
  </si>
  <si>
    <t>CT1_38_2_13,CKT1_1_2_4</t>
  </si>
  <si>
    <t>Demonstrate how the Caesar Cypher works.</t>
  </si>
  <si>
    <t>98dd57ff-3fa9-4c2d-a3f6-29672605fe41</t>
  </si>
  <si>
    <t>17fcf119-b710-4937-821a-ddfb996aedde,9449dd3f-e4c4-416d-b16e-7b53a7b38793</t>
  </si>
  <si>
    <t>CT1_38_2_15</t>
  </si>
  <si>
    <t>Compare symmetric and asymmetric encryption.</t>
  </si>
  <si>
    <t>81d783e1-d0a0-4afa-92b1-005e6f9b3f2d</t>
  </si>
  <si>
    <t>CT1_38_3</t>
  </si>
  <si>
    <t>Units of information</t>
  </si>
  <si>
    <t>CT1_38_3_1</t>
  </si>
  <si>
    <t>Explain that the bit is the fundamental unit of information</t>
  </si>
  <si>
    <t>d9396cb8-5991-4779-bcb7-484a830fac05</t>
  </si>
  <si>
    <t>CT1_38_3_2</t>
  </si>
  <si>
    <t>Explain that a byte is a group of 8 bits.</t>
  </si>
  <si>
    <t>0503cef0-5472-454b-a489-2da32813856c</t>
  </si>
  <si>
    <t>CT1_38_3_3</t>
  </si>
  <si>
    <t>Explain that quantities of bytes can be described using prefixes.</t>
  </si>
  <si>
    <t>ca640cf4-9745-4878-aad9-c5d869e9e55a</t>
  </si>
  <si>
    <t>CT1_38_3_4</t>
  </si>
  <si>
    <t>Identify the names, symbols and corresponding values for the  kilo, 1 kB is 1,000 bytes mega</t>
  </si>
  <si>
    <t>b85729c4-717c-431e-b65e-bb8df2e053d5</t>
  </si>
  <si>
    <t>CT1_38_3_5</t>
  </si>
  <si>
    <t>CT1_38_3_4,CT1_38_3_3</t>
  </si>
  <si>
    <t>Identify the names, symbols and corresponding values for the mega, 1 MB is 1,000 kilobytes</t>
  </si>
  <si>
    <t>83aad298-217f-40a6-a496-43c733117928</t>
  </si>
  <si>
    <t>b85729c4-717c-431e-b65e-bb8df2e053d5,ca640cf4-9745-4878-aad9-c5d869e9e55a</t>
  </si>
  <si>
    <t>CT1_38_3_6</t>
  </si>
  <si>
    <t>CT1_38_3_4,CT1_38_3_3,CT1_38_3_5</t>
  </si>
  <si>
    <t>Identify the names, symbols and corresponding values for the giga, 1 GB is 1,000 Megabytes</t>
  </si>
  <si>
    <t>71912753-1811-4bb2-9600-c8e8e774dad8</t>
  </si>
  <si>
    <t>b85729c4-717c-431e-b65e-bb8df2e053d5,ca640cf4-9745-4878-aad9-c5d869e9e55a,83aad298-217f-40a6-a496-43c733117928</t>
  </si>
  <si>
    <t>CT1_38_3_7</t>
  </si>
  <si>
    <t>CT1_38_3_4,CT1_38_3_3,CT1_38_3_5,CT1_38_3_6</t>
  </si>
  <si>
    <t>Identify the names, symbols and corresponding values for the tera, 1 TB is 1,000 Gigabytes.</t>
  </si>
  <si>
    <t>51dbbfff-df11-4589-af19-9d0012b6b857</t>
  </si>
  <si>
    <t>b85729c4-717c-431e-b65e-bb8df2e053d5,ca640cf4-9745-4878-aad9-c5d869e9e55a,83aad298-217f-40a6-a496-43c733117928,71912753-1811-4bb2-9600-c8e8e774dad8</t>
  </si>
  <si>
    <t>CT1_38_4</t>
  </si>
  <si>
    <t>Representing images</t>
  </si>
  <si>
    <t>CT1_38_4_1</t>
  </si>
  <si>
    <t>CT1_30_6_2,CT1_30_6_3</t>
  </si>
  <si>
    <t>Describe what a pixel is and be able to describe how pixels relate to an image and the way images are displayed on a computer system.</t>
  </si>
  <si>
    <t>a0114f59-7a5f-4297-9e83-68e19ae1c8aa</t>
  </si>
  <si>
    <t>cad0e1aa-5d91-4e65-afd4-cc97a4a5af8b,9998022b-32bc-4b2b-bd7a-728199d02c49</t>
  </si>
  <si>
    <t>CT1_38_4_2</t>
  </si>
  <si>
    <t>Explain what is meant by colour depth</t>
  </si>
  <si>
    <t>9543fe4b-6923-4fc2-8b44-c735cfca941a</t>
  </si>
  <si>
    <t>CT1_38_4_3</t>
  </si>
  <si>
    <t>Describe that a bitmap can be descirbed by its size in pixels</t>
  </si>
  <si>
    <t>1c42e1db-5195-4b40-8309-26f7572e88f9</t>
  </si>
  <si>
    <t>CT1_38_4_4</t>
  </si>
  <si>
    <t xml:space="preserve">Describe that a bitmap can be descirbed by its colour depth. </t>
  </si>
  <si>
    <t>5fd7bcc7-7e23-457b-b79a-0c7d832379a8</t>
  </si>
  <si>
    <t>CT1_38_4_5</t>
  </si>
  <si>
    <t>Explain that the size of a bitmap image in pixels (width x height) is known as the image resolution.</t>
  </si>
  <si>
    <t>505c25af-51a0-4873-902e-207dd9ab9ed4</t>
  </si>
  <si>
    <t>CT1_38_4_6</t>
  </si>
  <si>
    <t>Illustrate image resolutsion using the size of a bitmap image in pixels (width x height).</t>
  </si>
  <si>
    <t>570a64cb-6561-4b98-865e-661484c8e293</t>
  </si>
  <si>
    <t>CT1_38_4_7</t>
  </si>
  <si>
    <t>Explain how ‘image resolution’ affects an image’s quality and file size.</t>
  </si>
  <si>
    <t>e651404d-b4d1-4193-9f0b-778cee397aed</t>
  </si>
  <si>
    <t>CT1_38_4_8</t>
  </si>
  <si>
    <t>Describe how a bitmap represents an image using pixels and colour depth.</t>
  </si>
  <si>
    <t>29dc0471-bfc3-422f-81fd-82c79eed8ca7</t>
  </si>
  <si>
    <t>CT1_38_4_9</t>
  </si>
  <si>
    <t>CT1_38_4_1,CT1_38_4_2,CT1_38_4_3</t>
  </si>
  <si>
    <t>Describe using examples how the number of pixels and colour depth can affect the file size of a bitmap image.</t>
  </si>
  <si>
    <t>1b8bac70-6303-4b7f-bb62-e94e916fd2b6</t>
  </si>
  <si>
    <t>a0114f59-7a5f-4297-9e83-68e19ae1c8aa,9543fe4b-6923-4fc2-8b44-c735cfca941a,1c42e1db-5195-4b40-8309-26f7572e88f9</t>
  </si>
  <si>
    <t>CT1_38_4_10</t>
  </si>
  <si>
    <t>Calculate bitmap image file sizes based on the number of pixels and colour depth.</t>
  </si>
  <si>
    <t>7c071d14-682c-46f6-b8b5-fdb23883d4d1</t>
  </si>
  <si>
    <t>CT1_38_4_11</t>
  </si>
  <si>
    <t>Explain what image meta data is</t>
  </si>
  <si>
    <t>5f203e07-13b8-490b-a311-2db370bf0255</t>
  </si>
  <si>
    <t>CT1_38_5</t>
  </si>
  <si>
    <t>Representing sound</t>
  </si>
  <si>
    <t>CT1_38_5_1</t>
  </si>
  <si>
    <t>Describe how sound is analogue and that it must be converted to a digital form for storage and processing in a computer.</t>
  </si>
  <si>
    <t>07b3f569-bc15-4989-a29a-4e8d5c19cdfc</t>
  </si>
  <si>
    <t>CT1_38_5_2</t>
  </si>
  <si>
    <t>Explain that sound waves are sampled to create the digital version of sound.</t>
  </si>
  <si>
    <t>68574b50-a899-48ed-9bd2-9f55a5e3c71d</t>
  </si>
  <si>
    <t>CT1_38_5_3</t>
  </si>
  <si>
    <t>Describe the digital representation of sound in terms of sampling rate</t>
  </si>
  <si>
    <t>0c760bb3-c331-4a98-85e9-4e5867b69e6a</t>
  </si>
  <si>
    <t>CT1_38_5_4</t>
  </si>
  <si>
    <t>Describe the digital representation of sound in terms of sample resolution.</t>
  </si>
  <si>
    <t>21aab4b5-e518-48d5-8571-03fc3f533e00</t>
  </si>
  <si>
    <t>CT1_38_5_5</t>
  </si>
  <si>
    <t>CT1_38_5_3,CT1_38_5_4</t>
  </si>
  <si>
    <t>Calculate sound file sizes based on the sampling rate and the sample resolution.</t>
  </si>
  <si>
    <t>cbeaffbf-dda0-445e-be7a-3da447951d1c</t>
  </si>
  <si>
    <t>0c760bb3-c331-4a98-85e9-4e5867b69e6a,21aab4b5-e518-48d5-8571-03fc3f533e00</t>
  </si>
  <si>
    <t>CT1_38_5_6</t>
  </si>
  <si>
    <t>Explain what is meant by ‘bit rate’.</t>
  </si>
  <si>
    <t>86c52e97-6480-47cb-9e48-70d1a03930ac</t>
  </si>
  <si>
    <t>CT1_38_5_7</t>
  </si>
  <si>
    <t>Illustrate how ‘bit rate’ affects a sound file’s quality and size.</t>
  </si>
  <si>
    <t>3f02cb53-6833-46f9-b380-cf7ae3a6493f</t>
  </si>
  <si>
    <t>CT1_38_5_8</t>
  </si>
  <si>
    <t>CT1_38_5_6,CT1_38_5_3</t>
  </si>
  <si>
    <t>Calculate the file size of a sound file if its ‘bit rate’ and ‘sample rate’ are known.</t>
  </si>
  <si>
    <t>9a4de1ac-2821-4df8-b095-d2be0c29ad26</t>
  </si>
  <si>
    <t>86c52e97-6480-47cb-9e48-70d1a03930ac,0c760bb3-c331-4a98-85e9-4e5867b69e6a</t>
  </si>
  <si>
    <t>CT1_38_6</t>
  </si>
  <si>
    <t>Character encoding</t>
  </si>
  <si>
    <t>CT1_38_6_1</t>
  </si>
  <si>
    <t>Explain what a character set is</t>
  </si>
  <si>
    <t>91a8d9c4-2cd6-4a85-8cf0-bb02c2c7f288</t>
  </si>
  <si>
    <t>CT1_38_6_2</t>
  </si>
  <si>
    <t>CT1_38_6_1,CT1_38_6_3</t>
  </si>
  <si>
    <t>Explain the limitations with the ASCII character set.</t>
  </si>
  <si>
    <t>74ec2ca8-086a-4635-aa40-40b05509cbd6</t>
  </si>
  <si>
    <t>91a8d9c4-2cd6-4a85-8cf0-bb02c2c7f288,80d94d94-408d-4171-9a39-60a2f4250005</t>
  </si>
  <si>
    <t>Describe the 7-bit ASCII character encoding method</t>
  </si>
  <si>
    <t>80d94d94-408d-4171-9a39-60a2f4250005</t>
  </si>
  <si>
    <t>CT1_38_6_4</t>
  </si>
  <si>
    <t>Describe the Unicode character encoding method</t>
  </si>
  <si>
    <t>6f0e162f-cb09-4269-9e5a-8c0267323abd</t>
  </si>
  <si>
    <t>CT1_38_6_5</t>
  </si>
  <si>
    <t>Explain that character codes are commonly grouped and run in sequence within encoding tables.</t>
  </si>
  <si>
    <t>ff33808b-8bde-4e4f-87c5-1200c1c2ff32</t>
  </si>
  <si>
    <t>CT1_38_6_6</t>
  </si>
  <si>
    <t xml:space="preserve">Describe the purpose of Unicode </t>
  </si>
  <si>
    <t>86e15448-0179-4985-a719-daf1274759eb</t>
  </si>
  <si>
    <t>CT1_38_6_7</t>
  </si>
  <si>
    <t>CT1_38_6_1,CT1_38_6_3,CT1_38_6_6</t>
  </si>
  <si>
    <t xml:space="preserve">Explain the advantages of Unicode over ASCII. </t>
  </si>
  <si>
    <t>0cb8b730-8007-44f4-9b75-955922661f16</t>
  </si>
  <si>
    <t>91a8d9c4-2cd6-4a85-8cf0-bb02c2c7f288,80d94d94-408d-4171-9a39-60a2f4250005,86e15448-0179-4985-a719-daf1274759eb</t>
  </si>
  <si>
    <t>CT1_38_6_8</t>
  </si>
  <si>
    <t>Identify Unicode uses the same codes as ASCII up to 127.</t>
  </si>
  <si>
    <t>6c9ec85e-e332-4bfc-9ffb-4c421e0e3741</t>
  </si>
  <si>
    <t>CT1_38_6_9</t>
  </si>
  <si>
    <t>Identify that all data must eventually be translated into 1 and 0's (Binary)</t>
  </si>
  <si>
    <t>6351a369-e405-441e-898f-960fc9177162</t>
  </si>
  <si>
    <t>CT1_39</t>
  </si>
  <si>
    <t>Fundamentals of Algorithms</t>
  </si>
  <si>
    <t>CT1_39_1</t>
  </si>
  <si>
    <t>Representing Algorithms</t>
  </si>
  <si>
    <t>CT1_39_1_1</t>
  </si>
  <si>
    <t>Explain the purpose of an input.</t>
  </si>
  <si>
    <t>a58f7af1-53e3-426a-91b1-84a21a7a98a7</t>
  </si>
  <si>
    <t>CT1_39_1_2</t>
  </si>
  <si>
    <t>Explain the purpose of an output.</t>
  </si>
  <si>
    <t>3f2a38e6-f6cf-49e7-81a0-390b7ec9894b</t>
  </si>
  <si>
    <t>CT1_39_1_3</t>
  </si>
  <si>
    <t>CT1_39_1_1,CT1_39_1_2</t>
  </si>
  <si>
    <t xml:space="preserve">Reproduce assigning an input and using it as an output </t>
  </si>
  <si>
    <t>3345884d-39a4-4d84-9aba-dcdd97da69b5</t>
  </si>
  <si>
    <t>a58f7af1-53e3-426a-91b1-84a21a7a98a7,3f2a38e6-f6cf-49e7-81a0-390b7ec9894b</t>
  </si>
  <si>
    <t>CT1_39_1_4</t>
  </si>
  <si>
    <t>Explain the term algorithm.</t>
  </si>
  <si>
    <t>4b451bf7-1547-4690-8f26-04b3b2ccc7a5</t>
  </si>
  <si>
    <t>CT1_39_1_5</t>
  </si>
  <si>
    <t>Explain the term decomposition.</t>
  </si>
  <si>
    <t>ff0e0ff0-a529-4cfb-85d4-f3a2150b81e6</t>
  </si>
  <si>
    <t>CT1_39_1_7</t>
  </si>
  <si>
    <t xml:space="preserve">Use a systematic approach to problem solving and algorithm creation </t>
  </si>
  <si>
    <t>8207584e-5b9f-46dd-bf13-4bd2386f0a1c</t>
  </si>
  <si>
    <t>CT1_39_1_8</t>
  </si>
  <si>
    <t>Represent algorithms using pseudo-code.  Interpret pseudo-code algorithms.</t>
  </si>
  <si>
    <t>59a445ce-d148-4bb6-8dcf-a377fd05f637</t>
  </si>
  <si>
    <t>CT1_39_1_10</t>
  </si>
  <si>
    <t>Use trace tables to determine how algorithms work and what their purpose is.</t>
  </si>
  <si>
    <t>d876b96c-b637-45cc-b18e-def17ece327e</t>
  </si>
  <si>
    <t>CT1_39_1_11</t>
  </si>
  <si>
    <t>Explain simple algorithms in terms of their inputs, processing and outputs.</t>
  </si>
  <si>
    <t>2657f3bc-a2ba-43f4-ac41-42a427f3c74c</t>
  </si>
  <si>
    <t>CT1_39_1_12</t>
  </si>
  <si>
    <t>Representing selection algorithms using pseudo-code.</t>
  </si>
  <si>
    <t>ed7358b3-9a04-4551-a1c2-0aa02547c393</t>
  </si>
  <si>
    <t>CT1_39_1_13</t>
  </si>
  <si>
    <t>Representing selection algorithms using flowcharts.</t>
  </si>
  <si>
    <t>9b8dc86b-e9b9-4e02-b020-ceb7d7b87619</t>
  </si>
  <si>
    <t>CT1_39_1_14</t>
  </si>
  <si>
    <t>Explain the term Pseudocode</t>
  </si>
  <si>
    <t>d017da94-2609-430c-b486-0f60c0b51912</t>
  </si>
  <si>
    <t>CT1_39_1_15</t>
  </si>
  <si>
    <t>Explain and demonstrate a truth table</t>
  </si>
  <si>
    <t>a99026b5-133f-4fd9-8dfc-02aa1714fbfc</t>
  </si>
  <si>
    <t>CT1_39_2</t>
  </si>
  <si>
    <t>Searching Algorithms</t>
  </si>
  <si>
    <t>CT1_39_2_2</t>
  </si>
  <si>
    <t>Compare and contrast linear and binary search algorithms.</t>
  </si>
  <si>
    <t>0c083bb5-2110-46d4-b040-6f0a41043229</t>
  </si>
  <si>
    <t>CT1_39_3</t>
  </si>
  <si>
    <t>Sorting Algorithms</t>
  </si>
  <si>
    <t>CT1_39_3_3</t>
  </si>
  <si>
    <t xml:space="preserve">Illustrate in pseudocode how to create a bubble sort algorithm. </t>
  </si>
  <si>
    <t>1dfa5507-e809-4000-a44b-b1e3f121a8e8</t>
  </si>
  <si>
    <t>CT1_39_3_4</t>
  </si>
  <si>
    <t>Explain how the ‘Merge Sort’ algorithm works.</t>
  </si>
  <si>
    <t>60167e8c-991e-4539-845e-96b061bf5f94</t>
  </si>
  <si>
    <t>CT1_39_3_5</t>
  </si>
  <si>
    <t>Illustrate the steps to sort a set of data with merge sort.</t>
  </si>
  <si>
    <t>92fbf0c8-d090-4654-97dc-c14ca53db50e</t>
  </si>
  <si>
    <t>CT1_39_3_6</t>
  </si>
  <si>
    <t xml:space="preserve">Read/trace the merge sort algorithm. </t>
  </si>
  <si>
    <t>78a373c7-55d3-4eae-a7ec-49b141b7ea18</t>
  </si>
  <si>
    <t>CT1_39_3_7</t>
  </si>
  <si>
    <t>Compare and contrast merge sort and bubble sort algorithms.</t>
  </si>
  <si>
    <t>337a51cc-574b-491d-aa9c-0aefbc1ae913</t>
  </si>
  <si>
    <t>CT1_40</t>
  </si>
  <si>
    <t>Programming</t>
  </si>
  <si>
    <t>CT1_40_1</t>
  </si>
  <si>
    <t>Programming Concepts</t>
  </si>
  <si>
    <t>CT1_40_1_1</t>
  </si>
  <si>
    <t>Explain the purpose of a function in programming</t>
  </si>
  <si>
    <t>99fe748a-274b-488b-adde-e66c94b44f8b</t>
  </si>
  <si>
    <t>CT1_40_1_3</t>
  </si>
  <si>
    <t>Describe the use of parameters to pass data within programs.</t>
  </si>
  <si>
    <t>94e9adb9-8e9f-4224-bfbe-27f1dd85691e</t>
  </si>
  <si>
    <t>CT1_40_1_4</t>
  </si>
  <si>
    <t>Use subroutines that require more than one parameter.</t>
  </si>
  <si>
    <t>3f5bfd5d-2bc3-4769-864a-b402072c7515</t>
  </si>
  <si>
    <t>CT1_40_1_5</t>
  </si>
  <si>
    <t>Describe how data is passed to a subroutine using parameters</t>
  </si>
  <si>
    <t>db0db460-f517-46e0-9ee0-e78762f519ba</t>
  </si>
  <si>
    <t>CT1_40_1_6</t>
  </si>
  <si>
    <t>Explain the difference between functions and procedures.</t>
  </si>
  <si>
    <t>75cc0f56-a961-47d6-984f-9cc8f93b0461</t>
  </si>
  <si>
    <t>CT1_40_1_7</t>
  </si>
  <si>
    <t>Create and breakdown a function or procedure in programming.</t>
  </si>
  <si>
    <t>89ea46e4-5b90-4844-b8b3-6c68e769a82e</t>
  </si>
  <si>
    <t>CT1_40_1_8</t>
  </si>
  <si>
    <t>Explain the purpose of a definite (count-controlled) loop (FOR).</t>
  </si>
  <si>
    <t>1fb5473d-d224-4583-b016-fe0864d4d4e3</t>
  </si>
  <si>
    <t>CT1_40_1_9</t>
  </si>
  <si>
    <t>Use a definite loop with count-controlled conditions.</t>
  </si>
  <si>
    <t>1c8d7c8b-b15b-410e-80fe-eacab5672254</t>
  </si>
  <si>
    <t>CT1_40_1_10</t>
  </si>
  <si>
    <t>Use the range function when combined with a loop.</t>
  </si>
  <si>
    <t>be8a5679-cf14-47d4-8163-70090c8ada39</t>
  </si>
  <si>
    <t>CT1_40_1_11</t>
  </si>
  <si>
    <t>Use and create nested iteration structures with definite loops</t>
  </si>
  <si>
    <t>55c5e357-43b9-4815-a731-82b09c4ec448</t>
  </si>
  <si>
    <t>CT1_40_1_12</t>
  </si>
  <si>
    <t>Explain the purpose of a indefinite (condition-controlled) loop (WHILE).</t>
  </si>
  <si>
    <t>a4af4b0d-0877-49d2-8c47-46da7f25f9a7</t>
  </si>
  <si>
    <t>CT1_40_1_13</t>
  </si>
  <si>
    <t>Use a indefinite loop with condition-controlled conditions.</t>
  </si>
  <si>
    <t>eb526f96-9b31-4b44-bdfc-e634a5e9d316</t>
  </si>
  <si>
    <t>CT1_40_1_16</t>
  </si>
  <si>
    <t>Use of the operators when combined with an indefinite and definite loop</t>
  </si>
  <si>
    <t>b5a733fc-0b4c-471a-853e-1b6a7fe89315</t>
  </si>
  <si>
    <t>CT1_40_1_17</t>
  </si>
  <si>
    <t>Use of the Strings when combined with an indefinite loop</t>
  </si>
  <si>
    <t>fb519ad1-f2de-42a5-99ad-10e9b3335d85</t>
  </si>
  <si>
    <t>CT1_40_1_18</t>
  </si>
  <si>
    <t>Create a subroutine (procedure/function).</t>
  </si>
  <si>
    <t>e4900f13-6375-4f1a-8bc0-ea9a01d1d57d</t>
  </si>
  <si>
    <t>CT1_40_1_19</t>
  </si>
  <si>
    <t>To explain a procedure.</t>
  </si>
  <si>
    <t>2792c4e3-b182-493b-b78d-177bd169d906</t>
  </si>
  <si>
    <t>CT1_40_1_20</t>
  </si>
  <si>
    <t>Describe the difference between functions and procedures.</t>
  </si>
  <si>
    <t>c3b7dc2c-af9c-4c31-a643-0b97f74a00f9</t>
  </si>
  <si>
    <t>CT1_40_1_21</t>
  </si>
  <si>
    <t>Have the ability to create and breakdown a procedure.</t>
  </si>
  <si>
    <t>360a3c49-7381-42d6-b684-3647a4400eb7</t>
  </si>
  <si>
    <t>CT1_40_1_22</t>
  </si>
  <si>
    <t>Demonstrate and explain how the following statement types can be combined in programs: sequence, iteration,and selection</t>
  </si>
  <si>
    <t>f5443344-bd32-495f-a0d3-70dc09ccc831</t>
  </si>
  <si>
    <t>CT1_40_1_23</t>
  </si>
  <si>
    <t>Describe the program construct selection</t>
  </si>
  <si>
    <t>b3508cc0-c828-4841-b93e-4c6707ee4264</t>
  </si>
  <si>
    <t>CT1_40_1_24</t>
  </si>
  <si>
    <t>Use and create alogrithms using selection</t>
  </si>
  <si>
    <t>56bfe60e-b76d-4ab6-b9b6-e36c70c749ee</t>
  </si>
  <si>
    <t>CT1_40_1_26</t>
  </si>
  <si>
    <t>Identify common programming concept within a block of code</t>
  </si>
  <si>
    <t>879300c8-d0e9-40cf-8cd4-aca256378c6f</t>
  </si>
  <si>
    <t>CT1_40_1_27</t>
  </si>
  <si>
    <t>Identify the correct structural flow of a program</t>
  </si>
  <si>
    <t>59f9d801-3a53-4110-b16b-678170a97e8e</t>
  </si>
  <si>
    <t>CT1_40_1_28</t>
  </si>
  <si>
    <t>Be able to a idenitify recurring pattern</t>
  </si>
  <si>
    <t>db243242-06f2-42e3-80af-23d12d730f39</t>
  </si>
  <si>
    <t>CT1_40_1_29</t>
  </si>
  <si>
    <t>Explain the concept of a nested element</t>
  </si>
  <si>
    <t>a391db3f-3071-4e17-9d64-da3fea0f0bfc</t>
  </si>
  <si>
    <t>CT1_40_2</t>
  </si>
  <si>
    <t>Subrountines (procedures and functions)</t>
  </si>
  <si>
    <t>CT1_40_2_4</t>
  </si>
  <si>
    <t>Explain the purpose of modules.</t>
  </si>
  <si>
    <t>a099b6dc-d288-4643-ad97-dcfc6213b387</t>
  </si>
  <si>
    <t>CT1_40_2_5</t>
  </si>
  <si>
    <t>Describe when a module should be created.</t>
  </si>
  <si>
    <t>be475707-4c25-4550-ab0b-cdd5db0aee42</t>
  </si>
  <si>
    <t>CT1_40_2_6</t>
  </si>
  <si>
    <t>Reproduce the importing and use of a module</t>
  </si>
  <si>
    <t>9f39cf18-1954-411b-beb5-36d960eb4032</t>
  </si>
  <si>
    <t>CT1_40_2_7</t>
  </si>
  <si>
    <t>Describe the concept of subroutines.</t>
  </si>
  <si>
    <t>3f2a3a74-71ed-4664-aaed-3aa40fe54403</t>
  </si>
  <si>
    <t>CT1_40_2_8</t>
  </si>
  <si>
    <t>Explain the advantages of using subroutines in programs.</t>
  </si>
  <si>
    <t>6a7ee9db-dda8-4d48-8dc8-488411b3a70c</t>
  </si>
  <si>
    <t>CT1_40_2_9</t>
  </si>
  <si>
    <t>f570640c-d204-4538-bde1-ce09d1dbb58f</t>
  </si>
  <si>
    <t>CT1_40_2_10</t>
  </si>
  <si>
    <t>Use subroutines that return values to the calling routine.</t>
  </si>
  <si>
    <t>daec2c3c-6bc3-4515-854e-19e0d0a0ad6d</t>
  </si>
  <si>
    <t>CT1_40_3</t>
  </si>
  <si>
    <t>Arithmetic operations in a programming language</t>
  </si>
  <si>
    <t>CT1_40_3_1</t>
  </si>
  <si>
    <t>Illustrate modulus division and quotient division.</t>
  </si>
  <si>
    <t>c795c523-9a91-4bc4-b071-99fc6104bbf1</t>
  </si>
  <si>
    <t>CT1_40_3_2</t>
  </si>
  <si>
    <t xml:space="preserve">Use arithmetic operators within their own programs </t>
  </si>
  <si>
    <t>37ec710d-50f8-4237-9f46-d2a9e30e55d0</t>
  </si>
  <si>
    <t>CT1_40_3_3</t>
  </si>
  <si>
    <t>Interpret arithmetic operators when used within algorithms.</t>
  </si>
  <si>
    <t>3fd39517-72ee-44eb-9e71-846bfdc78e3d</t>
  </si>
  <si>
    <t>CT1_40_3_4</t>
  </si>
  <si>
    <t xml:space="preserve">Use comparison operators within their own programs </t>
  </si>
  <si>
    <t>bd56d714-d8ae-4292-a7e3-790fa913848e</t>
  </si>
  <si>
    <t>CT1_40_3_5</t>
  </si>
  <si>
    <t>Interpret comparison operators when used within algorithms.</t>
  </si>
  <si>
    <t>7d033768-5cc4-45ce-a5e1-1caa5a198267</t>
  </si>
  <si>
    <t>CT1_40_4</t>
  </si>
  <si>
    <t>Relational operations in a programming language</t>
  </si>
  <si>
    <t>CT1_40_4_1</t>
  </si>
  <si>
    <t>Use relational operations within their own programs -  equal to</t>
  </si>
  <si>
    <t>48469e38-1616-4fa8-968b-27c16cdf1662</t>
  </si>
  <si>
    <t>CT1_40_4_2</t>
  </si>
  <si>
    <t>Use relational operations within their own programs -   not equal to</t>
  </si>
  <si>
    <t>60974bd3-4bb2-4b9d-bde6-c745bd7fc494</t>
  </si>
  <si>
    <t>CT1_40_4_3</t>
  </si>
  <si>
    <t>Use relational operations within their own programs -  less than</t>
  </si>
  <si>
    <t>f2e23d5a-f8e0-491c-93a3-06776f3e33a3</t>
  </si>
  <si>
    <t>CT1_40_4_4</t>
  </si>
  <si>
    <t>Use relational operations within their own programs -  greater than</t>
  </si>
  <si>
    <t>1a495185-5f6e-4205-88f4-6db05d874055</t>
  </si>
  <si>
    <t>CT1_40_4_5</t>
  </si>
  <si>
    <t>Use relational operations within their own programs -  less than or equal to</t>
  </si>
  <si>
    <t>c1339f19-628e-44d0-b7e3-db97390ee190</t>
  </si>
  <si>
    <t>CT1_40_4_6</t>
  </si>
  <si>
    <t>Use relational operations within their own programs -greater than or equal to</t>
  </si>
  <si>
    <t>8f8ea771-de70-4b55-8b20-9a3999d40ffb</t>
  </si>
  <si>
    <t>CT1_40_4_7</t>
  </si>
  <si>
    <t>Be able to identify relational operators</t>
  </si>
  <si>
    <t>8f5ce1c5-9619-49ac-9b59-228ca3dfb157</t>
  </si>
  <si>
    <t>CT1_40_5</t>
  </si>
  <si>
    <t>CT1_40_5_1</t>
  </si>
  <si>
    <t>Create and interpret string operations in algorithms, using strings appropriately</t>
  </si>
  <si>
    <t>e8ab31e8-1f1d-4da0-972d-49e8e888afaa</t>
  </si>
  <si>
    <t>CT1_40_5_2</t>
  </si>
  <si>
    <t>Use strings  appropriately within their own programs</t>
  </si>
  <si>
    <t>7f8a638f-8bc6-499e-a6d6-e6ee0e67d97f</t>
  </si>
  <si>
    <t>CT1_40_5_3</t>
  </si>
  <si>
    <t>Understand boolean and use it appropriately</t>
  </si>
  <si>
    <t>b5769eaa-7e64-4755-86e3-a3bec8c9332b</t>
  </si>
  <si>
    <t>CT1_40_6</t>
  </si>
  <si>
    <t>Classification of programming languages</t>
  </si>
  <si>
    <t>CT1_40_6_1</t>
  </si>
  <si>
    <t>Explain the concept of machine code</t>
  </si>
  <si>
    <t>b6ef8c0f-6087-428a-bd1e-7e58270238df</t>
  </si>
  <si>
    <t>CT1_40_6_2</t>
  </si>
  <si>
    <t>Explain the concept of assembly language</t>
  </si>
  <si>
    <t>db79ee85-79d9-417f-b69b-7e61ac6be27e</t>
  </si>
  <si>
    <t>CT1_40_6_3</t>
  </si>
  <si>
    <t xml:space="preserve">Explain why machine code and assembly language are considered to be low-level languages </t>
  </si>
  <si>
    <t>259605d1-4c90-42c7-b0b7-fa450f844c97</t>
  </si>
  <si>
    <t>CT1_40_6_4</t>
  </si>
  <si>
    <t>Explain the differences between machine code and assembly language .</t>
  </si>
  <si>
    <t>e474dddf-11ad-4752-9358-e515db066ab0</t>
  </si>
  <si>
    <t>CT1_40_6_5</t>
  </si>
  <si>
    <t>Explain why all programming code written in high-level or assembly languages must be translated into machine code.</t>
  </si>
  <si>
    <t>cf95bf3d-d027-45a0-8bba-2ecf0f63f786</t>
  </si>
  <si>
    <t>CT1_40_6_6</t>
  </si>
  <si>
    <t xml:space="preserve">Identify the three common types of program translator [interpreter compiler assembler]. </t>
  </si>
  <si>
    <t>1f25cc63-90e0-4cbb-944c-03eee677181e</t>
  </si>
  <si>
    <t>CT1_40_6_7</t>
  </si>
  <si>
    <t xml:space="preserve">Identify the main differences between these three types of translator [interpreter compiler assembler]. </t>
  </si>
  <si>
    <t>1f44e168-0881-49f2-a5a6-dabc5d8da6ea</t>
  </si>
  <si>
    <t>CT1_40_6_8</t>
  </si>
  <si>
    <t xml:space="preserve">Explain when it would be appropriate to use each type of translator [interpreter compiler assembler]. </t>
  </si>
  <si>
    <t>e5254c94-90de-4d9d-b9c3-b2ebf58c7c41</t>
  </si>
  <si>
    <t>CT1_40_6_9</t>
  </si>
  <si>
    <t>Describe how source code has to be translated into machine code in order for the CPU to be able to process the program.</t>
  </si>
  <si>
    <t>58674aca-6260-4390-8d4d-b95c4b1431cc</t>
  </si>
  <si>
    <t>CT1_40_6_10</t>
  </si>
  <si>
    <t>Explain a High level computer language</t>
  </si>
  <si>
    <t>affd8acd-75b9-494c-8202-629d6286b1b4</t>
  </si>
  <si>
    <t>CT1_40_6_11</t>
  </si>
  <si>
    <t>Explain a low level computer language</t>
  </si>
  <si>
    <t>97ae81dc-8973-4268-b1cb-10ab968d2732</t>
  </si>
  <si>
    <t>CT1_40_6_12</t>
  </si>
  <si>
    <t>Compare and contrast High level language with low level langauge</t>
  </si>
  <si>
    <t>e66f1567-2704-44b9-aae8-4d71455ddbae</t>
  </si>
  <si>
    <t>CT1_40_6_13</t>
  </si>
  <si>
    <t>Compare how an interpreter and a compiler translate source code.</t>
  </si>
  <si>
    <t>c9ee16bc-ac2d-4626-9d65-ea20409cd169</t>
  </si>
  <si>
    <t>CT1_40_6_14</t>
  </si>
  <si>
    <t xml:space="preserve">Explain the importance of assembly language </t>
  </si>
  <si>
    <t>259574f1-f713-4ccb-a027-93cac41170a6</t>
  </si>
  <si>
    <t>CT1_40_6_15</t>
  </si>
  <si>
    <t>Explain the role of an assembler.</t>
  </si>
  <si>
    <t>59501bb8-6c0e-458c-adfb-55012110216c</t>
  </si>
  <si>
    <t>CT1_40_6_16</t>
  </si>
  <si>
    <t>Explain the role of an compiler.</t>
  </si>
  <si>
    <t>37bdabc1-fb18-47c9-aaa1-c909fc184355</t>
  </si>
  <si>
    <t>CT1_40_6_17</t>
  </si>
  <si>
    <t>Explain the role of an interpreter.</t>
  </si>
  <si>
    <t>a4eec2e6-d902-4f4f-8671-d3e4fa91d3a5</t>
  </si>
  <si>
    <t>CT1_40_7</t>
  </si>
  <si>
    <t>Robust and secure programming</t>
  </si>
  <si>
    <t>CT1_40_7_1</t>
  </si>
  <si>
    <t xml:space="preserve">Explain and be able to identify a syntax error </t>
  </si>
  <si>
    <t>ad273dc3-1a6c-489d-87c9-da9e14be8743</t>
  </si>
  <si>
    <t>CT1_40_7_2</t>
  </si>
  <si>
    <t xml:space="preserve">Explain and be able to identify a logic error </t>
  </si>
  <si>
    <t>0da3bc49-8854-4c12-8ca4-625ed456d20d</t>
  </si>
  <si>
    <t>CT1_40_7_3</t>
  </si>
  <si>
    <t>Contrast and compare different errors syntax error logic error.</t>
  </si>
  <si>
    <t>630ecd67-2b11-4424-b750-aadb1e59b4b4</t>
  </si>
  <si>
    <t>CT1_40_7_4</t>
  </si>
  <si>
    <t>Be able to identify and categorise errors within algorithms and programs.</t>
  </si>
  <si>
    <t>0edbdd85-a30f-4d73-8c8c-9ae265d1067f</t>
  </si>
  <si>
    <t>CT1_40_7_5</t>
  </si>
  <si>
    <t>Write simple data validation routines.</t>
  </si>
  <si>
    <t>b65a3c3e-4652-4f74-bbc9-c6db5da8dbc8</t>
  </si>
  <si>
    <t>CT1_40_7_6</t>
  </si>
  <si>
    <t>Write simple authentication routines.</t>
  </si>
  <si>
    <t>d0faa1db-695b-442f-a9d8-e6632f6ded3f</t>
  </si>
  <si>
    <t>CT1_40_7_7</t>
  </si>
  <si>
    <t>Explain the term: Input Validation</t>
  </si>
  <si>
    <t>e442caae-f2bc-4db3-b6f8-4508b58a85c6</t>
  </si>
  <si>
    <t>CT1_40_7_8</t>
  </si>
  <si>
    <t>Explain the term: Input Sanitation</t>
  </si>
  <si>
    <t>d15c4616-3a46-4e9b-b671-4988d1f01811</t>
  </si>
  <si>
    <t>CT1_40_7_9</t>
  </si>
  <si>
    <t>Explain the term: Authentication</t>
  </si>
  <si>
    <t>6abc42cd-1be3-4652-a86c-5e9c40b7c180</t>
  </si>
  <si>
    <t>CT1_40_7_10</t>
  </si>
  <si>
    <t>Explain the term: Maintainability</t>
  </si>
  <si>
    <t>88aaad71-41f5-42bb-97ee-669501b00c36</t>
  </si>
  <si>
    <t>CT1_40_7_11</t>
  </si>
  <si>
    <t>Describe the various strategies that programmers use to ensure that their programs are robust</t>
  </si>
  <si>
    <t>293e3706-bf50-4caa-940e-31706f683a04</t>
  </si>
  <si>
    <t>CT1_40_7_14</t>
  </si>
  <si>
    <t>Use Input Validation for user inputs</t>
  </si>
  <si>
    <t>e881de15-0fad-46ec-ad42-78fe84ac3bc6</t>
  </si>
  <si>
    <t>CT1_40_7_15</t>
  </si>
  <si>
    <t>Use Input Input Sanitation for user inputs</t>
  </si>
  <si>
    <t>c977a738-39ac-42c6-8816-12fd7e4600c5</t>
  </si>
  <si>
    <t>CT1_40_7_16</t>
  </si>
  <si>
    <t>Explain why errors or exceptions occur</t>
  </si>
  <si>
    <t>69103e84-7c7c-4892-8305-ebbdd4e1c20a</t>
  </si>
  <si>
    <t>CT1_40_7_17</t>
  </si>
  <si>
    <t>Illustrate handling an exception when thrown</t>
  </si>
  <si>
    <t>04cfc3c5-ec6f-4088-a909-0736cc24531d</t>
  </si>
  <si>
    <t>CT1_40_8</t>
  </si>
  <si>
    <t>Input/Output and file handling</t>
  </si>
  <si>
    <t>CT1_40_8_1</t>
  </si>
  <si>
    <t>Create an algorithm to read from/to a text file.</t>
  </si>
  <si>
    <t>412e5837-b7fa-496e-8389-0ed07c6aea94</t>
  </si>
  <si>
    <t>CT1_40_8_2</t>
  </si>
  <si>
    <t>Create an algorithm to write from/to a text file.</t>
  </si>
  <si>
    <t>59da0171-8ea4-4856-827c-4e9c2608c2b6</t>
  </si>
  <si>
    <t>CT1_40_8_3</t>
  </si>
  <si>
    <t>Demonstrate the role of the cursor</t>
  </si>
  <si>
    <t>7a673563-9000-4ba5-9656-2832ea6e682b</t>
  </si>
  <si>
    <t>CT1_40_8_4</t>
  </si>
  <si>
    <t>Create a program to demonstrate the role of the file handler</t>
  </si>
  <si>
    <t>d9119220-4221-44d9-8bc9-5048f4d814af</t>
  </si>
  <si>
    <t>CT1_40_9</t>
  </si>
  <si>
    <t>CT1_40_9_1</t>
  </si>
  <si>
    <t>Use arrays (or equivalent) in the design of solutions to simple problems.</t>
  </si>
  <si>
    <t>5d8fae54-2905-48b3-a56a-cfae6fa8ce15</t>
  </si>
  <si>
    <t>CT1_40_9_2</t>
  </si>
  <si>
    <t>Describe how data is stored in a one dimensional array</t>
  </si>
  <si>
    <t>0ac48eca-cf14-4ee4-94c1-a5a99d9a58be</t>
  </si>
  <si>
    <t>CT1_40_9_3</t>
  </si>
  <si>
    <t>Describe how data is stored in a two dimensional array</t>
  </si>
  <si>
    <t>dbcd4933-9ec4-4522-9567-3c7ec32a43df</t>
  </si>
  <si>
    <t>CT1_40_9_4</t>
  </si>
  <si>
    <t>Perfom operations on a one dimensional array</t>
  </si>
  <si>
    <t>7bd971f5-c13c-4890-a169-5a46ca7648c4</t>
  </si>
  <si>
    <t>CT1_40_9_5</t>
  </si>
  <si>
    <t>Perfom operations on a two dimensional array</t>
  </si>
  <si>
    <t>9bdfb6d8-8f33-48a7-99ae-d03fb8a9c440</t>
  </si>
  <si>
    <t>CT1_41</t>
  </si>
  <si>
    <t>Fundamentals of computer networks</t>
  </si>
  <si>
    <t>CT1_41_1</t>
  </si>
  <si>
    <t>CT1_41_1_1</t>
  </si>
  <si>
    <t>Define the term ‘network protocol’.</t>
  </si>
  <si>
    <t>fda8f03b-9e59-44a1-84dc-694991c2e78f</t>
  </si>
  <si>
    <t>CT1_41_1_2</t>
  </si>
  <si>
    <t xml:space="preserve">Explain the link layer. </t>
  </si>
  <si>
    <t>52e49e09-2325-465d-8eb2-f84c97c0ac7a</t>
  </si>
  <si>
    <t>CT1_41_1_3</t>
  </si>
  <si>
    <t>Explain the internet layer</t>
  </si>
  <si>
    <t>54135464-75a2-4c81-982a-0ac386dcb5d7</t>
  </si>
  <si>
    <t>CT1_41_1_4</t>
  </si>
  <si>
    <t>Explain the transport layer</t>
  </si>
  <si>
    <t>673f50cf-f143-484c-a524-b50de942766b</t>
  </si>
  <si>
    <t>CT1_41_1_5</t>
  </si>
  <si>
    <t>Explain the application layer</t>
  </si>
  <si>
    <t>e787f4e9-2ea3-4dc6-8f2f-b0c108790753</t>
  </si>
  <si>
    <t>CT1_41_1_6</t>
  </si>
  <si>
    <t xml:space="preserve">Describe the 4 layer TCP/IP model: application layer transport layer internet layer link layer. </t>
  </si>
  <si>
    <t>87e3fc02-1ac1-47ba-aa7a-61927a6fb791</t>
  </si>
  <si>
    <t>CT1_41_1_7</t>
  </si>
  <si>
    <t>Decribe HTTP (Hypertext Transfer Protocol)</t>
  </si>
  <si>
    <t>3ee0439c-1faf-4428-8bf3-de943e9f048c</t>
  </si>
  <si>
    <t>CT1_41_1_8</t>
  </si>
  <si>
    <t>Decribe HTTPS (Hypertext Transfer Protocol Secure)</t>
  </si>
  <si>
    <t>87bc6fd7-45d2-4705-b5eb-153fb0afdb31</t>
  </si>
  <si>
    <t>CT1_41_1_9</t>
  </si>
  <si>
    <t>Describe SMTP (Simple Mail Transfer Protocol)</t>
  </si>
  <si>
    <t>c209390e-ec9b-4011-a867-2599d0b8d020</t>
  </si>
  <si>
    <t>CT1_41_1_10</t>
  </si>
  <si>
    <t>Describe IMAP (Internet Message Access Protocol)</t>
  </si>
  <si>
    <t>6e51d3c4-4f58-4847-bfbf-7c6409c8e8e5</t>
  </si>
  <si>
    <t>CT1_41_1_11</t>
  </si>
  <si>
    <t>Describe FTP (File Transfer Protocol)</t>
  </si>
  <si>
    <t>1c8315fc-0a28-4463-beb7-801eb60c92f2</t>
  </si>
  <si>
    <t>CT1_41_1_12</t>
  </si>
  <si>
    <t>Describe IP (Internet Protocol)</t>
  </si>
  <si>
    <t>5ac9990e-ea72-4da9-bfb3-03c6d6d6478b</t>
  </si>
  <si>
    <t>CT1_41_1_13</t>
  </si>
  <si>
    <t>Describe TCP (Transmission Control Protocol)</t>
  </si>
  <si>
    <t>ebd33de6-bcc3-402f-8363-6a183f352277</t>
  </si>
  <si>
    <t>CT1_41_1_14</t>
  </si>
  <si>
    <t>Describe UDP (User Datagram Protocol)</t>
  </si>
  <si>
    <t>6758d391-b5db-4be3-b66f-ce08510f7285</t>
  </si>
  <si>
    <t>CT1_41_1_15</t>
  </si>
  <si>
    <t xml:space="preserve">Describe how the HTTP, HTTPS, SMTP, IMAP and FTP protocols operate at the application layer. </t>
  </si>
  <si>
    <t>4c0b0946-63b0-49d3-858d-57da062e7b9a</t>
  </si>
  <si>
    <t>CT1_41_1_16</t>
  </si>
  <si>
    <t>Describe how the TCP and UDP protocols operate at the transport layer.</t>
  </si>
  <si>
    <t>bbaf704d-3055-4e1d-adf3-e1430c9f6760</t>
  </si>
  <si>
    <t>CT1_41_1_17</t>
  </si>
  <si>
    <t>Understand that the IP protocol operates at the internet layer.</t>
  </si>
  <si>
    <t>2ddc603b-c39d-4357-beca-24e378e1b079</t>
  </si>
  <si>
    <t>CT1_41_1_18</t>
  </si>
  <si>
    <t>Explain IP Addressing</t>
  </si>
  <si>
    <t>58bb0585-cb6d-4577-8c4d-9abb03f8858b</t>
  </si>
  <si>
    <t>CT1_41_1_19</t>
  </si>
  <si>
    <t>Explain MAC Addressing</t>
  </si>
  <si>
    <t>cb4bfbbd-c9d7-41d2-90b7-f21ef97a39f4</t>
  </si>
  <si>
    <t>CT1_41_1_20</t>
  </si>
  <si>
    <t xml:space="preserve">Explain a wired network </t>
  </si>
  <si>
    <t>60b1cdf5-dff9-446b-b342-05501ef73645</t>
  </si>
  <si>
    <t>CT1_41_1_21</t>
  </si>
  <si>
    <t>Explain a wireless network</t>
  </si>
  <si>
    <t>3f10f08d-9a80-4b34-8d21-78f7f9c98617</t>
  </si>
  <si>
    <t>CT1_41_1_22</t>
  </si>
  <si>
    <t>Explain why networks can be wired or wireless.</t>
  </si>
  <si>
    <t>274b4052-57b2-4e3e-a2f5-d789add4a26c</t>
  </si>
  <si>
    <t>CT1_41_1_23</t>
  </si>
  <si>
    <t>Discuss the benefits and risks of wireless networks as opposed to wired networks.</t>
  </si>
  <si>
    <t>4ee741a0-f1c9-4455-a84b-073c8469297f</t>
  </si>
  <si>
    <t>CT1_41_1_24</t>
  </si>
  <si>
    <t>Explain the purpose and use of common network protocols for ethernet</t>
  </si>
  <si>
    <t>e8d25c98-d591-49b1-9ed0-0ad8e3c9aa29</t>
  </si>
  <si>
    <t>CT1_41_1_25</t>
  </si>
  <si>
    <t xml:space="preserve">Explain the purpose and use of common network protocols for Wi-Fi </t>
  </si>
  <si>
    <t>c506c08b-f4ad-4177-af5c-adc70d660326</t>
  </si>
  <si>
    <t>CT1_41_1_26</t>
  </si>
  <si>
    <t>Explain how different data transfer mediums carry data.</t>
  </si>
  <si>
    <t>f0e44780-16d6-43dd-bf79-ab7fa032ae07</t>
  </si>
  <si>
    <t>CT1_41_1_27</t>
  </si>
  <si>
    <t>Explain how data is transmitted across a network.</t>
  </si>
  <si>
    <t>855b4d67-bddb-49fd-b53c-dbdde1c5436e</t>
  </si>
  <si>
    <t>CT1_41_1_28</t>
  </si>
  <si>
    <t>Explain what is meant by the term ‘protocol’.</t>
  </si>
  <si>
    <t>7f0654e2-3808-4e6f-8671-a1d8970e2c28</t>
  </si>
  <si>
    <t>CT1_41_1_29</t>
  </si>
  <si>
    <t>Define what a computer network is.</t>
  </si>
  <si>
    <t>eac37a35-586f-4ab6-9241-229197390bda</t>
  </si>
  <si>
    <t>CT1_41_1_30</t>
  </si>
  <si>
    <t>Describe a Local Area Network (LAN)</t>
  </si>
  <si>
    <t>b52ca110-e6ec-4307-9628-0add5c7a8c4d</t>
  </si>
  <si>
    <t>CT1_41_1_31</t>
  </si>
  <si>
    <t>Explain the benefits and drawbacks of a LAN.</t>
  </si>
  <si>
    <t>40803e11-d183-4577-8ae1-9a3252db4ff7</t>
  </si>
  <si>
    <t>CT1_41_1_32</t>
  </si>
  <si>
    <t>Identify the devices required to form a network.</t>
  </si>
  <si>
    <t>222eead8-82a2-46b6-970e-271bafbfb9dd</t>
  </si>
  <si>
    <t>CT1_41_1_34</t>
  </si>
  <si>
    <t>Describe a Wide Area Network (WAN)</t>
  </si>
  <si>
    <t>d4af94f1-eda5-4981-a3c3-3e0a68230290</t>
  </si>
  <si>
    <t>CT1_41_1_35</t>
  </si>
  <si>
    <t>Explain the benefits and drawbacks of a WAN</t>
  </si>
  <si>
    <t>b0e16b57-f540-4a6a-8565-eb11fa192098</t>
  </si>
  <si>
    <t>CT1_41_1_36</t>
  </si>
  <si>
    <t>Explain the purpose of an Internet Service Provider (ISP)</t>
  </si>
  <si>
    <t>070bcf89-a07d-42e2-9c0b-43452615dd0e</t>
  </si>
  <si>
    <t>CT1_41_1_37</t>
  </si>
  <si>
    <t>Describe an IP  Address</t>
  </si>
  <si>
    <t>90eabd0f-37ba-4774-a154-828df6c77d69</t>
  </si>
  <si>
    <t>CT1_41_1_39</t>
  </si>
  <si>
    <t>Discuss the benefits and risks of computer networks.</t>
  </si>
  <si>
    <t>424ed4d5-43b9-42d8-98c6-2d0a0980afe8</t>
  </si>
  <si>
    <t>CT1_41_1_40</t>
  </si>
  <si>
    <t>Explain the following common network topology: STAR.</t>
  </si>
  <si>
    <t>01bcea32-f685-4ac5-85ee-fafe0864ea04</t>
  </si>
  <si>
    <t>CT1_41_1_41</t>
  </si>
  <si>
    <t>Explain the following common network topology: BUS.</t>
  </si>
  <si>
    <t>00a69d34-7b48-46c5-8113-97bbfd6c77b0</t>
  </si>
  <si>
    <t>CT1_41_1_42</t>
  </si>
  <si>
    <t>Explain the following common network topology: MESH*.</t>
  </si>
  <si>
    <t>cb2561bc-b3af-4471-a3b5-86a0969ad0fa</t>
  </si>
  <si>
    <t>CT1_42</t>
  </si>
  <si>
    <t>Relational databases and structured query language (SQL)</t>
  </si>
  <si>
    <t>CT1_42_1</t>
  </si>
  <si>
    <t>Relational databases</t>
  </si>
  <si>
    <t>CT1_42_1_1</t>
  </si>
  <si>
    <t>Explain the concept of a database.</t>
  </si>
  <si>
    <t>a47008a3-a460-4c10-a0fe-83a32d207efc</t>
  </si>
  <si>
    <t>CT1_42_1_2</t>
  </si>
  <si>
    <t>Explain the concept of a relational database.</t>
  </si>
  <si>
    <t>a59c43a7-5633-4169-8964-e7b6f4ea4e7a</t>
  </si>
  <si>
    <t>CT1_42_1_3</t>
  </si>
  <si>
    <t>Explain that the use of a relational database facilitates the elimination of data inconsistency and data redundancy.</t>
  </si>
  <si>
    <t>065cbc6f-6435-431c-9c28-6bdf27c5fc6c</t>
  </si>
  <si>
    <t>CT1_42_1_4</t>
  </si>
  <si>
    <t>Describe database concept of tables</t>
  </si>
  <si>
    <t>01cd5123-668a-4526-95f4-96421f00ef78</t>
  </si>
  <si>
    <t>CT1_42_1_5</t>
  </si>
  <si>
    <t>Describe database concept of records</t>
  </si>
  <si>
    <t>b698f4c1-db27-453f-a9a0-c3c5e21a37b7</t>
  </si>
  <si>
    <t>CT1_42_1_6</t>
  </si>
  <si>
    <t>Describe database concept of fields</t>
  </si>
  <si>
    <t>864f4976-05da-446e-9d67-3aa0007b58cb</t>
  </si>
  <si>
    <t>CT1_42_1_7</t>
  </si>
  <si>
    <t>Describe database concept of primary keys</t>
  </si>
  <si>
    <t>e9c5aea5-f817-4a8a-808f-17d610a382ba</t>
  </si>
  <si>
    <t>CT1_42_1_8</t>
  </si>
  <si>
    <t>Describe database concept of foreign keys</t>
  </si>
  <si>
    <t>7c3c653a-1860-4c5c-b4b7-12111f126d83</t>
  </si>
  <si>
    <t>CT1_42_2</t>
  </si>
  <si>
    <t>Structured query language (SQL)</t>
  </si>
  <si>
    <t>CT1_42_2_1</t>
  </si>
  <si>
    <t>Use SQL to retrieve data from a relational database, using the commands: SELECT FROM WHERE ORDER BY…ASC | DESC</t>
  </si>
  <si>
    <t>2323b14b-572f-43f4-8b61-25604def2df9</t>
  </si>
  <si>
    <t>CT1_42_2_2</t>
  </si>
  <si>
    <t xml:space="preserve">Use SQL to insert data into a relational database using the commands. INSERT INTO table_name (column1, column 2 …) VALUES (value1, value2 …) </t>
  </si>
  <si>
    <t>e70bba47-4fdf-4748-9df1-88752c1cc493</t>
  </si>
  <si>
    <t>CT1_42_2_3</t>
  </si>
  <si>
    <t>Use SQL to edit and delete data in a database using the commands. UPDATE table_name SET column1 = value1, column2 = value2 ... WHERE condition DELETE FROM table_name WHERE condition</t>
  </si>
  <si>
    <t>a3181c6e-3909-4804-a359-9601049af213</t>
  </si>
  <si>
    <t>CT1_42_2_4</t>
  </si>
  <si>
    <t>Recognise and use the folowing data base concepts: table record field primary key foreign key.</t>
  </si>
  <si>
    <t>e11d7279-4263-4b44-9d40-aa04f595ad5a</t>
  </si>
  <si>
    <t>CT1_43</t>
  </si>
  <si>
    <t>Fundamentals of cyber security</t>
  </si>
  <si>
    <t>CT1_43_1</t>
  </si>
  <si>
    <t>CT1_43_1_1</t>
  </si>
  <si>
    <t>Be able to define the term cyber security</t>
  </si>
  <si>
    <t>8b59b9f8-b0c8-4bc8-a70d-6a457bcf4192</t>
  </si>
  <si>
    <t>CT1_43_1_2</t>
  </si>
  <si>
    <t>Describe the main purposes of cyber security</t>
  </si>
  <si>
    <t>ee41cce6-7d18-4acc-a291-f916b37d4496</t>
  </si>
  <si>
    <t>CT1_43_2</t>
  </si>
  <si>
    <t>Cyber security threats</t>
  </si>
  <si>
    <t>CT1_43_2_1</t>
  </si>
  <si>
    <t>Explain the cyber security threat of social engineering techniques</t>
  </si>
  <si>
    <t>df29c63c-0e38-4a59-b9e6-7d63bc3f386f</t>
  </si>
  <si>
    <t>CT1_43_2_2</t>
  </si>
  <si>
    <t>Explain the cyber security threat of malicious code</t>
  </si>
  <si>
    <t>5bb3e950-eff7-4143-916d-e8cad1a77f72</t>
  </si>
  <si>
    <t>CT1_43_2_3</t>
  </si>
  <si>
    <t>Explain the cyber security threat of weak and default passwords</t>
  </si>
  <si>
    <t>dde026d0-5422-478d-8bf0-c219a3613435</t>
  </si>
  <si>
    <t>CT1_43_2_4</t>
  </si>
  <si>
    <t>Explain the cyber security threat of misconfigured access rights</t>
  </si>
  <si>
    <t>e4a58591-47db-4cf1-8ea2-3a831c096a11</t>
  </si>
  <si>
    <t>CT1_43_2_5</t>
  </si>
  <si>
    <t>Explain the cyber security threat of removable media</t>
  </si>
  <si>
    <t>a0199397-f902-4ecf-a3a0-fb1b4b94cea4</t>
  </si>
  <si>
    <t>CT1_43_2_6</t>
  </si>
  <si>
    <t>Explain the  cyber security threat of unpatched and/or outdated software.</t>
  </si>
  <si>
    <t>016c3179-6cd2-48e9-ab28-a9bc92f06673</t>
  </si>
  <si>
    <t>CT1_43_2_7</t>
  </si>
  <si>
    <t>Explain what penetration testing is and what it is used for.</t>
  </si>
  <si>
    <t>80c8c450-5e83-4931-a695-6591db456f73</t>
  </si>
  <si>
    <t>CT1_43_3</t>
  </si>
  <si>
    <t>Social engineering</t>
  </si>
  <si>
    <t>CT1_43_3_1</t>
  </si>
  <si>
    <t>Define the term social engineering</t>
  </si>
  <si>
    <t>5a86667d-c0f8-4d3d-8f43-6edf3672bea3</t>
  </si>
  <si>
    <t>CT1_43_3_2</t>
  </si>
  <si>
    <t>Describe what social engineering is and how it can be protected against.</t>
  </si>
  <si>
    <t>f2086dea-0d4a-4ff9-8058-c6eacb349259</t>
  </si>
  <si>
    <t>CT1_43_3_3</t>
  </si>
  <si>
    <t>Explain social engineering concept; blagging (pretexting)</t>
  </si>
  <si>
    <t>e825c21b-61ac-4a62-b77f-20ab23b57b59</t>
  </si>
  <si>
    <t>CT1_43_3_4</t>
  </si>
  <si>
    <t>Explain social engineering concept: phishing</t>
  </si>
  <si>
    <t>bc840087-1c5d-4217-9c7b-d0a525d21a9b</t>
  </si>
  <si>
    <t>CT1_43_3_5</t>
  </si>
  <si>
    <t xml:space="preserve">Explain social engineering concept: pharming </t>
  </si>
  <si>
    <t>d5d6ea44-d4a7-47d6-a140-2d708f78cf5f</t>
  </si>
  <si>
    <t>CT1_43_3_6</t>
  </si>
  <si>
    <t>Explain social engineering concept: shouldering (or shoulder surfing).</t>
  </si>
  <si>
    <t>9bdb8db9-5a7f-4c73-b95a-3362583550c5</t>
  </si>
  <si>
    <t>CT1_43_4</t>
  </si>
  <si>
    <t>Malicious code</t>
  </si>
  <si>
    <t>CT1_43_4_1</t>
  </si>
  <si>
    <t>Define the term 'malware'</t>
  </si>
  <si>
    <t>b3f55b6f-9477-4418-ba35-f7a08f5fb005</t>
  </si>
  <si>
    <t>CT1_43_4_2</t>
  </si>
  <si>
    <t xml:space="preserve">Describe what malware is and how it can be protected against. </t>
  </si>
  <si>
    <t>b4bb1ddb-4351-4bcd-b4c9-00863d5673d1</t>
  </si>
  <si>
    <t>CT1_43_4_3</t>
  </si>
  <si>
    <t>Describe a computer virus a form of malware</t>
  </si>
  <si>
    <t>7a344ac0-649e-42d5-bec8-35024f4a2758</t>
  </si>
  <si>
    <t>CT1_43_4_4</t>
  </si>
  <si>
    <t>Describe trojan a form of malware</t>
  </si>
  <si>
    <t>c2c3e73f-a499-4a28-be67-71919a49ebc0</t>
  </si>
  <si>
    <t>CT1_43_4_5</t>
  </si>
  <si>
    <t>Describe spyware a form of malware</t>
  </si>
  <si>
    <t>c8af8cbd-6235-494d-a6e9-34997c8f88b8</t>
  </si>
  <si>
    <t>CT1_43_4_6</t>
  </si>
  <si>
    <t>Describe adware a form of malware</t>
  </si>
  <si>
    <t>878a0db9-c643-4c8f-91c3-74204b29113f</t>
  </si>
  <si>
    <t>CT1_43_5</t>
  </si>
  <si>
    <t>Methods to detect and prevent cyber security threats</t>
  </si>
  <si>
    <t>CT1_43_5_1</t>
  </si>
  <si>
    <t>Explain biometric security measures (particularly for mobile devices)</t>
  </si>
  <si>
    <t>5564f5c3-d6a0-440f-a46c-73ef7f64942b</t>
  </si>
  <si>
    <t>CT1_43_5_2</t>
  </si>
  <si>
    <t>Explain password systems security measures</t>
  </si>
  <si>
    <t>83213f4a-5810-4af6-b41c-72aa833ac109</t>
  </si>
  <si>
    <t>CT1_43_5_3</t>
  </si>
  <si>
    <t>Explain CAPTCHA (or similar) security measures</t>
  </si>
  <si>
    <t>d5399aa7-97ec-4f9b-8d91-59da0aec514a</t>
  </si>
  <si>
    <t>CT1_43_5_4</t>
  </si>
  <si>
    <t>Explain using email confirmations to confirm a user’s identity as a security measure</t>
  </si>
  <si>
    <t>9c5e25ad-9978-4983-bc4c-8d62dc04cc34</t>
  </si>
  <si>
    <t>CT1_43_5_5</t>
  </si>
  <si>
    <t>Explain automatic software updates as a form of security measure</t>
  </si>
  <si>
    <t>093bc4ea-be1e-4849-b5cf-c9fc82888f55</t>
  </si>
  <si>
    <t>CT1_44</t>
  </si>
  <si>
    <t>Aspects of software development</t>
  </si>
  <si>
    <t>CT1_44_1</t>
  </si>
  <si>
    <t>CT1_44_1_1</t>
  </si>
  <si>
    <t>Describe how algorithms can be tested for the presence of errors, using normal (typical) data.</t>
  </si>
  <si>
    <t>aca398c8-b325-4f44-bf5a-e80ca8fc8c01</t>
  </si>
  <si>
    <t>CT1_44_1_2</t>
  </si>
  <si>
    <t>Describe how algorithms can be tested for the presence of errors, using boundary (extreme) data.</t>
  </si>
  <si>
    <t>dfa445e8-35ac-4771-b862-8e9f2e9add0f</t>
  </si>
  <si>
    <t>CT1_44_1_3</t>
  </si>
  <si>
    <t>Describe how algorithms can be tested for the presence of errors, using erroneous data.</t>
  </si>
  <si>
    <t>2ad1e0da-0026-4550-9739-1e5da77513f6</t>
  </si>
  <si>
    <t>CT1_44_1_4</t>
  </si>
  <si>
    <t>Descibe the various errors that may occur during the development of software.</t>
  </si>
  <si>
    <t>ac63b549-76b3-4fe8-a2ac-7975ad276c6a</t>
  </si>
  <si>
    <t>CT1_44_1_5</t>
  </si>
  <si>
    <t>Explain the purpose of software testing.</t>
  </si>
  <si>
    <t>9fb2a763-4aa1-405f-83b2-8b9f0a369a1e</t>
  </si>
  <si>
    <t>CT1_45</t>
  </si>
  <si>
    <t>Ethical, legal and enviromental impacts of digital technology on wider society, including issues of privacy</t>
  </si>
  <si>
    <t>CT1_45_1</t>
  </si>
  <si>
    <t>CT1_45_1_1</t>
  </si>
  <si>
    <t>Discuss the impact of technology based around given issues.</t>
  </si>
  <si>
    <t>ccac524c-dab7-4469-bd5e-1f48d2872855</t>
  </si>
  <si>
    <t>CT1_45_1_2</t>
  </si>
  <si>
    <t>Describe the purpose of the  legislation and the specific actions it allows or prohibits  The Data Protection Act 2018.</t>
  </si>
  <si>
    <t>160c14ef-cd94-42eb-a2b3-2de12c5033ef</t>
  </si>
  <si>
    <t>CT1_45_1_3</t>
  </si>
  <si>
    <t>Describe the  purpose of the  legislation and the specific actions it allows or prohibits   Computer Misuse Act 1990.</t>
  </si>
  <si>
    <t>1aa95c52-d9b8-4a82-a209-d2b3eb86e5da</t>
  </si>
  <si>
    <t>CT1_45_1_4</t>
  </si>
  <si>
    <t xml:space="preserve">Describe the purpose of the legislation and the specific actions it allows or prohibits  Copyright Designs and Patents Act 1988  </t>
  </si>
  <si>
    <t>5a731279-05bf-4ee3-98ff-1fdd7bcbc363</t>
  </si>
  <si>
    <t>CT1_45_1_5</t>
  </si>
  <si>
    <t>Describe the purpose of the legislation and the specific actions it allows or prohibits   Software licences (i.e. open source and proprietary).</t>
  </si>
  <si>
    <t>718834d3-c83d-45f1-aadd-0e4f3e99f256</t>
  </si>
  <si>
    <t>CT1_45_1_6</t>
  </si>
  <si>
    <t>Explain the current ethical, legal and environmental impacts and risks of digital technology on society.</t>
  </si>
  <si>
    <t>37d2285d-f289-4679-9c71-7fc3d688f8ea</t>
  </si>
  <si>
    <t>Question Name</t>
  </si>
  <si>
    <t>Expected Output of the Activities</t>
  </si>
  <si>
    <t>Questions Type</t>
  </si>
  <si>
    <t>E/M/D</t>
  </si>
  <si>
    <t>Course - Level - Lesson identifier</t>
  </si>
  <si>
    <t>H5P Location</t>
  </si>
  <si>
    <t>H5P GUID</t>
  </si>
  <si>
    <t>Learning Objectives uid</t>
  </si>
  <si>
    <t>Variables Reminder JC1</t>
  </si>
  <si>
    <t>Score</t>
  </si>
  <si>
    <t>Drag and Drop</t>
  </si>
  <si>
    <t>M</t>
  </si>
  <si>
    <t>3.1.1</t>
  </si>
  <si>
    <t>0bcdcb35-219a-46f4-8922-5bf23fdd90d8</t>
  </si>
  <si>
    <t>e499794e-1853-4494-81e4-3596107ca813</t>
  </si>
  <si>
    <t>Variables Reminder JC2</t>
  </si>
  <si>
    <t>3000d7ab-8878-49ca-b2b7-3a074438c04c</t>
  </si>
  <si>
    <t>e12017ff-ba1a-47d7-8062-70554d9d2e90</t>
  </si>
  <si>
    <t>Python Variables JC1</t>
  </si>
  <si>
    <t>Multiple Choice</t>
  </si>
  <si>
    <t>acbdf4a2-a4e6-4693-9bd6-5b12506bf759</t>
  </si>
  <si>
    <t>b9485ada-3c09-4127-b5dc-9436c5ced058</t>
  </si>
  <si>
    <t>Python Variables JC2</t>
  </si>
  <si>
    <t>e46b8c6d-04b7-4ece-918f-94b12cbde24a</t>
  </si>
  <si>
    <t>506e6296-ee0f-4df2-88e6-b42b9040de3e</t>
  </si>
  <si>
    <t>Python Variables JC3</t>
  </si>
  <si>
    <t>ca3d223b-cb13-4e56-83eb-6d114000a316</t>
  </si>
  <si>
    <t>c92ab103-3963-429c-a4aa-fc56146a8dc1</t>
  </si>
  <si>
    <t>Python Variables JC4</t>
  </si>
  <si>
    <t>546d63db-4b83-4deb-a650-a83c5232f38e</t>
  </si>
  <si>
    <t>a3493e13-b871-4caf-a7a5-7b154b56e76f</t>
  </si>
  <si>
    <t>Variable Assignment JC1</t>
  </si>
  <si>
    <t>Fill in the Blanks</t>
  </si>
  <si>
    <t>90ffacdb-c556-416f-a378-314b50ad4b34</t>
  </si>
  <si>
    <t>6c1ddc0f-4e5e-4a41-8236-2f821877c186</t>
  </si>
  <si>
    <t>Variable Assignment JC2</t>
  </si>
  <si>
    <t>b4ddd006-49bb-4db6-8ff4-c3d8a05929aa</t>
  </si>
  <si>
    <t>9357b528-3429-444e-826a-a65daaab1694</t>
  </si>
  <si>
    <t>Variables Reminder JC3</t>
  </si>
  <si>
    <t>3.1.2</t>
  </si>
  <si>
    <t>11d32ec3-deff-4935-a158-e1b885e4c9eb</t>
  </si>
  <si>
    <t>814a5361-0200-4ae6-94e8-e2f29da882f5</t>
  </si>
  <si>
    <t>Testing Statements JC1</t>
  </si>
  <si>
    <t>CT1_6_2_3,CT1_1_3_6</t>
  </si>
  <si>
    <t>da64ea0a-b0c2-4d22-9f75-fb8344e6203f</t>
  </si>
  <si>
    <t>4d24e5fd-6872-4a43-b34b-a49eb2a29401</t>
  </si>
  <si>
    <t>4ac32148-ba5d-4be3-8daf-80aade8f8aed,c3c3fbd7-4243-4c28-a641-0f45f7dfdc99</t>
  </si>
  <si>
    <t>Testing Statements JC2</t>
  </si>
  <si>
    <t>18dd6db0-b059-4f86-bada-303f47352974</t>
  </si>
  <si>
    <t>3a1aba90-e8ac-4489-8786-1afff5528973</t>
  </si>
  <si>
    <t>Testing Statements JC3</t>
  </si>
  <si>
    <t>1f08b4fa-3348-4380-8224-a7dc72d57a0e</t>
  </si>
  <si>
    <t>bb947f9b-d139-41d9-a476-ae40d90562ea</t>
  </si>
  <si>
    <t>Code Reminder JC1</t>
  </si>
  <si>
    <t>7ab5aa18-48f7-4b4a-9e42-8061ff4fa917</t>
  </si>
  <si>
    <t>fabd9419-9698-4de9-9c2c-8ce7743b5d93</t>
  </si>
  <si>
    <t>Code Reminder JC2</t>
  </si>
  <si>
    <t>CT1_9_2_1</t>
  </si>
  <si>
    <t>c5c96f47-cb68-42b3-8827-8ffbeee3437c</t>
  </si>
  <si>
    <t>a4441ed2-7018-492b-b5a2-b7412f0f85af</t>
  </si>
  <si>
    <t>Code Reminder JC3</t>
  </si>
  <si>
    <t>9c733b1b-dff2-4c40-ac6a-702a6cc101fc</t>
  </si>
  <si>
    <t>cc88b741-660c-456e-8ff5-c5c92f581232</t>
  </si>
  <si>
    <t>Code Reminder JC4</t>
  </si>
  <si>
    <t>8ddb4928-8b3f-4d39-b3cd-d42ede4a5f71</t>
  </si>
  <si>
    <t>92d153fd-b2b6-4645-9ff9-53681361e105</t>
  </si>
  <si>
    <t>For Loops JC1</t>
  </si>
  <si>
    <t>CT1_10_2_1,CT1_9_2_2</t>
  </si>
  <si>
    <t>3.1.3</t>
  </si>
  <si>
    <t>f32fc233-3066-4ea9-a4ff-1adac3310efd</t>
  </si>
  <si>
    <t>32ab64bc-d762-4100-8123-b0cbb09e9aa6</t>
  </si>
  <si>
    <t>608c41c6-f6d9-4c4f-8b3f-25c2403b9856,4bb7c44d-b0c4-440a-8b3d-3850250a9b32</t>
  </si>
  <si>
    <t>For Loops JC2</t>
  </si>
  <si>
    <t>56c09d88-91b7-4fea-8a79-a2d0c4891ff3</t>
  </si>
  <si>
    <t>6101aca8-f788-4adc-b57f-6de1aaa14a44</t>
  </si>
  <si>
    <t>For Loops JC3</t>
  </si>
  <si>
    <t>bdc8d655-ab91-463a-8a10-d1e81e59f6ac</t>
  </si>
  <si>
    <t>800efb93-ed50-47d9-b565-25f0c980f0af</t>
  </si>
  <si>
    <t>For Loops Advanced JC1</t>
  </si>
  <si>
    <t>CT1_10_2_2,CT1_1_1_8</t>
  </si>
  <si>
    <t>9fd93680-37fa-49b6-9149-4d56e88fd480</t>
  </si>
  <si>
    <t>615ae289-fe87-4ba1-b13e-eefca750726b</t>
  </si>
  <si>
    <t>a7f86bab-a9cb-4dde-9d58-f649ffbd38ee,d3164118-2075-46c7-8a7d-f818d460e6cb</t>
  </si>
  <si>
    <t>For Loops Advanced JC2</t>
  </si>
  <si>
    <t>a7b84294-e575-4567-8dfc-5610a90ace43</t>
  </si>
  <si>
    <t>427c344f-ff24-4a4c-bf8f-bedb907afbe7</t>
  </si>
  <si>
    <t>While Loops JC1</t>
  </si>
  <si>
    <t>3.1.4</t>
  </si>
  <si>
    <t>7e2b72e4-4574-44c9-a2f3-ac3832cf6f0e</t>
  </si>
  <si>
    <t>4b8646d0-9300-410c-a4ac-90ff778a3ac3</t>
  </si>
  <si>
    <t>While Loops JC2</t>
  </si>
  <si>
    <t>5cf236d1-20e3-4f38-a905-3fe62ef0b35e</t>
  </si>
  <si>
    <t>7bea06c2-23d8-4edc-8a36-f9e652961563</t>
  </si>
  <si>
    <t>While Loops Advanced JC1</t>
  </si>
  <si>
    <t>04202008-3df7-4794-9f32-5d4dad60b93a</t>
  </si>
  <si>
    <t>538854e4-be4f-44b1-a260-e62f848a6ed3</t>
  </si>
  <si>
    <t>While Loops Advanced JC2</t>
  </si>
  <si>
    <t>73872d88-8355-43c2-8a96-45a0e933617c</t>
  </si>
  <si>
    <t>3ce2364a-258a-4bf2-85a0-8daef28ca16a</t>
  </si>
  <si>
    <t>String Addition JC1</t>
  </si>
  <si>
    <t>3.1.5</t>
  </si>
  <si>
    <t>0e04eaba-f0bd-4d3e-9988-f91d8288bcfb</t>
  </si>
  <si>
    <t>4200cc3c-1492-46dc-8193-b04dd8a5d5f1</t>
  </si>
  <si>
    <t>String Addition JC2</t>
  </si>
  <si>
    <t>e6370eda-6506-4023-96ed-344d4b8467e7</t>
  </si>
  <si>
    <t>3235dd61-0054-4e12-b0c6-b5f756f409f9</t>
  </si>
  <si>
    <t>String Addition Advanced JC1</t>
  </si>
  <si>
    <t>c6645dde-01ba-4a4f-95a6-b0e9e51886bd</t>
  </si>
  <si>
    <t>492b6cb1-8a2f-4107-9ea2-09041bfac6db</t>
  </si>
  <si>
    <t>String Length and Substrings JC1</t>
  </si>
  <si>
    <t>53d27d74-00c6-45eb-b3da-9af58059e3e5</t>
  </si>
  <si>
    <t>41804f79-fe16-483c-a904-854ff4a7743c</t>
  </si>
  <si>
    <t>Valid Strings JC1</t>
  </si>
  <si>
    <t>True or False</t>
  </si>
  <si>
    <t>9f377494-a682-408b-a626-9c904898bd6a</t>
  </si>
  <si>
    <t>559009ef-3a75-4edf-9cc1-475225bef84a</t>
  </si>
  <si>
    <t>Valid Strings JC2</t>
  </si>
  <si>
    <t>407ba79b-ded0-4bdc-b4fe-9bd8662e64c5</t>
  </si>
  <si>
    <t>98ea5384-b378-4222-8bb8-e69780c97f52</t>
  </si>
  <si>
    <t>Valid Strings JC3</t>
  </si>
  <si>
    <t>9a8e5074-f1d1-48b1-8c69-d24a846f5863</t>
  </si>
  <si>
    <t>37b8af11-ba8e-4653-93e9-652af9f36813</t>
  </si>
  <si>
    <t>Valid Strings JC4</t>
  </si>
  <si>
    <t>1eef3cf8-e24c-439d-9e0e-db17c67bf2cc</t>
  </si>
  <si>
    <t>0b56c775-5682-432a-a3e2-605f0c9d5ec0</t>
  </si>
  <si>
    <t>Valid Strings JC5</t>
  </si>
  <si>
    <t>ce23a890-141a-46d0-9a2d-85415bc0540d</t>
  </si>
  <si>
    <t>657c8c68-a5be-4929-9656-a5e2f444f7de</t>
  </si>
  <si>
    <t>Valid Strings JC6</t>
  </si>
  <si>
    <t>adf26d9b-f768-43fc-9861-47351515dc32</t>
  </si>
  <si>
    <t>12ad677d-f241-4a69-bfdc-4d5bbdfc00bb</t>
  </si>
  <si>
    <t>Valid Strings JC7</t>
  </si>
  <si>
    <t>6e0a723e-2e36-491c-96ff-51d636f86c60</t>
  </si>
  <si>
    <t>ba6ee058-480c-48c4-ba67-d7965762bdc2</t>
  </si>
  <si>
    <t>Valid Strings JC8</t>
  </si>
  <si>
    <t>893e138b-ff36-42a7-ab8d-d6ea53a7cf34</t>
  </si>
  <si>
    <t>c8e316d1-2678-4d02-8068-992d3d094964</t>
  </si>
  <si>
    <t>Valid Strings JC9</t>
  </si>
  <si>
    <t>57f93118-4c21-4a5c-bd29-c15b9a7fc42f</t>
  </si>
  <si>
    <t>2470ccb3-d0d0-4ffa-bdb6-6b414b0b8b4e</t>
  </si>
  <si>
    <t>Valid Strings JC10</t>
  </si>
  <si>
    <t>537bde9d-7222-4764-b1f8-76ccaa57bdd7</t>
  </si>
  <si>
    <t>1f068032-8855-43e0-8563-29db8d2b88e7</t>
  </si>
  <si>
    <t>Valid Strings JC11</t>
  </si>
  <si>
    <t>6657faf5-257b-4b34-8bd9-298606cc75eb</t>
  </si>
  <si>
    <t>41504273-3c3f-4d79-8e13-4bb1eb5215ed</t>
  </si>
  <si>
    <t>List and Arrays JC1</t>
  </si>
  <si>
    <t>3.1.6</t>
  </si>
  <si>
    <t>b0e754bd-f12c-413a-b061-f92b5566fd1b</t>
  </si>
  <si>
    <t>0c2770d4-72ec-4793-8e97-0cc625fb450d</t>
  </si>
  <si>
    <t>List and Arrays JC2</t>
  </si>
  <si>
    <t>df7d64ec-0fa4-492c-b9de-92180ec08c26</t>
  </si>
  <si>
    <t>2ab4d60b-a772-43fe-9612-f8fda34b293b</t>
  </si>
  <si>
    <t>List and Arrays JC3</t>
  </si>
  <si>
    <t>a9207408-4040-4248-998a-a3ffa363556c</t>
  </si>
  <si>
    <t>52948dd1-1413-4cbd-b66b-d7d5642d71cd</t>
  </si>
  <si>
    <t>List and Arrays JC4</t>
  </si>
  <si>
    <t>cd1e41a2-b6e7-4968-abae-70c2647fab80</t>
  </si>
  <si>
    <t>7ba715ea-bb41-42c1-ad47-c1134ae4246c</t>
  </si>
  <si>
    <t>List and Arrays JC5</t>
  </si>
  <si>
    <t>8e801757-df99-40c0-b651-97076733ae4e</t>
  </si>
  <si>
    <t>cb8c3503-0a45-4385-9e7d-0fa87f87feb6</t>
  </si>
  <si>
    <t>List and Arrays JC6</t>
  </si>
  <si>
    <t>8d459787-1f3e-45b3-9a57-2560e60666e9</t>
  </si>
  <si>
    <t>06109e8f-a741-4c62-a749-eea71679f8a1</t>
  </si>
  <si>
    <t>List and Arrays JC7</t>
  </si>
  <si>
    <t>cd7cf265-c763-4f4a-b7c3-9ee067f623b0</t>
  </si>
  <si>
    <t>f93d21ec-ff4d-4f7b-8d38-0c9b8595f191</t>
  </si>
  <si>
    <t>List and Arrays JC8</t>
  </si>
  <si>
    <t>5f297577-5efa-4d26-9885-ff7d5011bea8</t>
  </si>
  <si>
    <t>a896ad34-2d25-4c37-8b73-747d89d73899</t>
  </si>
  <si>
    <t>List and Arrays JC9</t>
  </si>
  <si>
    <t>CT1_2_5_5,CT1_2_5_4,CT1_2_2_3</t>
  </si>
  <si>
    <t>6ecccb1c-304b-47ff-89f7-329f0fc9268f</t>
  </si>
  <si>
    <t>66ca4fc2-7af9-43b0-9644-e2413fd2f851</t>
  </si>
  <si>
    <t>43b917b5-cc89-4bf5-bdcf-1fa53839413b,c15b6ea7-ac38-43a4-9043-f104fda05d88,e966ea3a-060b-4306-9234-d939ed6f26c4</t>
  </si>
  <si>
    <t>Identifying Functions JC1</t>
  </si>
  <si>
    <t>3.1.7</t>
  </si>
  <si>
    <t>e64bec61-f764-4546-bc86-772bebe2bcbc</t>
  </si>
  <si>
    <t>3cffaa39-b871-498c-a7a8-e7a026092f22</t>
  </si>
  <si>
    <t>Function Creation JC1</t>
  </si>
  <si>
    <t>CT1_9_2_11</t>
  </si>
  <si>
    <t>539ea630-f11e-47f3-a0bd-36fc1cbc8f6d</t>
  </si>
  <si>
    <t>3c08b6d3-05b5-4c87-8391-0d2ead643dd7</t>
  </si>
  <si>
    <t>Function Creation JC2</t>
  </si>
  <si>
    <t>705a82f0-4c03-40ae-b7da-60677a84e2df</t>
  </si>
  <si>
    <t>373fe369-762e-4a42-900f-28010a8ca1be</t>
  </si>
  <si>
    <t>Function Creation JC3</t>
  </si>
  <si>
    <t>3caf9cde-7a43-4ae0-9a6b-1ae240c2a259</t>
  </si>
  <si>
    <t>ced1ce4a-c8f9-406a-be67-ff2b2aeee8bd</t>
  </si>
  <si>
    <t>Function Creation JC4</t>
  </si>
  <si>
    <t>cc10462e-3f47-45c0-98bc-5e5417550615</t>
  </si>
  <si>
    <t>4b342d84-56c8-4cf2-8124-e0d7221dcbd4</t>
  </si>
  <si>
    <t>Decomposition JC1</t>
  </si>
  <si>
    <t>3.1.8</t>
  </si>
  <si>
    <t>9d76ca90-9cdb-4545-a461-aecf2998e268</t>
  </si>
  <si>
    <t>69253bc9-04d4-4fa5-9770-4a92e2d53e36</t>
  </si>
  <si>
    <t>Decomposition JC2</t>
  </si>
  <si>
    <t>Drag the Words</t>
  </si>
  <si>
    <t>fc350c2a-848e-43b7-91e0-09c018559c59</t>
  </si>
  <si>
    <t>4715d838-3ec7-4029-9e43-dd4e5e114a12</t>
  </si>
  <si>
    <t>Decomposition JC3</t>
  </si>
  <si>
    <t>f1ea36e3-7f27-46ab-b593-c2fe6b8c5a6f</t>
  </si>
  <si>
    <t>b7a9db75-6be4-4a8f-aa75-1a2f3eaff047</t>
  </si>
  <si>
    <t>Identifying Concepts JC1</t>
  </si>
  <si>
    <t>3.1.9</t>
  </si>
  <si>
    <t>a77246db-03ea-4036-8809-78894e458858</t>
  </si>
  <si>
    <t>db75fc23-ad9c-4d57-81c6-a2da834a0908</t>
  </si>
  <si>
    <t>Identifying Concepts JC2</t>
  </si>
  <si>
    <t>2c5cd66b-cdcb-4e7a-9417-51049dbc2463</t>
  </si>
  <si>
    <t>b6c167a2-6e79-4eec-8182-ad26fadd76c0</t>
  </si>
  <si>
    <t>2D Arrays JC1</t>
  </si>
  <si>
    <t>3.2.1</t>
  </si>
  <si>
    <t>b1db1861-f8da-44f6-8716-8bd99438dbaa</t>
  </si>
  <si>
    <t>39f23e01-4bef-4d78-b057-9b5c00c0ecf6</t>
  </si>
  <si>
    <t>Array Insertion JC1</t>
  </si>
  <si>
    <t>CT1_2_2_3,CT1_2_3_1</t>
  </si>
  <si>
    <t>10cb4b0c-62ae-426c-a32e-7aaf11ca9946</t>
  </si>
  <si>
    <t>a51c698f-bde6-439c-b935-5de59eb8e75a</t>
  </si>
  <si>
    <t>e966ea3a-060b-4306-9234-d939ed6f26c4,d8605c0c-a469-4731-ad41-502c112db00c</t>
  </si>
  <si>
    <t>Array Deletion JC1</t>
  </si>
  <si>
    <t>CT1_2_5_4,CT1_2_3_1</t>
  </si>
  <si>
    <t>736f0eda-6f10-40a4-a4f3-f7fdbd1cf11a</t>
  </si>
  <si>
    <t>a3bbc259-fcaa-45db-b8d4-1d75b18fc615</t>
  </si>
  <si>
    <t>c15b6ea7-ac38-43a4-9043-f104fda05d88,d8605c0c-a469-4731-ad41-502c112db00c</t>
  </si>
  <si>
    <t>Queues and Stacks JC1</t>
  </si>
  <si>
    <t>CT1_14_1_1,CT1_14_2_1</t>
  </si>
  <si>
    <t>3.2.2</t>
  </si>
  <si>
    <t>ebf44707-eb73-48e7-ada1-1506318d60dc</t>
  </si>
  <si>
    <t>37075b3d-abc7-482b-a8a4-390949ec8315</t>
  </si>
  <si>
    <t>61781db7-966f-4be1-820d-cd2e741df4e3,a69c2d90-7f66-46a5-9894-cd73254ebd3d</t>
  </si>
  <si>
    <t>Simultaneous Conditions JC1</t>
  </si>
  <si>
    <t>fa7a1e01-e980-4437-afea-797de5d9ec83</t>
  </si>
  <si>
    <t>2c152ac0-8fac-4d21-869c-a324163ae927</t>
  </si>
  <si>
    <t>Popping Stacks JC1</t>
  </si>
  <si>
    <t>CT1_14_1_3,CT1_14_2_2</t>
  </si>
  <si>
    <t>65883318-0bb9-4983-9b53-dbcd71ac2664</t>
  </si>
  <si>
    <t>d6cd59a6-8b8c-4fcf-9d3f-f02f2466e822</t>
  </si>
  <si>
    <t>fcf2a04c-13e2-494b-ba45-a7ae6379c5c2,728282ef-0762-4f00-8a23-01780613378a</t>
  </si>
  <si>
    <t>Appending Stacks JC1</t>
  </si>
  <si>
    <t>1a724fda-4d8c-48e4-8679-c4d4de6a9fa4</t>
  </si>
  <si>
    <t>73b8b744-a59f-4f55-aac5-22ca743216b2</t>
  </si>
  <si>
    <t>Fill in the Tree JC1</t>
  </si>
  <si>
    <t>3.2.3</t>
  </si>
  <si>
    <t>503bd8ca-281e-4882-8bfa-84c4e7994f10</t>
  </si>
  <si>
    <t>a8cce41e-81c4-4876-a982-d21ac931d381</t>
  </si>
  <si>
    <t>Fill in the Tree JC2</t>
  </si>
  <si>
    <t>48d25808-c109-4e77-bd51-64d4c70c1560</t>
  </si>
  <si>
    <t>8791624c-bb23-499e-bcbf-d41ac33c6ed8</t>
  </si>
  <si>
    <t>Reading a Tree JC1</t>
  </si>
  <si>
    <t>46d3bc16-1b35-4ee0-898b-851bd17ee8e4</t>
  </si>
  <si>
    <t>715d6645-dac7-4fdc-b910-c73ec5dc1c6b</t>
  </si>
  <si>
    <t>Reading a Tree JC2</t>
  </si>
  <si>
    <t>23befb66-b36e-4649-acd6-487eb26437e7</t>
  </si>
  <si>
    <t>2bb91c70-3c28-41ac-929e-503ed2fab4fc</t>
  </si>
  <si>
    <t>Reading a Tree JC3</t>
  </si>
  <si>
    <t>b94f4592-64e6-4621-b0f8-bf1677a13e67</t>
  </si>
  <si>
    <t>6d9c3289-03ef-4882-bd8d-ba3b6226a487</t>
  </si>
  <si>
    <t>Using Modules JC1</t>
  </si>
  <si>
    <t>3.2.4</t>
  </si>
  <si>
    <t>20b227b3-4696-463b-9d6a-5835266686ed</t>
  </si>
  <si>
    <t>1e7c0ab0-bbd3-49d6-9ad0-b49d2ff12741</t>
  </si>
  <si>
    <t>Using Modules JC2</t>
  </si>
  <si>
    <t>5e16a573-5335-47ec-8fe4-34df92685de4</t>
  </si>
  <si>
    <t>bd651d90-97f4-47b4-b222-66a5fda2d956</t>
  </si>
  <si>
    <t>Using Modules JC3</t>
  </si>
  <si>
    <t>1b30ac45-8f99-4fe6-9d30-32f6e2d0698e</t>
  </si>
  <si>
    <t>5bf6ab4f-203d-4e5b-996d-fa978cdbd223</t>
  </si>
  <si>
    <t>Turtle Control JC1</t>
  </si>
  <si>
    <t>3.2.5</t>
  </si>
  <si>
    <t>43a6154b-49b9-4fe8-859f-f073a2e45628</t>
  </si>
  <si>
    <t>01856949-8adc-47c2-98dc-712cd61642db</t>
  </si>
  <si>
    <t>Turtle Control JC2</t>
  </si>
  <si>
    <t>b17c79f9-81e0-4e7d-8848-6393f857a61c</t>
  </si>
  <si>
    <t>1c717af5-ad70-4404-b991-4cafdaa412c2</t>
  </si>
  <si>
    <t>Turtle Control JC3</t>
  </si>
  <si>
    <t>3.2.6</t>
  </si>
  <si>
    <t>83adfaed-b14f-4a35-808d-59f18e063d8d</t>
  </si>
  <si>
    <t>63648285-a071-423d-8b47-338c2311328b</t>
  </si>
  <si>
    <t>Turtle Control JC4</t>
  </si>
  <si>
    <t>dadb8a79-8a76-4438-8db6-b4faa4e4cc08</t>
  </si>
  <si>
    <t>284aca39-263e-4e74-be74-fddd6aa1df59</t>
  </si>
  <si>
    <t>Turtle Control JC5</t>
  </si>
  <si>
    <t>e05d6e47-d769-4850-ad76-c40ab51358d8</t>
  </si>
  <si>
    <t>31670bad-dfc8-4cfb-8675-f90db7fbdab2</t>
  </si>
  <si>
    <t>Turtle Control JC6</t>
  </si>
  <si>
    <t>8d0aef02-7226-468e-b513-b32df8125174</t>
  </si>
  <si>
    <t>9c5df219-42be-4f2a-8682-c619f46308ed</t>
  </si>
  <si>
    <t>Turtle Control JC7</t>
  </si>
  <si>
    <t>CT1_13_2_2,CT1_13_8_2</t>
  </si>
  <si>
    <t>93f19132-89fa-463c-8e95-8f005d27654e</t>
  </si>
  <si>
    <t>7e1d09c2-129c-4062-9336-9c21a85943b7</t>
  </si>
  <si>
    <t>a3de3aab-c9c1-4daa-9d07-052ab233abbc,6a201278-1333-4952-b9bb-ba4d09a1a675</t>
  </si>
  <si>
    <t>Define Recursion JC1</t>
  </si>
  <si>
    <t>3.2.7</t>
  </si>
  <si>
    <t>56f59c41-7d45-4017-9e97-fcf4b831e313</t>
  </si>
  <si>
    <t>9d89c137-39f1-4dc9-8380-670391a19aa0</t>
  </si>
  <si>
    <t>Turtle Control JC8</t>
  </si>
  <si>
    <t>bdc06d6c-9838-4d31-be8c-59812fa42730</t>
  </si>
  <si>
    <t>54312457-be48-4148-b6ae-0ea1f759d185</t>
  </si>
  <si>
    <t>Function Calling JC1</t>
  </si>
  <si>
    <t>Mark the Words</t>
  </si>
  <si>
    <t>a812b698-7494-4ef0-9af2-8e6e17e0b531</t>
  </si>
  <si>
    <t>79703e0c-61fd-43f8-9cb7-17395381e942</t>
  </si>
  <si>
    <t>Decomposition JC4</t>
  </si>
  <si>
    <t>3.2.8</t>
  </si>
  <si>
    <t>e8e4d675-78a3-4320-9636-e16c1b7cfd0a</t>
  </si>
  <si>
    <t>a5498c67-c81d-4bf2-b00a-ebaede08a0b5</t>
  </si>
  <si>
    <t>Project Design JC1</t>
  </si>
  <si>
    <t>2f654f9e-326b-4723-b1cf-b2b5ef104f74</t>
  </si>
  <si>
    <t>bd8e3511-5f15-4e22-bebe-2ee513304c89</t>
  </si>
  <si>
    <t>Identifying Concepts JC3</t>
  </si>
  <si>
    <t>efe57c6c-5e78-4ef2-8d1a-13f8e7ed449d</t>
  </si>
  <si>
    <t>ec8c252f-80fb-474b-9035-9936a97bebdf</t>
  </si>
  <si>
    <t>Identifying Concepts JC4</t>
  </si>
  <si>
    <t>CT1_9_2_4</t>
  </si>
  <si>
    <t>3.2.9</t>
  </si>
  <si>
    <t>b62a5037-75f5-4cfc-9651-c8c20e028694</t>
  </si>
  <si>
    <t>b89f0c3d-d97c-48bc-9018-e9905d4e4420</t>
  </si>
  <si>
    <t>Identifying Concepts JC5</t>
  </si>
  <si>
    <t>e56965d2-27cc-4e50-b3b3-7fa7297fed68</t>
  </si>
  <si>
    <t>2b13bd26-4a60-4b48-9f9a-7e4c3252f89f</t>
  </si>
  <si>
    <t>Identifying Concepts JC6</t>
  </si>
  <si>
    <t>1053262d-d5c2-471d-b948-0d67ec593fa7</t>
  </si>
  <si>
    <t>5222ca9d-55e6-452b-9f6d-b899ed8ddc8f</t>
  </si>
  <si>
    <t>Basic Python JC1</t>
  </si>
  <si>
    <t>CT1_9_2_1,CT1_6_2_2</t>
  </si>
  <si>
    <t>205bb9a6-206b-46e0-b390-85f9c16fd5ec</t>
  </si>
  <si>
    <t>479ad23b-9cf7-4c58-ac22-09be100e29a4</t>
  </si>
  <si>
    <t>544a70c0-6766-4d9d-b0c9-b444a27b5266,00d2988c-300b-4712-b4a3-1ce6acd66379</t>
  </si>
  <si>
    <t>Data Collection JC1</t>
  </si>
  <si>
    <t>CT1_23_2_5,CT1_23_2_4,CT1_23_2_3,CT1_23_2_2,CT1_23_2_1</t>
  </si>
  <si>
    <t>3.3.1</t>
  </si>
  <si>
    <t>8aacd9f5-1693-4b47-bd14-d07e674a1e7d</t>
  </si>
  <si>
    <t>1ed6ac43-d768-4b77-aa6f-3a18ad3d342e</t>
  </si>
  <si>
    <t>dbf77e00-b7dc-4cd4-8813-622e3cfa41b2,0cfa1f8b-b688-4de4-93fb-36a2c8999c7a,dbf03041-9271-4d2d-a6c7-8b8e42a7395b,411cb81c-62e3-49a9-80b8-f2ad73e0536c,d598e5b4-ed5b-499e-9597-257583c9b0e5</t>
  </si>
  <si>
    <t>Outliers JC1</t>
  </si>
  <si>
    <t>73dee269-7531-402b-84af-aeb759789a2f</t>
  </si>
  <si>
    <t>da9ecabb-2156-438d-9ec0-a628f1359e7a</t>
  </si>
  <si>
    <t>Bar Chart JC1</t>
  </si>
  <si>
    <t>CT1_7_1_4</t>
  </si>
  <si>
    <t>3f06da2e-8c4a-499f-9812-02a8c4d51b12</t>
  </si>
  <si>
    <t>a933d01b-670f-4280-adba-3233681f42e6</t>
  </si>
  <si>
    <t>Identifying Graphs JC1</t>
  </si>
  <si>
    <t>d74e8899-3a5c-4ee2-aae7-03ea96b30113</t>
  </si>
  <si>
    <t>700055a5-6050-49f7-b411-191ea08023af</t>
  </si>
  <si>
    <t>Data in Code JC1</t>
  </si>
  <si>
    <t>9e597c5c-e270-4fa8-99b9-a19ae34c213d</t>
  </si>
  <si>
    <t>49ab145d-529a-411d-ac18-9cd3f53cb15b</t>
  </si>
  <si>
    <t>Data in Code JC2</t>
  </si>
  <si>
    <t>05906db1-4247-4655-9427-7fcdc1357314</t>
  </si>
  <si>
    <t>aa1332f0-e463-46b7-818e-172f8b3f1885</t>
  </si>
  <si>
    <t>File System JC1</t>
  </si>
  <si>
    <t>3.3.2</t>
  </si>
  <si>
    <t>2ebcfa19-7b77-4486-967a-1a07f14c5062</t>
  </si>
  <si>
    <t>e329fcd5-61cd-4697-b6cc-a96d595abe61</t>
  </si>
  <si>
    <t>Opening Files in Code JC1</t>
  </si>
  <si>
    <t>6c4a16a8-1ab8-4211-8b9d-cafe2ec6445e</t>
  </si>
  <si>
    <t>51239faf-7428-4e94-a834-f75def8946bf</t>
  </si>
  <si>
    <t>Writing Files in Code JC1</t>
  </si>
  <si>
    <t>b8ac8ac8-fa9d-4b84-889e-e7fca64c6785</t>
  </si>
  <si>
    <t>fa8941c4-7875-41e5-8eb2-5b2ee38b2206</t>
  </si>
  <si>
    <t>Newline Characters JC1</t>
  </si>
  <si>
    <t>3.3.3</t>
  </si>
  <si>
    <t>dfd55779-762c-4453-a976-32037e1a3840</t>
  </si>
  <si>
    <t>24913503-eb5b-4f78-a59e-f689043d2f05</t>
  </si>
  <si>
    <t>Matplot JC1</t>
  </si>
  <si>
    <t>fca5da05-bb2b-46c8-868d-679d448ed7f5</t>
  </si>
  <si>
    <t>2a2ba0f2-4c99-404d-9e4a-8408a088b46c</t>
  </si>
  <si>
    <t>Reading Graphs JC1</t>
  </si>
  <si>
    <t>CT1_7_1_6</t>
  </si>
  <si>
    <t>48f99588-5c98-40dd-addc-5f9d5d51016e</t>
  </si>
  <si>
    <t>74613e3e-e97a-41f3-9651-6b33c2eeb168</t>
  </si>
  <si>
    <t>Reading Graphs JC2</t>
  </si>
  <si>
    <t>CT1_7_1_7</t>
  </si>
  <si>
    <t>a8bc6d62-c6c5-4739-b4c2-e86b23c18a98</t>
  </si>
  <si>
    <t>e9b9c4d2-f29d-4493-b9f6-e22302abb303</t>
  </si>
  <si>
    <t>Tuples JC1</t>
  </si>
  <si>
    <t>3.3.4</t>
  </si>
  <si>
    <t>c6dc5da9-a012-4df8-84ca-1c640f137713</t>
  </si>
  <si>
    <t>10c61109-3e06-47ca-a0c2-f9d31b353a37</t>
  </si>
  <si>
    <t>Immutable JC1</t>
  </si>
  <si>
    <t>88f08103-1954-4b54-8e0c-d4763ae6075d</t>
  </si>
  <si>
    <t>00c92a97-3b8f-45cb-986e-bdf4ecda8bac</t>
  </si>
  <si>
    <t>Tuples JC2</t>
  </si>
  <si>
    <t>e2dde80e-ce36-4375-a67c-9484df31d491</t>
  </si>
  <si>
    <t>cd18c496-bc8e-4037-a241-1b9c251b85c4</t>
  </si>
  <si>
    <t>Exceptions JC1</t>
  </si>
  <si>
    <t>600125b3-29f8-48af-b166-9d641232d0d4</t>
  </si>
  <si>
    <t>fdf8d0d7-992d-4e78-9669-5f354bcfb821</t>
  </si>
  <si>
    <t>Exceptions JC2</t>
  </si>
  <si>
    <t>03571c6f-565b-456b-a7f9-b4a5932c2754</t>
  </si>
  <si>
    <t>d35f8469-84e8-4bd3-90c5-06c9b3de2e34</t>
  </si>
  <si>
    <t>Snake Decomposition JC1</t>
  </si>
  <si>
    <t>3.3.5</t>
  </si>
  <si>
    <t>67fb72be-2efb-4983-8721-f6d7132030f8</t>
  </si>
  <si>
    <t>491b74ff-238a-4d4f-bf6e-65204786ac86</t>
  </si>
  <si>
    <t>Pygame Functions JC1</t>
  </si>
  <si>
    <t>01bd4e10-37a3-4d58-83c5-a18f1beb2a98</t>
  </si>
  <si>
    <t>b87e3de4-5827-470e-9d60-7ef3fd94e2dd</t>
  </si>
  <si>
    <t>RGB JC1</t>
  </si>
  <si>
    <t>59195efd-c47a-459d-b88a-b100c990223f</t>
  </si>
  <si>
    <t>3b926b2f-a51c-4b8d-a104-c6e3d130d78e</t>
  </si>
  <si>
    <t>Snake Decomposition JC2</t>
  </si>
  <si>
    <t>3.3.6</t>
  </si>
  <si>
    <t>996db5ea-423b-413a-9c38-4829f48f3d4f</t>
  </si>
  <si>
    <t>057846c1-a6ae-4321-9ccc-6d7def200e16</t>
  </si>
  <si>
    <t>Using Modules JC4</t>
  </si>
  <si>
    <t>cf63619f-82d2-43d1-88f3-347313d26048</t>
  </si>
  <si>
    <t>37b80c66-ab5f-4526-b720-eff9f0e66f2f</t>
  </si>
  <si>
    <t>Type Conversion JC1</t>
  </si>
  <si>
    <t>40d18ae4-a061-4770-93ad-87ca8f9ff486</t>
  </si>
  <si>
    <t>4472c84a-70c7-4eb0-a06f-3ad0f2082c98</t>
  </si>
  <si>
    <t>Algorithms JC1</t>
  </si>
  <si>
    <t>3.3.7</t>
  </si>
  <si>
    <t>320ea82d-00e8-406f-b270-513cb3b81296</t>
  </si>
  <si>
    <t>ab020c0a-2a0f-4df3-a08c-9ed81feec92b</t>
  </si>
  <si>
    <t>Linear Search JC1</t>
  </si>
  <si>
    <t>d827e9eb-4eec-457f-b22a-90b3d38ce3ea</t>
  </si>
  <si>
    <t>6af1f53e-c8ca-41d6-a702-d63bb6cfa104</t>
  </si>
  <si>
    <t>Binary Search JC1</t>
  </si>
  <si>
    <t>9fe4e664-aa93-4dc9-bab2-33f7f6bacf79</t>
  </si>
  <si>
    <t>9a0ec5e8-f4da-4931-b8c1-6389f835c6b1</t>
  </si>
  <si>
    <t>Linear Search JC2</t>
  </si>
  <si>
    <t>3.3.8</t>
  </si>
  <si>
    <t>73ce0a5a-4ef0-47a4-b9a7-05b13304e54f</t>
  </si>
  <si>
    <t>befc6265-7c58-48bb-b960-b45354ede852</t>
  </si>
  <si>
    <t>Binary Search JC2</t>
  </si>
  <si>
    <t>1fb3e4fc-dc3a-449b-b409-d09751cc392d</t>
  </si>
  <si>
    <t>e826fbe3-97fa-4190-9744-b1128e1280be</t>
  </si>
  <si>
    <t>Bubble and Merge Sort JC1</t>
  </si>
  <si>
    <t>f9876f65-44c6-4c7b-aad0-94d8fc64f08f</t>
  </si>
  <si>
    <t>26a65a0d-7626-4040-963f-57aca25352d2</t>
  </si>
  <si>
    <t>Denary to Binary JC1</t>
  </si>
  <si>
    <t>3.3.9</t>
  </si>
  <si>
    <t>6f68edb7-d521-4b3b-9fdb-b0321d55c255</t>
  </si>
  <si>
    <t>b2c7bc60-1f27-4dc2-8bde-eaed6b35e4cf</t>
  </si>
  <si>
    <t>Denary to Binary JC2</t>
  </si>
  <si>
    <t>a7dfc612-353b-4f1f-8673-c49aadca58ed</t>
  </si>
  <si>
    <t>2fd92b50-081f-43cf-b004-09b2f83a7309</t>
  </si>
  <si>
    <t>Denary to Binary JC3</t>
  </si>
  <si>
    <t>cde50a44-91ad-4115-98b8-28591c932c3c</t>
  </si>
  <si>
    <t>4deda967-c7ff-465b-83f4-2545145f11a7</t>
  </si>
  <si>
    <t>Denary to Binary JC4</t>
  </si>
  <si>
    <t>bd5709f4-d018-444b-9d78-890ee0133f6d</t>
  </si>
  <si>
    <t>893d4873-c41d-4c15-9417-a611bfa11ee3</t>
  </si>
  <si>
    <t>Denary to Binary JC5</t>
  </si>
  <si>
    <t>61889f2f-a086-4ba8-913a-a8fa64c7d0a1</t>
  </si>
  <si>
    <t>d6ce6c57-dc0a-4483-adb3-d100331d1a8b</t>
  </si>
  <si>
    <t>AND Logic Gates JC1</t>
  </si>
  <si>
    <t>3f08a039-e2bb-4aab-b674-cfc73ba21ea4</t>
  </si>
  <si>
    <t>114cda10-9222-47ac-b104-d4280903b3a7</t>
  </si>
  <si>
    <t>OR Logic Gates JC1</t>
  </si>
  <si>
    <t>cdb1bf0e-b39d-48a0-89bb-eac2f98a9389</t>
  </si>
  <si>
    <t>fe164af7-7cd0-4b10-bd2c-d868347a62a8</t>
  </si>
  <si>
    <t>NOT Logic Gates JC1</t>
  </si>
  <si>
    <t>411f3e6b-2757-41a9-9f43-4fb5a309b463</t>
  </si>
  <si>
    <t>523d1dbc-a283-4096-9dc6-fb7113e86f0b</t>
  </si>
  <si>
    <t>Classes JC1</t>
  </si>
  <si>
    <t>CT1_17_1_6,CT1_17_1_5</t>
  </si>
  <si>
    <t>3.4.1</t>
  </si>
  <si>
    <t>ba9527b4-4543-42c6-929c-1c324c28d30a</t>
  </si>
  <si>
    <t>e4ca435c-e26f-4813-bc5a-26db37761f98</t>
  </si>
  <si>
    <t>5d501b71-35b2-4ed0-b0ff-01328e6cace0,64707162-3631-46e7-acdd-ec05fd10ff56</t>
  </si>
  <si>
    <t>Class Properties JC1</t>
  </si>
  <si>
    <t>1e266afc-d12d-47f4-9bb2-c4d76addd638</t>
  </si>
  <si>
    <t>22bcef9f-c4ef-4ebf-abba-e2fc40d22a39</t>
  </si>
  <si>
    <t>Creating Objects JC1</t>
  </si>
  <si>
    <t>6bfeb600-004b-40b1-99b7-c730b3c8cad0</t>
  </si>
  <si>
    <t>2b3ff423-5757-4396-953f-129128b1800d</t>
  </si>
  <si>
    <t>OOP JC1</t>
  </si>
  <si>
    <t>3.4.2</t>
  </si>
  <si>
    <t>582abbdf-36f8-4c68-83d0-b0304491a5c8</t>
  </si>
  <si>
    <t>2943695c-aa02-4373-a741-e36835ad803f</t>
  </si>
  <si>
    <t>Game Design JC1</t>
  </si>
  <si>
    <t>396101cd-d31e-4dc9-b449-d1070c479a90</t>
  </si>
  <si>
    <t>053c6a0f-c22f-4fc6-aa6a-d790b22238ce</t>
  </si>
  <si>
    <t>Nested Code JC1</t>
  </si>
  <si>
    <t>583594fe-95c1-4eb4-9ef0-85585dc662f9</t>
  </si>
  <si>
    <t>805796c8-cd2d-438b-8f96-49a3058e79f5</t>
  </si>
  <si>
    <t>Pygame Functions JC2</t>
  </si>
  <si>
    <t>CT1_13_3_2,CT1_13_3_3</t>
  </si>
  <si>
    <t>3.4.3</t>
  </si>
  <si>
    <t>cd680222-e2b3-46d8-998c-f998c25a38fc</t>
  </si>
  <si>
    <t>db0284d7-b78e-4e3c-9e84-2420b0e9ade0</t>
  </si>
  <si>
    <t>0c7f3a28-af66-429a-ab75-fc50d8c0cf90,2737d033-57c8-4b84-91ec-18834d7ad9d2</t>
  </si>
  <si>
    <t>2D Arrays JC2</t>
  </si>
  <si>
    <t>ecaee216-3e30-4eaf-b523-37ea971aefed</t>
  </si>
  <si>
    <t>de4a9a9c-4154-4bc9-afd4-d8e272bbc681</t>
  </si>
  <si>
    <t>Opening Files in Code JC2</t>
  </si>
  <si>
    <t>3.4.4</t>
  </si>
  <si>
    <t>db92abb5-0fd6-48f9-aad3-a78ced8d236a</t>
  </si>
  <si>
    <t>9557d8d4-23bc-4d88-ad1d-d20fa51dbb49</t>
  </si>
  <si>
    <t>Try and Except JC1</t>
  </si>
  <si>
    <t>5c548274-4e41-42c5-a86f-f0a3d40a6a52</t>
  </si>
  <si>
    <t>75d805be-3bbe-47cb-bf6b-cf4c30bcfa22</t>
  </si>
  <si>
    <t>Pygame Font JC1</t>
  </si>
  <si>
    <t>3a911689-b966-4449-9fc4-bd3d716f6c7f</t>
  </si>
  <si>
    <t>48fe4a65-3791-4565-8e6e-694fb6fc6483</t>
  </si>
  <si>
    <t>Flowcharts JC1</t>
  </si>
  <si>
    <t>3.4.5</t>
  </si>
  <si>
    <t>4893d41b-a866-4332-aec6-76745a6999fe</t>
  </si>
  <si>
    <t>90a9f6c4-05cc-47d7-a11d-25b03091d6ec</t>
  </si>
  <si>
    <t>Writing Files in Code JC2</t>
  </si>
  <si>
    <t>1a78ec15-b7bd-4e9e-8745-53c7a7148649</t>
  </si>
  <si>
    <t>668f63ff-7a59-4985-8d70-6cc5dde8d791</t>
  </si>
  <si>
    <t>Pygame Functions JC3</t>
  </si>
  <si>
    <t>3.4.6</t>
  </si>
  <si>
    <t>df4bc16d-d888-44ab-89cd-976b0dbe0875</t>
  </si>
  <si>
    <t>d4e020cb-f899-44f1-8cea-44d6df54a0e6</t>
  </si>
  <si>
    <t>Timers JC1</t>
  </si>
  <si>
    <t>c14f8fbf-22c9-402f-ad8d-49062544c851</t>
  </si>
  <si>
    <t>49029517-824d-4d1f-8fc5-5bbdad0b6f41</t>
  </si>
  <si>
    <t>Math Floor and Ceil JC1</t>
  </si>
  <si>
    <t>12f88a48-6e92-4932-b76c-d639d91a40e4</t>
  </si>
  <si>
    <t>59770ebd-87b1-44cb-a075-cca0bbee14fd</t>
  </si>
  <si>
    <t>Define Encapsulation JC1</t>
  </si>
  <si>
    <t>3.4.7</t>
  </si>
  <si>
    <t>973d2fe3-eace-4781-ae33-3ea5a48ec9bd</t>
  </si>
  <si>
    <t>0a299e06-e1df-4fbb-8ffd-e48b2c8d2040</t>
  </si>
  <si>
    <t>Define Encapsulation JC2</t>
  </si>
  <si>
    <t>CT1_17_1_14,CT1_17_2_4,CT1_17_2_5</t>
  </si>
  <si>
    <t>c0c5a7aa-5275-45de-9109-34abb997bbf7</t>
  </si>
  <si>
    <t>f0d275a6-03d3-459e-8841-ac569cc65867</t>
  </si>
  <si>
    <t>471355ed-4d8d-4693-b1e3-7167030fc05d,68877c22-2a86-4cee-839d-90dcd804e2ad,82312349-bc70-42c5-8e27-256d43d6a40b</t>
  </si>
  <si>
    <t>Encapsulation in Code JC1</t>
  </si>
  <si>
    <t>b6331092-ded6-4e8d-a110-d19ff1087df0</t>
  </si>
  <si>
    <t>7f0a55fc-6363-4030-8b65-1dd1b4850b3b</t>
  </si>
  <si>
    <t>Encapsulation in Code JC2</t>
  </si>
  <si>
    <t>96a7d48a-ef00-4504-873e-b26e120bdf84</t>
  </si>
  <si>
    <t>2af8c74b-6b7a-4516-872b-6bcfbb7c550c</t>
  </si>
  <si>
    <t>Encapsulation in Code JC3</t>
  </si>
  <si>
    <t>41514706-d5f6-458a-87cb-5c4f456bd698</t>
  </si>
  <si>
    <t>b3c5f0a7-8baf-4d14-9a45-40aff885e661</t>
  </si>
  <si>
    <t>Define Inheritance JC1</t>
  </si>
  <si>
    <t>3.4.8</t>
  </si>
  <si>
    <t>e2cf960c-3768-4ec4-ab6a-5aaae07edc0e</t>
  </si>
  <si>
    <t>bf1db1c1-291e-45ef-ad16-7ef0cbe4218a</t>
  </si>
  <si>
    <t>Define Inheritance JC2</t>
  </si>
  <si>
    <t>3e434dd3-2fe0-4b86-9088-53023af1b1a9</t>
  </si>
  <si>
    <t>b8ad0a25-50cd-4428-981a-597bc20401f8</t>
  </si>
  <si>
    <t>Inheritance in Code JC1</t>
  </si>
  <si>
    <t>4d676c4c-6bfc-426c-8ff5-35fe76891077</t>
  </si>
  <si>
    <t>8c0be66d-7741-4cf8-bab0-e3396864b2b6</t>
  </si>
  <si>
    <t>Define Polymorphism JC1</t>
  </si>
  <si>
    <t>3.4.9</t>
  </si>
  <si>
    <t>ffa482ff-be72-4f41-b1b0-516b97be4e34</t>
  </si>
  <si>
    <t>ee467405-866f-4c23-9a6a-bdd7dd63b825</t>
  </si>
  <si>
    <t>Define Polymorphism JC2</t>
  </si>
  <si>
    <t>4c2cc2c9-198d-47b6-93e8-0614ec148dc0</t>
  </si>
  <si>
    <t>8ef0fee5-ac60-43c4-880b-361ec3266336</t>
  </si>
  <si>
    <t>Polymorphism in Code JC1</t>
  </si>
  <si>
    <t>951605e0-9fb3-403d-a48b-6282176a5160</t>
  </si>
  <si>
    <t>014e2466-6365-4eb1-afe5-2069599eab3d</t>
  </si>
  <si>
    <t>Polymorphism in Code JC2</t>
  </si>
  <si>
    <t>a3590716-b7c0-4ecb-b07d-60b6561b465a</t>
  </si>
  <si>
    <t>d9aeeffb-054f-4328-bcd5-dacdd90d93d9</t>
  </si>
  <si>
    <t>AI introduction JC1</t>
  </si>
  <si>
    <t>3.5.1</t>
  </si>
  <si>
    <t>b4a97399-0abd-48c1-a67e-ef0d6dc61017</t>
  </si>
  <si>
    <t>cc8418ed-0977-4167-b253-f7530c81094c</t>
  </si>
  <si>
    <t>Recognising Patterns and Groups JC1</t>
  </si>
  <si>
    <t>8eec1d4e-4e00-4b41-876e-398c08e7d7e6</t>
  </si>
  <si>
    <t>7bd92aa5-af41-47b6-8abd-46fcb4ef74e3</t>
  </si>
  <si>
    <t>AI Agents JC1</t>
  </si>
  <si>
    <t>CT1_30_1_1,CT1_30_1_3,CT1_30_1_4,CT1_30_1_5,CT1_30_1_6</t>
  </si>
  <si>
    <t>b7a76245-8403-4911-906a-60052b108a95</t>
  </si>
  <si>
    <t>0c533d88-6cd2-4adc-a83c-40cde8e3f3e0</t>
  </si>
  <si>
    <t>82949ec5-3820-429b-a5a4-9ddebfd13273,d334f4ec-f4f2-4e21-af4c-8af550ca94af,69211775-96d3-4139-88ec-d3d302f7536c,2ca37119-2e93-42be-baac-5aaa1b6e31a0,625848df-efb4-4f27-9db6-5b4195fcad49</t>
  </si>
  <si>
    <t>Define Minimax JC1</t>
  </si>
  <si>
    <t>3.5.2</t>
  </si>
  <si>
    <t>2fb68f51-43a8-41eb-b478-847d843f4969</t>
  </si>
  <si>
    <t>8dd102f6-e57a-4c6d-b7b9-da378e4001e9</t>
  </si>
  <si>
    <t>OS Clean JC1</t>
  </si>
  <si>
    <t>03c9112c-795b-44ab-88f2-7e44490a1006</t>
  </si>
  <si>
    <t>ff40abd7-10c6-4059-bb05-66d4c2a481c4</t>
  </si>
  <si>
    <t>Using Modules JC5</t>
  </si>
  <si>
    <t>04c12c42-3ac2-450a-8648-d331f93cac5c</t>
  </si>
  <si>
    <t>20805934-533f-46e8-8a82-ab43f0d4bf89</t>
  </si>
  <si>
    <t>Game Design JC2</t>
  </si>
  <si>
    <t>978e86f6-8c74-498c-9184-73bed45926c4</t>
  </si>
  <si>
    <t>42795d8d-e4a3-40a7-b14a-10e1bcf7cba7</t>
  </si>
  <si>
    <t>Supervised Learning JC1</t>
  </si>
  <si>
    <t>CT1_30_3_2,CT1_30_3_3</t>
  </si>
  <si>
    <t>3.5.3</t>
  </si>
  <si>
    <t>7e7d05e8-1d10-4365-a5d9-70e5cca013d3</t>
  </si>
  <si>
    <t>b7005f4b-5aa9-4f3a-998d-9da1d498f920</t>
  </si>
  <si>
    <t>af4b5f89-0cef-4171-a885-da52f8414441,bcc83a44-a045-40f1-b5b9-f9b9504aa013</t>
  </si>
  <si>
    <t>Machine Learning Introduction JC1</t>
  </si>
  <si>
    <t>45649ee2-ff1d-48a3-8e66-0634117118e4</t>
  </si>
  <si>
    <t>ed0b102d-5602-4996-bfc7-a67a07241516</t>
  </si>
  <si>
    <t>Machine Learning Introduction JC2</t>
  </si>
  <si>
    <t>055907a3-8f59-4098-b824-34e9ba647efb</t>
  </si>
  <si>
    <t>34d830b1-04c4-415d-ad14-80ca43a2f7bd</t>
  </si>
  <si>
    <t>Machine Learning Pattern Recognition JC1</t>
  </si>
  <si>
    <t>48346286-7737-47e5-8f1e-4fa29d37ba19</t>
  </si>
  <si>
    <t>24298297-c4f3-426d-8362-c6f31c048f8d</t>
  </si>
  <si>
    <t>Machine Learning Pattern Recognition JC2</t>
  </si>
  <si>
    <t>dbe7c650-a925-40b7-9fe0-da55d347a620</t>
  </si>
  <si>
    <t>787a7f7d-7c27-445a-b438-d60fb7479a14</t>
  </si>
  <si>
    <t>Neural Networks Introduction JC1</t>
  </si>
  <si>
    <t>3.5.4</t>
  </si>
  <si>
    <t>ba6bcff6-adb5-456d-aa90-6ba70b285670</t>
  </si>
  <si>
    <t>94ecd5be-367d-4975-80e5-d18a2881e4b8</t>
  </si>
  <si>
    <t>Define Neural Networks JC1</t>
  </si>
  <si>
    <t>24a96600-1575-468b-9853-2353d91336c9</t>
  </si>
  <si>
    <t>60610918-69ec-470a-8889-9de6c6847cd0</t>
  </si>
  <si>
    <t>Neural Networks Decomposition JC1</t>
  </si>
  <si>
    <t>5cf9e709-6bf6-43ca-a9e4-470bfe997e1c</t>
  </si>
  <si>
    <t>41e45da0-f97e-49e1-beca-4b8e9fe2c7f6</t>
  </si>
  <si>
    <t>Reinforcement Learning Introduction JC1</t>
  </si>
  <si>
    <t>CT1_30_5_2,CT1_30_5_3</t>
  </si>
  <si>
    <t>3.5.5</t>
  </si>
  <si>
    <t>2b3888e9-d139-42af-9773-49a2ff8fb97d</t>
  </si>
  <si>
    <t>4fae2fe5-8022-4477-b416-a1272ad49fd4</t>
  </si>
  <si>
    <t>071c7a0a-3cdb-4e51-a65a-6a32db3193ae,e3b15a82-d49b-4f5c-8064-bf0cba370ac2</t>
  </si>
  <si>
    <t>Positive Reinforcement JC1</t>
  </si>
  <si>
    <t>2431aa48-f678-47b3-a611-0006b32f2069</t>
  </si>
  <si>
    <t>b909ea1e-16ad-4209-9d77-84d71610d98d</t>
  </si>
  <si>
    <t>Negative Reinforcement JC1</t>
  </si>
  <si>
    <t>55ffc373-366d-46f3-ab91-ee24e96fd993</t>
  </si>
  <si>
    <t>fe7e32f8-3f18-4779-81bc-3549b1eea5e8</t>
  </si>
  <si>
    <t>Gym Library JC1</t>
  </si>
  <si>
    <t>3.5.6</t>
  </si>
  <si>
    <t>7c5de88f-9e79-485c-be49-3d2eb3bac2cd</t>
  </si>
  <si>
    <t>64c07079-d2e3-48cd-ab27-56899ee58a4b</t>
  </si>
  <si>
    <t>Reinforcement Learning Introduction JC2</t>
  </si>
  <si>
    <t>6c9d7b40-f0f9-4804-b5b0-4ede8ab8bbe2</t>
  </si>
  <si>
    <t>10ee9870-7443-437d-92c3-746a1258aed2</t>
  </si>
  <si>
    <t>Image Processing Introduction JC1</t>
  </si>
  <si>
    <t>3.5.7</t>
  </si>
  <si>
    <t>e7c73124-bdd0-4c8a-8407-0538a7a1c7bd</t>
  </si>
  <si>
    <t>465d2afd-e2df-4a7d-93fb-e2ff3479f79c</t>
  </si>
  <si>
    <t>Data Processing JC1</t>
  </si>
  <si>
    <t>d64b3ad3-fc6f-4635-978d-08219162f21b</t>
  </si>
  <si>
    <t>bd779044-4d35-4749-b580-7b05dd66c6eb</t>
  </si>
  <si>
    <t>RGB JC2</t>
  </si>
  <si>
    <t>bcf12475-cf5b-4900-b339-2b4bc251bca9</t>
  </si>
  <si>
    <t>83dbb841-d40f-4126-a5cd-632ba3bd6998</t>
  </si>
  <si>
    <t>Image Processing Uses JC1</t>
  </si>
  <si>
    <t>CT1_30_6_6,CT1_30_6_7,CT1_30_6_8</t>
  </si>
  <si>
    <t>89653010-5ce8-4650-882a-1d16861bdc15</t>
  </si>
  <si>
    <t>5e914bac-9c24-4eea-9a4f-4a88ff739c5a</t>
  </si>
  <si>
    <t>2b3cf016-7b98-4e8c-9781-82b6c916bb3c,38f366e6-1c12-4712-b7a7-d2578d206ce3,8a8e5842-c0fd-4519-9745-79bef215267c</t>
  </si>
  <si>
    <t>Object Detection Introduction JC1</t>
  </si>
  <si>
    <t>CT1_30_7_2,CT1_30_7_5</t>
  </si>
  <si>
    <t>3.5.8</t>
  </si>
  <si>
    <t>f2379e5e-fe04-4e08-af93-471a1f90e34c</t>
  </si>
  <si>
    <t>d1e5f542-e907-4a9e-871e-c5e6077df1dd</t>
  </si>
  <si>
    <t>fb6ef16b-ed47-4e63-ae3e-bcf0a9319339,a4792397-fce5-4f0d-a40c-18ee1f35157a</t>
  </si>
  <si>
    <t>Object Detection in Code JC1</t>
  </si>
  <si>
    <t>CT1_30_7_5,CT1_30_7_3,CT1_30_7_1</t>
  </si>
  <si>
    <t>6348c0b4-b543-4506-ae9d-5bbebdfcd087</t>
  </si>
  <si>
    <t>0bd56e09-7776-4151-abef-0147e62f2839</t>
  </si>
  <si>
    <t>a4792397-fce5-4f0d-a40c-18ee1f35157a,fed0e518-7ff9-41d8-855d-0a2c1374a2c8,649e561f-4933-4411-a0e0-16a8bd557e5e</t>
  </si>
  <si>
    <t>Emotion Recognition Introduction JC1</t>
  </si>
  <si>
    <t>3.5.9</t>
  </si>
  <si>
    <t>efd5d77c-73d8-4a68-9e13-fc7056e322da</t>
  </si>
  <si>
    <t>24ada2a9-7454-4bbb-98ae-595b16afff3f</t>
  </si>
  <si>
    <t>Emotion Recognition Obscurity JC1</t>
  </si>
  <si>
    <t>d69a69ff-2a8d-4844-b5ed-4c4f4cb4c0d6</t>
  </si>
  <si>
    <t>17bdd563-23a6-4fdc-87c4-ebee8036c189</t>
  </si>
  <si>
    <t>Emotion Recognition in Code JC1</t>
  </si>
  <si>
    <t>bdf00df6-c757-4047-810b-6e87f59fbf3b</t>
  </si>
  <si>
    <t>0a20df59-e90a-4a1f-8e0f-df0525d424aa</t>
  </si>
  <si>
    <t>GUI Introduction JC1</t>
  </si>
  <si>
    <t>3.6.1</t>
  </si>
  <si>
    <t>fa19e5ef-57b9-42f5-921b-ad0b13b29b1a</t>
  </si>
  <si>
    <t>07db061f-91ce-49e9-aea8-6331e7a59854</t>
  </si>
  <si>
    <t>GUI Window Code JC1</t>
  </si>
  <si>
    <t>8c458cb1-1459-4925-a61d-abcdc7c2fc69</t>
  </si>
  <si>
    <t>92a4c1d8-7b68-4730-af1e-4ad4a05230b4</t>
  </si>
  <si>
    <t>GUI Button Code JC1</t>
  </si>
  <si>
    <t>623d3f7e-b763-4394-88ad-708138aa1eaa</t>
  </si>
  <si>
    <t>b409ad17-2e22-4b05-a1e2-1025823c5333</t>
  </si>
  <si>
    <t>GUI Text Code JC1</t>
  </si>
  <si>
    <t>1d9c6876-1755-4ed1-bef5-75c1287809b7</t>
  </si>
  <si>
    <t>da2ce845-e18d-4c81-8cb7-7986d17c0de6</t>
  </si>
  <si>
    <t>GUI Input Commands JC1</t>
  </si>
  <si>
    <t>3.6.2</t>
  </si>
  <si>
    <t>d79344bd-8267-4418-ad68-80d59ae6378f</t>
  </si>
  <si>
    <t>18f55f5e-d581-476c-a655-13c5f70c2ea7</t>
  </si>
  <si>
    <t>UX Introduction JC1</t>
  </si>
  <si>
    <t>160eec63-fb02-4a4a-9f18-2cbcdd58c163</t>
  </si>
  <si>
    <t>f0417e88-ac32-46b7-9d00-2a68886634a8</t>
  </si>
  <si>
    <t>GUI Input Commands JC2</t>
  </si>
  <si>
    <t>6948d76a-8273-4558-b1fd-8b4f268c710b</t>
  </si>
  <si>
    <t>56216cf8-4623-489f-a157-399c2de9bcb2</t>
  </si>
  <si>
    <t>Machine Learning Introduction JC3</t>
  </si>
  <si>
    <t>3.6.3</t>
  </si>
  <si>
    <t>89e968b4-1e77-41a5-9a80-89d432069adb</t>
  </si>
  <si>
    <t>fab99a0a-8cc9-4550-af75-bbf65ad6a511</t>
  </si>
  <si>
    <t>Define Minimax JC2</t>
  </si>
  <si>
    <t>bef88e3c-b174-4179-81cc-887c56bc0200</t>
  </si>
  <si>
    <t>4ff238ce-b8c4-47a7-9b7f-5660a4f66658</t>
  </si>
  <si>
    <t>GUI Button Code JC2</t>
  </si>
  <si>
    <t>958e2670-b2c9-4a19-a338-7a6337583d6e</t>
  </si>
  <si>
    <t>570be2b1-f045-454c-91d9-5ce8ce6f2124</t>
  </si>
  <si>
    <t>Caesar Cipher Encrypt JC1</t>
  </si>
  <si>
    <t>3.6.4</t>
  </si>
  <si>
    <t>a1a4fe88-139a-4adf-bf28-5c6e069d6844</t>
  </si>
  <si>
    <t>3fff2743-1700-4247-84a5-e8ba744ed9ce</t>
  </si>
  <si>
    <t>Caesar Cipher Encrypt JC2</t>
  </si>
  <si>
    <t>347184e9-ac36-418b-b189-e51f27ca8c59</t>
  </si>
  <si>
    <t>9d9fc9e0-d817-4301-b430-0eae78e0569e</t>
  </si>
  <si>
    <t>Caesar Cipher Decrypt JC1</t>
  </si>
  <si>
    <t>71d83e4a-345a-498e-b40e-4ae7826545fe</t>
  </si>
  <si>
    <t>f59933f8-89d0-4a76-9e69-f1c700d135ae</t>
  </si>
  <si>
    <t>Define Cipher JC1</t>
  </si>
  <si>
    <t>3.6.5</t>
  </si>
  <si>
    <t>641ba9e4-e74e-4dba-9e5c-2802b3f8160c</t>
  </si>
  <si>
    <t>79b4a030-ba5b-45d9-9fd2-61595f50824d</t>
  </si>
  <si>
    <t>Define Encryption JC1</t>
  </si>
  <si>
    <t>fa4068ed-3f91-4645-91cf-b50c088c4df1</t>
  </si>
  <si>
    <t>896188ad-3a93-46ee-829a-4ff61f156624</t>
  </si>
  <si>
    <t>Define Decryption JC1</t>
  </si>
  <si>
    <t>d0f2c870-516d-4f6e-81b8-1c14dce6b914</t>
  </si>
  <si>
    <t>3963c43d-04db-4621-ae5c-6754443ce352</t>
  </si>
  <si>
    <t>Define Plaintext JC1</t>
  </si>
  <si>
    <t>05e9cf1c-bfa8-40a2-9a21-d04a0b9b92ec</t>
  </si>
  <si>
    <t>1388347b-afb6-4167-a632-6bd9a4c54d5b</t>
  </si>
  <si>
    <t>While Loops Python JC1</t>
  </si>
  <si>
    <t>3.6.6</t>
  </si>
  <si>
    <t>a14a4d1c-25a8-4d64-81f9-b9ec0594654a</t>
  </si>
  <si>
    <t>28e035b2-1432-40ab-949f-e20f4d2c7342</t>
  </si>
  <si>
    <t>For Loops Python JC1</t>
  </si>
  <si>
    <t>d649c286-73fc-4f82-bad8-33b3fcc678e7</t>
  </si>
  <si>
    <t>558a8ef8-52d4-4799-a7d4-77c2146fdd1f</t>
  </si>
  <si>
    <t>If Statement Python JC1</t>
  </si>
  <si>
    <t>1930490d-6c1f-402b-824c-1263172ae8c7</t>
  </si>
  <si>
    <t>141ac73e-5c44-45a2-8c7b-edf246c86acd</t>
  </si>
  <si>
    <t>List and Arrays Python JC1</t>
  </si>
  <si>
    <t>c7feeb09-910a-4786-b1e5-e6d6b936eb4d</t>
  </si>
  <si>
    <t>06e5bcdc-60f5-4923-9dce-518c0904e148</t>
  </si>
  <si>
    <t>65a2c754-c049-4b50-b2a4-6ef3baf82c78</t>
  </si>
  <si>
    <t>ba69f90d-5e4c-4cbb-b200-6d590336cd93</t>
  </si>
  <si>
    <t>Dictionary Python JC1</t>
  </si>
  <si>
    <t>bc2d6105-843b-4797-b227-635821a5fa0e</t>
  </si>
  <si>
    <t>42567874-d099-4d56-81b3-858fbbf9102b</t>
  </si>
  <si>
    <t>Define Decomposition JC1</t>
  </si>
  <si>
    <t>3.6.7</t>
  </si>
  <si>
    <t>01116315-a47c-4590-8ea3-c53c6e8646a2</t>
  </si>
  <si>
    <t>47ec2ae7-98d0-4ebf-aa01-49c6e5352aa9</t>
  </si>
  <si>
    <t>Default Values JC1</t>
  </si>
  <si>
    <t>CT1_9_2_14</t>
  </si>
  <si>
    <t>a8c307bf-fa34-4ee2-b964-f99909830283</t>
  </si>
  <si>
    <t>61d4c3f6-76b7-4bd4-a071-af03e8bdda21</t>
  </si>
  <si>
    <t>701fd9e2-61fd-4374-8e4d-4efe4f26af07</t>
  </si>
  <si>
    <t>b038a2d7-62c2-41f7-b616-06afb4d1fa3b</t>
  </si>
  <si>
    <t>Error Handling JC1</t>
  </si>
  <si>
    <t>4561ea5c-5aa9-4c23-a967-ddf5550e909a</t>
  </si>
  <si>
    <t>5c059f18-85a4-49b1-9477-898805e029b7</t>
  </si>
  <si>
    <t>Printing Strings JC1</t>
  </si>
  <si>
    <t>CT1_9_2_13</t>
  </si>
  <si>
    <t>ee721fa1-7246-4925-9cf8-73077e3324b3</t>
  </si>
  <si>
    <t>27c93716-f8ca-4c5e-82a8-bdb410d8b478</t>
  </si>
  <si>
    <t>Printing Numbers JC1</t>
  </si>
  <si>
    <t>83ef5673-d52d-4433-82eb-fa1d42878e44</t>
  </si>
  <si>
    <t>78afaa28-0284-49fd-8e92-4119d5aedd95</t>
  </si>
  <si>
    <t>Variable Assignment MC1</t>
  </si>
  <si>
    <t>2.1.1</t>
  </si>
  <si>
    <t>5317b08e-2418-407d-89c3-3ce5012a5446</t>
  </si>
  <si>
    <t>d0e79b53-f24b-4609-ae06-2d0ed73b88a9</t>
  </si>
  <si>
    <t>Variable Assignment MC2</t>
  </si>
  <si>
    <t>9dc658d1-964a-4b62-b9a4-e2abb4a0802c</t>
  </si>
  <si>
    <t>6104bcee-33aa-404a-9a3f-8133e1b4d2ef</t>
  </si>
  <si>
    <t>Variable Addition MC1</t>
  </si>
  <si>
    <t>7deb20f7-c08c-4744-8693-f9e25db02ce7</t>
  </si>
  <si>
    <t>de59effd-bd4a-471d-b46b-735987430341</t>
  </si>
  <si>
    <t>Variable Addition MC2</t>
  </si>
  <si>
    <t>0e9a3f70-c87d-4e82-8363-3f62472a3066</t>
  </si>
  <si>
    <t>960a9004-7e1a-41ee-ac56-bbcd88a9ad01</t>
  </si>
  <si>
    <t>Variable Addition MC3</t>
  </si>
  <si>
    <t>f35005e3-ebb8-466d-8a6f-f64934be01a2</t>
  </si>
  <si>
    <t>aa0e9939-a05b-4f4b-8312-dd7d6ae3afe1</t>
  </si>
  <si>
    <t>Variable Assignment MC3</t>
  </si>
  <si>
    <t>fc784328-1ee1-4b58-97b4-05db0fdc56a4</t>
  </si>
  <si>
    <t>ff8ede58-86c5-4b67-bdcd-cb393639be2a</t>
  </si>
  <si>
    <t>Variables Reminder MC1</t>
  </si>
  <si>
    <t>CT1_1_3_6,CT1_1_3_5,CT1_1_3_4,CT1_1_3_2</t>
  </si>
  <si>
    <t>2.1.2</t>
  </si>
  <si>
    <t>6fb9f1da-31d9-4543-9101-f5f4e3ae6177</t>
  </si>
  <si>
    <t>f443203f-3835-4330-87ae-0825ae46610b</t>
  </si>
  <si>
    <t>c3c3fbd7-4243-4c28-a641-0f45f7dfdc99,41a8e62b-58ad-4eaa-b9cb-d1aca990d158,a729d12e-d7c9-4462-b18d-7603a4e8f66c,e1bb8a8a-01f9-4758-b1f9-c7d934745564</t>
  </si>
  <si>
    <t>Variables Reminder MC2</t>
  </si>
  <si>
    <t>c77d0ecf-a2b5-4305-9dbb-142a29d4378a</t>
  </si>
  <si>
    <t>a8d6b8ef-79b9-42d6-bb3c-830a90bfef74</t>
  </si>
  <si>
    <t>Variables Reminder MC3</t>
  </si>
  <si>
    <t>1ed703ac-16ff-4549-b9c4-16bf98e7dc2f</t>
  </si>
  <si>
    <t>f0b11c23-2fcc-497b-a50c-96c5487ee436</t>
  </si>
  <si>
    <t>If Else Statements in Code MC1</t>
  </si>
  <si>
    <t>d8ca322c-4d93-4560-8aa2-57f8f29c62d0</t>
  </si>
  <si>
    <t>2eabc7e9-7705-4579-907b-b6a64668f17d</t>
  </si>
  <si>
    <t>Blocks Variable Assignment MC1</t>
  </si>
  <si>
    <t>43bd6206-44d2-433e-9fc9-efbbe03f438c</t>
  </si>
  <si>
    <t>99dd81b3-98cb-464a-bfcf-19600b698760</t>
  </si>
  <si>
    <t>Blocks Print Statement MC1</t>
  </si>
  <si>
    <t>9c8fcd80-6ec5-4138-915a-c6f10b657e08</t>
  </si>
  <si>
    <t>8121638d-30e0-4a28-b564-ba8b86afcb1c</t>
  </si>
  <si>
    <t>Blocks If Statement MC1</t>
  </si>
  <si>
    <t>CT1_6_1_3</t>
  </si>
  <si>
    <t>f82fa3c6-12b8-4a66-bc3e-491075ed3c6c</t>
  </si>
  <si>
    <t>fdf72200-d965-47eb-857e-6f3e457325f5</t>
  </si>
  <si>
    <t>7c6ad017-e3d8-47bc-89e4-9decc9bdb4cc</t>
  </si>
  <si>
    <t>Blocks If Else Statement MC1</t>
  </si>
  <si>
    <t>b3180b24-1076-4c88-b771-b3657871bbf2</t>
  </si>
  <si>
    <t>cff84dfa-1d4e-47f8-8c9a-60ddea344d88</t>
  </si>
  <si>
    <t>Blocks Code Example MC1</t>
  </si>
  <si>
    <t>88c2ae07-e42c-4413-b02d-979972b214cc</t>
  </si>
  <si>
    <t>5ab55de8-47f2-455f-8568-b09403342c57</t>
  </si>
  <si>
    <t>Define For Loops MC1</t>
  </si>
  <si>
    <t>2.1.3</t>
  </si>
  <si>
    <t>644b9708-84b2-4194-acd9-251e1eae57e4</t>
  </si>
  <si>
    <t>f8855fe0-82c1-4a48-9119-1ab2b32f6197</t>
  </si>
  <si>
    <t>Blocks Make a For Loop MC1</t>
  </si>
  <si>
    <t>f8c9e6b4-6002-449e-8175-99b9268a0d95</t>
  </si>
  <si>
    <t>a4398308-b723-485b-9c7e-3cbceb11b552</t>
  </si>
  <si>
    <t>Blocks For Loop Code MC1</t>
  </si>
  <si>
    <t>1d1852b8-a0c6-4dfb-ac02-836e2859ff80</t>
  </si>
  <si>
    <t>0de9232b-3f6c-4c8f-a443-9403246af7ab</t>
  </si>
  <si>
    <t>Blocks For Loop Code MC2</t>
  </si>
  <si>
    <t>fb6900d7-f50b-4d3d-9e6b-3ba36dc9d529</t>
  </si>
  <si>
    <t>3cf35167-7bd4-444a-b8c1-87ac959378a7</t>
  </si>
  <si>
    <t>For Loop Python MC1</t>
  </si>
  <si>
    <t>5f13ef48-eb9a-416c-ae4c-b7985e6b6f2d</t>
  </si>
  <si>
    <t>f1a724d7-6b54-4909-a5b2-7c159aa81feb</t>
  </si>
  <si>
    <t>Define While Loops MC1</t>
  </si>
  <si>
    <t>2.1.4</t>
  </si>
  <si>
    <t>93bfb38c-0940-4220-b0fc-1cfd48d2b980</t>
  </si>
  <si>
    <t>26eeaca8-3bba-424b-b698-6140f00a9b1e</t>
  </si>
  <si>
    <t>Blocks While Loops Code MC1</t>
  </si>
  <si>
    <t>669db661-6e02-4003-8818-701bf4aa0f2d</t>
  </si>
  <si>
    <t>c8343ede-5acc-437e-803d-cd9fe8787f0d</t>
  </si>
  <si>
    <t>While Loops Python MC1</t>
  </si>
  <si>
    <t>c2abccf4-a354-4ea6-a18d-406f720562c2</t>
  </si>
  <si>
    <t>3da56790-d255-46d7-aa91-2133970630c9</t>
  </si>
  <si>
    <t>While Loops Python MC2</t>
  </si>
  <si>
    <t>9c13a2de-0e10-44f2-89d1-2c3c25c83319</t>
  </si>
  <si>
    <t>713f3b12-215d-4eaa-ada1-ff68f62af3f0</t>
  </si>
  <si>
    <t>While Loops Python MC3</t>
  </si>
  <si>
    <t>c33162ff-77d8-44ef-97a2-4820ba78865d</t>
  </si>
  <si>
    <t>aa09edfa-9124-4033-93ba-23f186ae2fab</t>
  </si>
  <si>
    <t>Substrings MC1</t>
  </si>
  <si>
    <t>2.1.5</t>
  </si>
  <si>
    <t>523cd09b-b816-4dab-85d2-cbe402f25d40</t>
  </si>
  <si>
    <t>2e3c8466-9e15-4c64-90a2-228f71c1015a</t>
  </si>
  <si>
    <t>Concatenate MC1</t>
  </si>
  <si>
    <t>ef7a1c1c-13ee-401d-a94c-bf8a2111dc2e</t>
  </si>
  <si>
    <t>4ee0edca-020b-43db-bc2e-55d96b6c8fd0</t>
  </si>
  <si>
    <t>Printing Strings MC1</t>
  </si>
  <si>
    <t>2.1.6</t>
  </si>
  <si>
    <t>599f75fc-b52a-47cd-a6f4-f51c14a6c359</t>
  </si>
  <si>
    <t>4d61394f-bbd2-435e-9a09-aa6dbb6cd536</t>
  </si>
  <si>
    <t>String Length MC1</t>
  </si>
  <si>
    <t>a182e30a-ba1f-408b-b98f-c9338bf2f655</t>
  </si>
  <si>
    <t>6df62d3f-21e1-431c-8d94-1c9b1220860d</t>
  </si>
  <si>
    <t>Is in List MC1</t>
  </si>
  <si>
    <t>fe13952c-93df-4e8a-8185-1c04492a09d4</t>
  </si>
  <si>
    <t>cbfcc0b5-d3df-474a-a26f-4f445ba6bcdb</t>
  </si>
  <si>
    <t>Array Insert to Position MC1</t>
  </si>
  <si>
    <t>c63b07fa-a5dd-478e-be8f-eaf494feca26</t>
  </si>
  <si>
    <t>6b7380e1-a65b-4be6-9a81-f3f62e94d9c3</t>
  </si>
  <si>
    <t>Array Insertion MC1</t>
  </si>
  <si>
    <t>5ae8afa7-2bf8-4f22-8084-9541eda6b85e</t>
  </si>
  <si>
    <t>03dbf023-b8c9-4d3c-b49c-34ca21562b11</t>
  </si>
  <si>
    <t>Array Deletion MC1</t>
  </si>
  <si>
    <t>ae8bb33f-f9c0-42ae-9c32-a916e3154cba</t>
  </si>
  <si>
    <t>341fda77-ebc2-4806-9343-b2e64677d1cd</t>
  </si>
  <si>
    <t>Blocks List and Arrays Code MC1</t>
  </si>
  <si>
    <t>CT1_2_1_2,CT1_2_5_1,CT1_2_5_4</t>
  </si>
  <si>
    <t>1ccffab4-f908-423f-8050-965c60cba3a5</t>
  </si>
  <si>
    <t>09849f7b-ef88-471c-a3d5-82eb4fe7e719</t>
  </si>
  <si>
    <t>abb68744-eed8-4b1c-9a74-3d8f9df7c6b6,240beeff-cf19-4b05-977d-7fb2f5e3aace,c15b6ea7-ac38-43a4-9043-f104fda05d88</t>
  </si>
  <si>
    <t>Python List and Arrays Code MC1</t>
  </si>
  <si>
    <t>e0f49cec-613a-44ee-8f66-7e904234be9d</t>
  </si>
  <si>
    <t>45d49447-9bb0-4acc-8350-236e1bea7943</t>
  </si>
  <si>
    <t>Identifying Functions MC1</t>
  </si>
  <si>
    <t>CT1_9_1_1,CT1_9_1_1,CT1_9_1_2</t>
  </si>
  <si>
    <t>2.1.7</t>
  </si>
  <si>
    <t>f4bb8903-29f5-442a-8d0e-f0c5e7a1bedd</t>
  </si>
  <si>
    <t>035f77ff-6fb7-4652-b099-16210b2a34c5</t>
  </si>
  <si>
    <t>dab2ff42-1208-4331-bf86-869c144437a9,dab2ff42-1208-4331-bf86-869c144437a9,08e8d27b-c53f-4d12-97cf-d23c2ebde0f6</t>
  </si>
  <si>
    <t>Python Functions Code MC1</t>
  </si>
  <si>
    <t>8c23f187-0b8b-416d-aecb-ab1d448e58c8</t>
  </si>
  <si>
    <t>f444f7c9-4c7a-490e-94dc-cd828d66f2b3</t>
  </si>
  <si>
    <t>Blocks Make a Function MC1</t>
  </si>
  <si>
    <t>f42ae0af-7b86-4b83-ab6a-718b731de8b8</t>
  </si>
  <si>
    <t>8773779f-dce4-4ba1-a99e-4ec08e7046d1</t>
  </si>
  <si>
    <t>Range Outputs MC1</t>
  </si>
  <si>
    <t>CT1_9_2_2</t>
  </si>
  <si>
    <t>2.1.8</t>
  </si>
  <si>
    <t>d6cf0326-464b-4535-9cd5-32ffe7eb4b79</t>
  </si>
  <si>
    <t>612af117-ac8e-4e13-8e96-5a90154761a7</t>
  </si>
  <si>
    <t>Range in For Loops MC1</t>
  </si>
  <si>
    <t>1f02b86a-d668-4ef4-b685-be5d9399b9e7</t>
  </si>
  <si>
    <t>53d64930-6b82-42ec-8ada-937f28137fb9</t>
  </si>
  <si>
    <t>Python Range Code MC1</t>
  </si>
  <si>
    <t>f4aff8fc-f6c3-4960-9793-87bc31a92fa5</t>
  </si>
  <si>
    <t>f208826b-1213-4a39-9baf-750c174cd882</t>
  </si>
  <si>
    <t>Identifying Equality Operators MC1</t>
  </si>
  <si>
    <t>CT1_4_2_2,CT1_4_2_3,CT1_4_2_4,CT1_4_2_5,CT1_4_2_6,CT1_4_2_7</t>
  </si>
  <si>
    <t>2.1.9</t>
  </si>
  <si>
    <t>4bd3a01b-3ad3-4ee7-8390-0226fb9a6147</t>
  </si>
  <si>
    <t>abb18636-275d-491b-9c77-c2e0c159fbda</t>
  </si>
  <si>
    <t>7f9b970d-e536-4837-9b18-1b851c10106f,605bdc4a-825a-4523-93f2-3a95a6f64a68,39f58081-1fcf-4cd6-b406-8457eac8128e,48942462-9afe-4575-beb7-5040e34ba195,f62c9ce1-970e-4943-aedc-1b478f2e4161,fcf161a6-64ee-4646-9e44-db8ccaa217b5</t>
  </si>
  <si>
    <t>Arithmetic Operators MC1</t>
  </si>
  <si>
    <t>CT1_4_1_7,CT1_4_1_8,CT1_4_1_9,CT1_4_1_11,CT1_4_1_12</t>
  </si>
  <si>
    <t>26a24ab0-0a57-4f98-bbc2-a2b40d4fc2f5</t>
  </si>
  <si>
    <t>dca01436-9c0e-41a6-b738-51dc615bed15</t>
  </si>
  <si>
    <t>2143c76d-5c2e-407f-9c0b-8329c71c4edb,7056da82-8e68-476c-8906-fa5385971919,d58d632f-0f4b-4684-bd8c-4ae9e328d74b,a8e67376-3f35-46b2-bb0a-09e17540f98f,1aee6aec-8677-4445-8fad-daf841d199e4</t>
  </si>
  <si>
    <t>Evaluating Equality Expressions MC1</t>
  </si>
  <si>
    <t>CT1_4_2_8,CT1_4_2_9,CT1_4_2_10,CT1_4_2_11,CT1_4_2_12,CT1_4_2_13</t>
  </si>
  <si>
    <t>f6418050-6624-4820-a77e-bd63e5fd09e3</t>
  </si>
  <si>
    <t>bc9541d9-2630-4448-8e2b-7b37d309e9fd</t>
  </si>
  <si>
    <t>31cbac03-2117-438b-9f85-82feda8c82c6,23698c67-c2e6-45de-aba4-c36db66f0c04,816e0874-2ebf-40a0-9034-27e70f5a14a2,5154641b-8f68-45d4-804b-bf9832d556f6,cff090e3-c2c9-4a0a-8f15-dd67af29e629,3f491392-13ad-4a95-b82d-2b0c0b080751</t>
  </si>
  <si>
    <t>Game Decomposition MC1</t>
  </si>
  <si>
    <t>2.2.1</t>
  </si>
  <si>
    <t>6881e48b-73ea-47c7-a07e-6fcb9f30a885</t>
  </si>
  <si>
    <t>b94830f7-6f9e-4ef8-ac1d-221afa3d3980</t>
  </si>
  <si>
    <t>Game Decomposition MC2</t>
  </si>
  <si>
    <t>8a89e200-7ea7-4e3f-949a-92c5cdd7f9ab</t>
  </si>
  <si>
    <t>791faaf8-8365-4d09-9f25-e3ea89a32888</t>
  </si>
  <si>
    <t>Make a Flowchart MC1</t>
  </si>
  <si>
    <t>CT1_8_1_2,CT1_8_1_4</t>
  </si>
  <si>
    <t>39665399-6a1c-464d-9e48-3ba586cc2c8a</t>
  </si>
  <si>
    <t>42c1e06e-4735-48b4-8427-b7f2d0919cf5</t>
  </si>
  <si>
    <t>1568ec89-2ff2-4812-a512-bb102855b260,b1bbd865-3809-4aa0-ac76-02424ee2c2ff</t>
  </si>
  <si>
    <t>Convert Flowchart to Code MC1</t>
  </si>
  <si>
    <t>b0ffb900-12c5-4d7d-9445-c832a38bac47</t>
  </si>
  <si>
    <t>d89d59c1-b9f5-4067-9945-c1d7c5e2f9f7</t>
  </si>
  <si>
    <t>2.2.2</t>
  </si>
  <si>
    <t>eb42bad4-c1d0-4d82-930e-3b7e50c7684a</t>
  </si>
  <si>
    <t>d668fc50-f8be-4938-8a4f-0911912b9c46</t>
  </si>
  <si>
    <t>Identifying Concepts MC1</t>
  </si>
  <si>
    <t>9fa8e9db-f107-422f-8db0-bb6521d846f4</t>
  </si>
  <si>
    <t>ca9b4337-69c7-449b-898b-1f7fd6a9cfbc</t>
  </si>
  <si>
    <t>If Else Statements in Code MC3</t>
  </si>
  <si>
    <t>CT1_6_2_3,CT1_40_4_4</t>
  </si>
  <si>
    <t>e1e8d96d-d00e-473d-9bde-c95b666b9398</t>
  </si>
  <si>
    <t>c7410c39-7d92-4ecc-b34c-80925f119a9c</t>
  </si>
  <si>
    <t>4ac32148-ba5d-4be3-8daf-80aade8f8aed,1a495185-5f6e-4205-88f4-6db05d874055</t>
  </si>
  <si>
    <t>For Loops Python MC2</t>
  </si>
  <si>
    <t>bdcc5289-08d2-4258-9edc-d61bc6d2e138</t>
  </si>
  <si>
    <t>09ea4f35-4fc1-4530-bf1c-2d92d1d4e50a</t>
  </si>
  <si>
    <t>Identifying Concepts MC2</t>
  </si>
  <si>
    <t>09b4419f-721b-4bd7-8905-4136c8b9f905</t>
  </si>
  <si>
    <t>54f8a772-b7be-4c39-8e84-c28f6993d99b</t>
  </si>
  <si>
    <t>Define For Loops MC2</t>
  </si>
  <si>
    <t>CT1_10_2_1,CT1_10_2_2,CT1_10_2_3</t>
  </si>
  <si>
    <t>2.2.3</t>
  </si>
  <si>
    <t>dd62a463-1c6c-4620-a462-ec5927c7632e</t>
  </si>
  <si>
    <t>3c81493d-ab42-4ae4-86aa-2bd7c95418e1</t>
  </si>
  <si>
    <t>608c41c6-f6d9-4c4f-8b3f-25c2403b9856,a7f86bab-a9cb-4dde-9d58-f649ffbd38ee,5e241ab3-2816-4d3d-b719-a2ce1c0eec54</t>
  </si>
  <si>
    <t>For Loops Python MC3</t>
  </si>
  <si>
    <t>CT1_10_2_2,CT1_10_2_3</t>
  </si>
  <si>
    <t>f370c52c-5550-4a73-9653-c7d1662030eb</t>
  </si>
  <si>
    <t>a2172e2e-fb47-4189-ba3f-67d9c0ed6fec</t>
  </si>
  <si>
    <t>a7f86bab-a9cb-4dde-9d58-f649ffbd38ee,5e241ab3-2816-4d3d-b719-a2ce1c0eec54</t>
  </si>
  <si>
    <t>Identifying Concepts For Loops MC1</t>
  </si>
  <si>
    <t>13c507b2-1bd0-4a14-87db-23c355dba6da</t>
  </si>
  <si>
    <t>4ea96a1d-1b93-4d48-be56-65c40a512276</t>
  </si>
  <si>
    <t>For Loops Python MC4</t>
  </si>
  <si>
    <t>5314c8b3-9a53-4266-bf59-b333edf594d6</t>
  </si>
  <si>
    <t>2a0f129b-2ba9-46be-9777-c4810cb0dd60</t>
  </si>
  <si>
    <t>For Loops Else MC1</t>
  </si>
  <si>
    <t>CT1_10_2_4</t>
  </si>
  <si>
    <t>0c3dff81-e52c-45a6-901c-2a13df8b2566</t>
  </si>
  <si>
    <t>a0138349-5c3e-4177-9826-6f5c2c81f867</t>
  </si>
  <si>
    <t>Iterating through a List MC1</t>
  </si>
  <si>
    <t>57f6305e-be8d-4d9e-89bd-63c1fa071bf7</t>
  </si>
  <si>
    <t>9f0fa4d9-bb3e-4c25-b6c7-a11c0a17a610</t>
  </si>
  <si>
    <t>Elif MC1</t>
  </si>
  <si>
    <t>2.2.4</t>
  </si>
  <si>
    <t>42905ddc-58fb-4cf4-a1b4-ee2ce2526279</t>
  </si>
  <si>
    <t>8d56a0fe-70af-4306-86ad-623c10ecb549</t>
  </si>
  <si>
    <t>Elif in Code MC1</t>
  </si>
  <si>
    <t>15a1552c-644d-42d9-9e32-267c0bfb9e65</t>
  </si>
  <si>
    <t>f4bd5a6e-f81c-406b-8b40-01aa4377f5f6</t>
  </si>
  <si>
    <t>Python User Input MC1</t>
  </si>
  <si>
    <t>9ee6f0b4-1808-4b87-b36a-893bfda9769b</t>
  </si>
  <si>
    <t>cd386fed-ab74-400d-bfbc-6c03a270b271</t>
  </si>
  <si>
    <t>Elif MC2</t>
  </si>
  <si>
    <t>fc6e8901-4ab3-41b5-b1f4-b18923f4dfd8</t>
  </si>
  <si>
    <t>e76d3e08-220a-4550-80d7-a56acc87cef7</t>
  </si>
  <si>
    <t>Elif MC3</t>
  </si>
  <si>
    <t>31d558bc-7da4-4815-bda8-656ea149f014</t>
  </si>
  <si>
    <t>c0f4d155-6f0e-455c-8abb-b4b0b2c0fa85</t>
  </si>
  <si>
    <t>Elif MC4</t>
  </si>
  <si>
    <t>5a849fd6-0541-4b14-ae9b-d9cc0877e718</t>
  </si>
  <si>
    <t>eebe7c4e-a0b7-4eb4-8f41-ed488160c5d6</t>
  </si>
  <si>
    <t>Sorting Introduction MC1</t>
  </si>
  <si>
    <t>2.2.5</t>
  </si>
  <si>
    <t>06203a7f-3dee-4a12-8485-25e0ca08d1c0</t>
  </si>
  <si>
    <t>48171f60-1c36-46c5-a4c4-65de3924a7e6</t>
  </si>
  <si>
    <t>Bubble Sort MC1</t>
  </si>
  <si>
    <t>552c445a-bb5f-4452-b351-f3237d155a52</t>
  </si>
  <si>
    <t>d37aba30-db57-4646-b9a8-ef4e42599be7</t>
  </si>
  <si>
    <t>2D Arrays MC1</t>
  </si>
  <si>
    <t>2.2.6</t>
  </si>
  <si>
    <t>274937ac-5ce8-4222-b21c-86cb3af1de3e</t>
  </si>
  <si>
    <t>6ad185df-b362-48f3-84f0-10b05de3a0c7</t>
  </si>
  <si>
    <t>2D Arrays MC2</t>
  </si>
  <si>
    <t>ea0d48d5-b409-488f-a54f-c7de68e0e3e5</t>
  </si>
  <si>
    <t>581e2153-1ef6-492f-afbc-4c93cbdea969</t>
  </si>
  <si>
    <t>2D Arrays MC3</t>
  </si>
  <si>
    <t>9953c625-d9fd-4ceb-82b5-f4251aa96705</t>
  </si>
  <si>
    <t>a684f1c8-ca98-4267-8c97-7dca9ae6fef6</t>
  </si>
  <si>
    <t>Python Functions MC1</t>
  </si>
  <si>
    <t>2.2.7</t>
  </si>
  <si>
    <t>04cfb616-7feb-4e71-b2e2-19b948eaebe9</t>
  </si>
  <si>
    <t>76a3b266-109b-423a-8076-13385e98fcbc</t>
  </si>
  <si>
    <t>Python Functions MC2</t>
  </si>
  <si>
    <t>d7f90a9d-f018-4307-818e-e323cc79f984</t>
  </si>
  <si>
    <t>f39ef61b-e516-4322-a848-aae66028417b</t>
  </si>
  <si>
    <t>Python Multiplication of Strings MC1</t>
  </si>
  <si>
    <t>1b59cccb-3480-4537-bd40-f8d88ce66e2a</t>
  </si>
  <si>
    <t>efd2340e-fffc-46f4-98c9-1b6b4fd426bc</t>
  </si>
  <si>
    <t>Python Functions MC3</t>
  </si>
  <si>
    <t>CT1_10_2_2,CT1_9_2_1</t>
  </si>
  <si>
    <t>8d1dfec4-df93-47ff-8bba-00b6daea0787</t>
  </si>
  <si>
    <t>b9becc5b-9940-4995-9ed6-7801faa4b08d</t>
  </si>
  <si>
    <t>a7f86bab-a9cb-4dde-9d58-f649ffbd38ee,544a70c0-6766-4d9d-b0c9-b444a27b5266</t>
  </si>
  <si>
    <t>Python Functions MC4</t>
  </si>
  <si>
    <t>ab600a5a-325b-4a4f-ad6f-898d29c0a0b5</t>
  </si>
  <si>
    <t>2b526c4a-d60a-4baa-bf99-c51f2bf57078</t>
  </si>
  <si>
    <t>Populating Tree Leaves MC1</t>
  </si>
  <si>
    <t>2.2.8</t>
  </si>
  <si>
    <t>5658847e-b361-4d97-a217-4a0860eefb55</t>
  </si>
  <si>
    <t>f0f88579-6bf2-4761-97fa-380854a99170</t>
  </si>
  <si>
    <t>Populating Tree Branches MC1</t>
  </si>
  <si>
    <t>b6eccb6a-ac54-42ea-a685-a0f2ac36037d</t>
  </si>
  <si>
    <t>c990bae6-31f3-4d93-930e-9c936a0d3292</t>
  </si>
  <si>
    <t>Reading a Tree MC1</t>
  </si>
  <si>
    <t>d6dcd247-78c5-49df-8c11-40a3cd33385b</t>
  </si>
  <si>
    <t>6f2c8f52-377e-4d04-a485-ca7ef4dc486a</t>
  </si>
  <si>
    <t>Reading a Tree MC2</t>
  </si>
  <si>
    <t>53bb8d41-a240-4e39-bcc3-1816db8be8d9</t>
  </si>
  <si>
    <t>074d687d-6e91-4063-9cc0-b3d1e2eba79b</t>
  </si>
  <si>
    <t>Reading a Tree MC3</t>
  </si>
  <si>
    <t>7b1269a5-b372-4a1c-9ec5-0dcfc343c78c</t>
  </si>
  <si>
    <t>4f3cae38-fb68-4f96-9845-c62c0186a94c</t>
  </si>
  <si>
    <t>Define Concurrent MC1</t>
  </si>
  <si>
    <t>2.2.9</t>
  </si>
  <si>
    <t>7ba8e515-19d4-4664-aeae-da10bb4bfb33</t>
  </si>
  <si>
    <t>4735de88-04ed-48da-8138-bb170f58f38b</t>
  </si>
  <si>
    <t>Define Parallel MC1</t>
  </si>
  <si>
    <t>67cb98c5-502e-4793-834f-be04a465b239</t>
  </si>
  <si>
    <t>88146730-4833-4b8a-9d15-1b42c5136d86</t>
  </si>
  <si>
    <t>Concurrent Actions MC1</t>
  </si>
  <si>
    <t>8b363925-6623-49ed-ab41-9f00e78adf43</t>
  </si>
  <si>
    <t>f3a58876-d0ad-4f3f-8b4b-0184947b69b3</t>
  </si>
  <si>
    <t>Concurrent Actions MC2</t>
  </si>
  <si>
    <t>c1d0d1b9-983b-4c7f-9e86-6f6fe9551af6</t>
  </si>
  <si>
    <t>6e068325-14a7-441d-97d8-08eb6dd98820</t>
  </si>
  <si>
    <t>Schedule Concurrent Actions MC1</t>
  </si>
  <si>
    <t>43168f31-8e7b-41c9-bda4-0eab3b36deae</t>
  </si>
  <si>
    <t>e3ad96c7-3c93-4f16-8559-e6d61eedc742</t>
  </si>
  <si>
    <t>Define Modules MC1</t>
  </si>
  <si>
    <t>2.3.1</t>
  </si>
  <si>
    <t>2374e669-6c46-4a2e-ad4b-66a771b61014</t>
  </si>
  <si>
    <t>f4cb281d-78cf-49fc-9639-aa725e11ccba</t>
  </si>
  <si>
    <t>Python Modules MC1</t>
  </si>
  <si>
    <t>CT1_13_1_3,CT1_13_5_1,CT1_13_6_1,CT1_13_8_1</t>
  </si>
  <si>
    <t>677de712-2d02-45ec-80d8-445a14ddab73</t>
  </si>
  <si>
    <t>2d29f073-3998-472e-8200-94aac37eb69c</t>
  </si>
  <si>
    <t>96af5a0f-a73e-4775-9464-ec43c6120a70,8f6d75e8-aa2e-469f-8bc2-e0dbaef1f393,09ca2bb5-9355-457e-aa3d-a59e12141309,21ba89d8-dd52-422c-b547-fb3da71c7e4c</t>
  </si>
  <si>
    <t>Python Random MC1</t>
  </si>
  <si>
    <t>a89d0731-5414-4c44-b16c-4d481efaddc1</t>
  </si>
  <si>
    <t>04df4f84-df77-454b-9917-a39ab6a8fe9f</t>
  </si>
  <si>
    <t>Python Random MC2</t>
  </si>
  <si>
    <t>eee6e839-f942-4ed3-9bac-3b724f0c4ca8</t>
  </si>
  <si>
    <t>f69321b8-24bc-48da-9718-fb9274c25297</t>
  </si>
  <si>
    <t>Math Floor and Ceil MC1</t>
  </si>
  <si>
    <t>950fe807-957b-4737-a2df-ea66ecd28439</t>
  </si>
  <si>
    <t>56547e53-97e6-4abe-8e32-5eb9896c3412</t>
  </si>
  <si>
    <t>Define Modules MC2</t>
  </si>
  <si>
    <t>2.3.2</t>
  </si>
  <si>
    <t>64549db9-757f-4975-b397-7589b3d6711a</t>
  </si>
  <si>
    <t>98a882c1-54f0-4c14-8dee-6908d7131d65</t>
  </si>
  <si>
    <t>Python Importing Modules MC1</t>
  </si>
  <si>
    <t>5498c9a6-0790-4572-858e-55420ffb1ef7</t>
  </si>
  <si>
    <t>ddbd0101-6f9b-45ad-b6c6-0b4a0bec008b</t>
  </si>
  <si>
    <t>Digital Time MC1</t>
  </si>
  <si>
    <t>b3ea9da3-5240-4f64-be1b-356390cf6bfc</t>
  </si>
  <si>
    <t>2476c2a6-74a7-45a1-9ee9-0a9e7c4c28f7</t>
  </si>
  <si>
    <t>Python Time MC1</t>
  </si>
  <si>
    <t>CT1_13_6_2,CT1_13_6_5</t>
  </si>
  <si>
    <t>5778e0a5-9854-4529-a1fb-76a8cfffb14f</t>
  </si>
  <si>
    <t>92dd2014-0ff7-4f43-9d8d-a4289721ef57</t>
  </si>
  <si>
    <t>2d78a7fe-3bbf-4425-be15-ccaf22b1e9d6,38bbcf82-d020-4f69-a073-4ef93d9b8d81</t>
  </si>
  <si>
    <t>Python Time MC2</t>
  </si>
  <si>
    <t>CT1_13_6_2,CT1_13_6_4</t>
  </si>
  <si>
    <t>5669186e-7541-4be7-a0ce-a7bba5a96143</t>
  </si>
  <si>
    <t>c9de9326-88f2-4030-88c1-f1717fe1321c</t>
  </si>
  <si>
    <t>2d78a7fe-3bbf-4425-be15-ccaf22b1e9d6,d6fc2f7d-7a82-497e-8b45-7edb607ce386</t>
  </si>
  <si>
    <t>Identifying Concepts Modules MC1</t>
  </si>
  <si>
    <t>CT1_13_1_3,CT1_13_8_1</t>
  </si>
  <si>
    <t>2.3.3</t>
  </si>
  <si>
    <t>3caca586-fe67-47b6-bc3a-3733754a998e</t>
  </si>
  <si>
    <t>2ecf88ce-2983-48cc-b3c9-ba1b32c71fb4</t>
  </si>
  <si>
    <t>96af5a0f-a73e-4775-9464-ec43c6120a70,21ba89d8-dd52-422c-b547-fb3da71c7e4c</t>
  </si>
  <si>
    <t>Nested Code MC1</t>
  </si>
  <si>
    <t>651d367e-1374-47ed-9f2e-7083cdaec54c</t>
  </si>
  <si>
    <t>75aa2afd-9438-47ea-842f-87f07d28bb0c</t>
  </si>
  <si>
    <t>83607d43-9ec2-4f25-bc5a-9b7ac4f617c6</t>
  </si>
  <si>
    <t>5f1b156d-6e3c-4b62-a2e6-c4e401b9c773</t>
  </si>
  <si>
    <t>Printing with Variables MC1</t>
  </si>
  <si>
    <t>CT1_9_2_1,CT1_9_2_15</t>
  </si>
  <si>
    <t>10319c31-cde4-40c4-b33e-0ae8d69fdd8d</t>
  </si>
  <si>
    <t>0eebe545-660d-4715-b5fc-ecc175ad4026</t>
  </si>
  <si>
    <t>544a70c0-6766-4d9d-b0c9-b444a27b5266,4bfd9e3f-bf05-4752-a794-c5d9038374e4</t>
  </si>
  <si>
    <t>Turtle Introduction MC1</t>
  </si>
  <si>
    <t>2.3.4</t>
  </si>
  <si>
    <t>a7e786f0-69f6-443a-bb4a-c46cca534740</t>
  </si>
  <si>
    <t>b1e7893e-9b04-4aaf-b039-324b16da735a</t>
  </si>
  <si>
    <t>Turtle Commands MC1</t>
  </si>
  <si>
    <t>55baf1cc-e039-48ce-8a89-4d35ea4bf348</t>
  </si>
  <si>
    <t>90793710-333e-4e44-9bcc-2412a86ef083</t>
  </si>
  <si>
    <t>Turtle Drawing Shapes MC1</t>
  </si>
  <si>
    <t>2.3.5</t>
  </si>
  <si>
    <t>3ddeeb41-9b5a-43d4-b516-a918076499c1</t>
  </si>
  <si>
    <t>64663918-2b16-4b7f-80db-e27d4086e235</t>
  </si>
  <si>
    <t>Turtle Drawing Shapes MC2</t>
  </si>
  <si>
    <t>389e1ca4-1ce8-4b61-8e45-035f29e9abdb</t>
  </si>
  <si>
    <t>0098fae0-73d7-475e-9b13-a8d5b091ecbf</t>
  </si>
  <si>
    <t>Turtle Writing Code MC1</t>
  </si>
  <si>
    <t>51976c9a-49e5-4049-be33-3dcd61fb56ce</t>
  </si>
  <si>
    <t>7b19623a-867b-4651-8f7f-3dcbd3a0af0a</t>
  </si>
  <si>
    <t>Turtle Fill MC1</t>
  </si>
  <si>
    <t>2.3.6</t>
  </si>
  <si>
    <t>03842e63-fcd9-41a7-ab42-7481a93e085a</t>
  </si>
  <si>
    <t>937c9155-e0ab-4e7d-a419-b1fc6f5453c4</t>
  </si>
  <si>
    <t>Turtle Names MC1</t>
  </si>
  <si>
    <t>969ca948-b7a1-4838-8f46-e2f78592533e</t>
  </si>
  <si>
    <t>0fa59acf-9edc-4c33-be48-85b857304df2</t>
  </si>
  <si>
    <t>Python Random MC3</t>
  </si>
  <si>
    <t>67a4cdac-efaa-4eb3-a9d0-d19bea7b648d</t>
  </si>
  <si>
    <t>2b1bfc85-d03a-4586-b71c-695945b93682</t>
  </si>
  <si>
    <t>Define Recursion MC1</t>
  </si>
  <si>
    <t>2.3.7</t>
  </si>
  <si>
    <t>bb1dd02a-f1a8-4142-abc8-120c3a286938</t>
  </si>
  <si>
    <t>c05d8daa-f816-40b3-bda8-d67ee475923a</t>
  </si>
  <si>
    <t>Turtle Drawing Shapes MC3</t>
  </si>
  <si>
    <t>5ac7d213-1680-4ebd-b6ff-bee1fbe0700c</t>
  </si>
  <si>
    <t>d29e26a0-f9ec-4181-bbaa-618f034326d9</t>
  </si>
  <si>
    <t>Blocks Maze Game MC1</t>
  </si>
  <si>
    <t>2.3.8</t>
  </si>
  <si>
    <t>ad3813e9-2c11-4435-8b79-24ac7045f6c1</t>
  </si>
  <si>
    <t>514b7924-1915-4752-85df-c1b579021eab</t>
  </si>
  <si>
    <t>Blocks Bird Game MC1</t>
  </si>
  <si>
    <t>02bdd4a9-3e75-4392-80d9-76bc59b1b989</t>
  </si>
  <si>
    <t>5e7e61fd-40ab-443a-bd4a-fcf9cbe8c5cb</t>
  </si>
  <si>
    <t>Printing Strings MC2</t>
  </si>
  <si>
    <t>CT1_9_2_15</t>
  </si>
  <si>
    <t>2.3.9</t>
  </si>
  <si>
    <t>be225b59-f9d1-43da-823d-5ce43ef1d167</t>
  </si>
  <si>
    <t>33683cdc-27c8-4fbd-a256-56557359bc4f</t>
  </si>
  <si>
    <t>Python Comments MC1</t>
  </si>
  <si>
    <t>d0171812-7a1b-40a3-8e27-7fac113a8fbf</t>
  </si>
  <si>
    <t>e013735b-98dc-4903-9f95-14ce3e0dd2ff</t>
  </si>
  <si>
    <t>Strings Datatype MC1</t>
  </si>
  <si>
    <t>cac50cdd-d452-4f61-8cb9-51be6eb7bc85</t>
  </si>
  <si>
    <t>42eecf4d-81ac-4394-9407-fbef68a0c92f</t>
  </si>
  <si>
    <t>Integer Datatype MC1</t>
  </si>
  <si>
    <t>363ae34b-df6e-43fc-9ac4-23f3e6a29ffa</t>
  </si>
  <si>
    <t>fd55eadf-84c3-4d73-804c-7ef577e72a11</t>
  </si>
  <si>
    <t>Float Datatype MC1</t>
  </si>
  <si>
    <t>9d0e6108-0dc4-4946-8a2d-80b4a5e9b476</t>
  </si>
  <si>
    <t>b29216dc-b367-4a7c-8b51-bf42ac1d1ed1</t>
  </si>
  <si>
    <t>Function Creation MC1</t>
  </si>
  <si>
    <t>dd799f22-90cd-4ed6-b68b-92e29235b52a</t>
  </si>
  <si>
    <t>c8d91f8f-d53a-44b1-a5f4-ca6f1dbc593b</t>
  </si>
  <si>
    <t>Set Datatype MC1</t>
  </si>
  <si>
    <t>d333fae5-4bbe-411a-9f8c-f43596c0e90e</t>
  </si>
  <si>
    <t>9f56953c-4da9-4189-b2ea-44b70104376f</t>
  </si>
  <si>
    <t>Range in For Loops MC2</t>
  </si>
  <si>
    <t>146c28b1-8145-4e23-93a3-dd23a4947214</t>
  </si>
  <si>
    <t>00f68394-3daa-4ce0-ac83-4436b3e60a12</t>
  </si>
  <si>
    <t>538f56bb-6e97-41c9-8ec6-3ae994f86fe2</t>
  </si>
  <si>
    <t>1c82c04e-a5bd-4465-a448-43191b45a06f</t>
  </si>
  <si>
    <t>If Statement Python MC1</t>
  </si>
  <si>
    <t>b7ac8041-ea7d-4f7c-b689-6ed53f6452da</t>
  </si>
  <si>
    <t>4c937313-9356-468b-b827-58ed6a165528</t>
  </si>
  <si>
    <t>RGB MC1</t>
  </si>
  <si>
    <t>2.4.1</t>
  </si>
  <si>
    <t>746f52d3-3cd0-4dd6-a50a-d85d94ac0cd6</t>
  </si>
  <si>
    <t>fdebcbd6-f97f-4569-b0e1-df583b62ca65</t>
  </si>
  <si>
    <t>RGB MC2</t>
  </si>
  <si>
    <t>a84dd594-2967-4761-9c80-189953adf308</t>
  </si>
  <si>
    <t>8e176363-791a-4440-9c10-922073c876ed</t>
  </si>
  <si>
    <t>FPS MC1</t>
  </si>
  <si>
    <t>fd777176-9d94-40b2-af58-1a5ddb64a36c</t>
  </si>
  <si>
    <t>e18359ac-518c-4c0e-a4d9-bec5782c6354</t>
  </si>
  <si>
    <t>Pygame Handling Inputs MC1</t>
  </si>
  <si>
    <t>2.4.2</t>
  </si>
  <si>
    <t>3d5d20d2-6954-4cf0-8351-1c4b44141f6b</t>
  </si>
  <si>
    <t>f4be50e4-c296-4c12-b2e9-f1a480b13f9e</t>
  </si>
  <si>
    <t>Pygame Identifying Concepts MC1</t>
  </si>
  <si>
    <t>13e8643d-0608-4d27-bb7e-aff86b2edaa4</t>
  </si>
  <si>
    <t>37a937be-cdf6-4808-8add-d5aeed3c3d7a</t>
  </si>
  <si>
    <t>Game Design Sprites MC1</t>
  </si>
  <si>
    <t>2.4.3</t>
  </si>
  <si>
    <t>c0211093-bb49-410a-b806-b3fab6749c0d</t>
  </si>
  <si>
    <t>0133ec68-28a4-4949-a1f4-2db373412d64</t>
  </si>
  <si>
    <t>Game Design Coordinates MC1</t>
  </si>
  <si>
    <t>542f772d-b7a2-4d9d-b54e-a2c62ea7e613</t>
  </si>
  <si>
    <t>b2562d32-039e-43ed-a243-d5b7fae46cac</t>
  </si>
  <si>
    <t>Pygame Images MC1</t>
  </si>
  <si>
    <t>2ae3dd3a-9216-489f-84f6-20c34ef46b2d</t>
  </si>
  <si>
    <t>ef711bc4-4a5f-44a5-8546-b2453d666fcf</t>
  </si>
  <si>
    <t>Define Decomposition MC1</t>
  </si>
  <si>
    <t>2.4.4</t>
  </si>
  <si>
    <t>3e4dfd04-abbe-4762-ba5c-a83c13ab5124</t>
  </si>
  <si>
    <t>c568cd89-2655-4fc9-85e5-166d69f1b9be</t>
  </si>
  <si>
    <t>Game Decomposition MC3</t>
  </si>
  <si>
    <t>CT1_39_1_5,CT1_39_1_7</t>
  </si>
  <si>
    <t>1607c2f1-89e2-4504-8e01-beba72880b57</t>
  </si>
  <si>
    <t>a9fe2744-0cf8-43b3-979b-1c6bb12c2699</t>
  </si>
  <si>
    <t>ff0e0ff0-a529-4cfb-85d4-f3a2150b81e6,8207584e-5b9f-46dd-bf13-4bd2386f0a1c</t>
  </si>
  <si>
    <t>Game Design Handling Collision MC1</t>
  </si>
  <si>
    <t>b95a469c-c649-48e6-ace5-9c8d33c22492</t>
  </si>
  <si>
    <t>4111c56e-bb40-4cb8-ac51-09bf2db53709</t>
  </si>
  <si>
    <t>Hardware Hard drive MC1</t>
  </si>
  <si>
    <t>2.4.5</t>
  </si>
  <si>
    <t>b6409f35-4061-44e6-aac5-6453248c6a80</t>
  </si>
  <si>
    <t>af822c9d-e0d3-468f-89d0-c2d06e1848cd</t>
  </si>
  <si>
    <t>Hardware SSD MC1</t>
  </si>
  <si>
    <t>CS1_2_1_12,CS1_2_1_13</t>
  </si>
  <si>
    <t>8fc40e03-ba70-4fe4-a452-e7166984abf2</t>
  </si>
  <si>
    <t>c2d47b35-dcf4-4b76-85c8-bc79a225be0e</t>
  </si>
  <si>
    <t>d0aeae79-4832-41d2-b61b-c4889e47044f,36b03569-191c-4e5b-b60f-6e8ee1aee67d</t>
  </si>
  <si>
    <t>Hardware RAM MC1</t>
  </si>
  <si>
    <t>8f8d9f5c-3e66-4670-bd3b-373a5c92f5e3</t>
  </si>
  <si>
    <t>783efe25-de2e-4e94-9901-77f516e6ef87</t>
  </si>
  <si>
    <t>Hardware CPU MC1</t>
  </si>
  <si>
    <t>65001847-5438-4d1f-b4a3-7d4277ec5d96</t>
  </si>
  <si>
    <t>849ee28c-d463-4632-a13d-ec06346748f6</t>
  </si>
  <si>
    <t>Hardware GPU MC1</t>
  </si>
  <si>
    <t>208e3f8d-d17b-4ba2-8c02-af5add6eaad7</t>
  </si>
  <si>
    <t>589ec905-4b68-4063-90ac-c04b4b517326</t>
  </si>
  <si>
    <t>Variable Assignments TS1</t>
  </si>
  <si>
    <t>1.1.1</t>
  </si>
  <si>
    <t>d4ebb9f9-47fb-472a-aa9a-79b039481d6e</t>
  </si>
  <si>
    <t>d1f191a7-a3ca-4ad6-a5d2-89c19e529f9e</t>
  </si>
  <si>
    <t>Variable Assignments TS2</t>
  </si>
  <si>
    <t>c83b44e5-f57d-4be2-aa0e-dbb4fe6ea4c5</t>
  </si>
  <si>
    <t>2f38b031-81b7-4695-87c6-6bf89ab3ce9a</t>
  </si>
  <si>
    <t>Reading Array Elements TS1</t>
  </si>
  <si>
    <t>1.1.2</t>
  </si>
  <si>
    <t>ea9326cb-baf1-46ac-82d3-0e73cc48c0c4</t>
  </si>
  <si>
    <t>ec2466fd-e39d-47b4-b978-7bcf86805588</t>
  </si>
  <si>
    <t>Sorted Array TS1</t>
  </si>
  <si>
    <t>05c65250-d892-4cc1-afe7-bb08daaabc92</t>
  </si>
  <si>
    <t>2f8ed4db-89b4-466b-b2a6-cd5f4ddf35a5</t>
  </si>
  <si>
    <t>Sequences TS1</t>
  </si>
  <si>
    <t>1.1.3</t>
  </si>
  <si>
    <t>723a1a6b-777e-437e-b6d8-a178a1980af2</t>
  </si>
  <si>
    <t>da2c0e0e-0fbf-464e-af24-25ed56fa87e9</t>
  </si>
  <si>
    <t>Concurrent Actions TS1</t>
  </si>
  <si>
    <t>80e439a9-9470-4e6d-ae23-cc3f7397ef9a</t>
  </si>
  <si>
    <t>f4a5bb6b-0b09-4b2e-9816-fd02e9d298b0</t>
  </si>
  <si>
    <t>Algorithms TS1</t>
  </si>
  <si>
    <t>cd32c8fd-a27c-4f73-8627-b4e23be10126</t>
  </si>
  <si>
    <t>14d3592a-6420-4471-bf1d-2c61f7bdd984</t>
  </si>
  <si>
    <t>Boolean Evaluation TS1</t>
  </si>
  <si>
    <t>1.1.4</t>
  </si>
  <si>
    <t>10918485-0b44-4b14-a534-da8d45741a10</t>
  </si>
  <si>
    <t>eed93491-9ace-47f8-85cf-79a8d60b0ef6</t>
  </si>
  <si>
    <t>Boolean Evaluation TS2</t>
  </si>
  <si>
    <t>87d256ed-df51-40dc-912f-486561c8386d</t>
  </si>
  <si>
    <t>21258da0-a67c-4b78-b7f3-9e56bccdeb57</t>
  </si>
  <si>
    <t>Boolean Evaluation NOT TS1</t>
  </si>
  <si>
    <t>CT1_5_1_2,CT1_5_2_1</t>
  </si>
  <si>
    <t>132d1c2a-96e8-4bb2-9482-9ad97a0dd9e3</t>
  </si>
  <si>
    <t>c1fc7bc8-05d3-4b67-96a2-110035daee5f</t>
  </si>
  <si>
    <t>6c2ea63a-fa42-461d-a06e-27cc35f25242,059514ed-46e2-4d5f-a3ac-2de9ac87c541</t>
  </si>
  <si>
    <t>Boolean Evaluation NOT TS2</t>
  </si>
  <si>
    <t>25a8ad17-5d48-4be6-9d91-69debaeed211</t>
  </si>
  <si>
    <t>1d0152db-cae4-4dee-8a1b-4dc90a236b0c</t>
  </si>
  <si>
    <t>Boolean Evaluation NOT TS3</t>
  </si>
  <si>
    <t>cc790966-afbb-4619-94de-9a4f2d346caf</t>
  </si>
  <si>
    <t>036cb9e9-484b-46ed-a0d4-84cd6aa0c30f</t>
  </si>
  <si>
    <t>Boolean Evaluation NOT TS4</t>
  </si>
  <si>
    <t>a74a945c-c8b1-4edd-9e0e-b89eaba92f0a</t>
  </si>
  <si>
    <t>43f9d928-9f47-44f6-919e-505f17ff514e</t>
  </si>
  <si>
    <t>Boolean Evaluation NOT TS5</t>
  </si>
  <si>
    <t>9e139ce3-5e8b-4921-b243-db88d9f50ff1</t>
  </si>
  <si>
    <t>626bd3e2-3048-487a-b219-05be20077053</t>
  </si>
  <si>
    <t>Boolean Evaluation NOT TS6</t>
  </si>
  <si>
    <t>456d04b5-3529-423a-a727-fb683af7914f</t>
  </si>
  <si>
    <t>b3509b92-428c-4775-a59d-5851c638e06f</t>
  </si>
  <si>
    <t>Evaluating Equality Expressions TS1</t>
  </si>
  <si>
    <t>bc36a686-b448-4c1a-a130-e6440543ce37</t>
  </si>
  <si>
    <t>0ffc8a79-9ffd-4748-86f0-9094ab73d153</t>
  </si>
  <si>
    <t>Evaluating Equality Expressions TS2</t>
  </si>
  <si>
    <t>f0ef2fbc-f951-4d57-a092-ab12261eaca7</t>
  </si>
  <si>
    <t>7c475630-23a1-4ce5-8cbb-f09f597045f3</t>
  </si>
  <si>
    <t>Evaluating Equality Expressions TS3</t>
  </si>
  <si>
    <t>49985a02-8f73-4597-8602-1cf9c7e0b2d0</t>
  </si>
  <si>
    <t>d6625269-7f71-416a-9fa5-005cda1d0e0b</t>
  </si>
  <si>
    <t>Boolean Evaluation AND NOT TS1</t>
  </si>
  <si>
    <t>CT1_5_1_2,CT1_5_2_1,CT1_5_2_2</t>
  </si>
  <si>
    <t>a3ef1759-02ec-4e9c-ab1b-5c6791aa7090</t>
  </si>
  <si>
    <t>3e43c7be-a732-4fd8-809c-638259aa3cf0</t>
  </si>
  <si>
    <t>6c2ea63a-fa42-461d-a06e-27cc35f25242,059514ed-46e2-4d5f-a3ac-2de9ac87c541,06094603-f595-413c-904c-0635603bb576</t>
  </si>
  <si>
    <t>Boolean Evaluation AND TS1</t>
  </si>
  <si>
    <t>CT1_5_1_2,CT1_5_2_2</t>
  </si>
  <si>
    <t>acebaa0a-a57a-4abb-84a7-7066eed071e0</t>
  </si>
  <si>
    <t>14b88df4-e9c0-4eed-8306-84d488b5512f</t>
  </si>
  <si>
    <t>6c2ea63a-fa42-461d-a06e-27cc35f25242,06094603-f595-413c-904c-0635603bb576</t>
  </si>
  <si>
    <t>Boolean Evaluation Double Negative TS1</t>
  </si>
  <si>
    <t>155e9d0c-14d3-4cde-b511-63d86c369f43</t>
  </si>
  <si>
    <t>d2cc7e9c-e2d4-4648-aeb5-3e895d873c30</t>
  </si>
  <si>
    <t>Define AND NOT TS1</t>
  </si>
  <si>
    <t>CT1_5_2_2,CT1_5_2_1</t>
  </si>
  <si>
    <t>e257a9b3-95d9-4470-999f-c4e65a1fef86</t>
  </si>
  <si>
    <t>123ad562-0eba-4e64-91b9-4594259cdb21</t>
  </si>
  <si>
    <t>06094603-f595-413c-904c-0635603bb576,059514ed-46e2-4d5f-a3ac-2de9ac87c541</t>
  </si>
  <si>
    <t>Follow a Flowchart TS1</t>
  </si>
  <si>
    <t>1.1.5</t>
  </si>
  <si>
    <t>0496b7b6-a5ca-41cb-9091-730eadd1850e</t>
  </si>
  <si>
    <t>ff1d6d97-e00d-4565-a994-7f286604a1a6</t>
  </si>
  <si>
    <t>Follow a Flowchart TS2</t>
  </si>
  <si>
    <t>6a33b6cc-7495-4526-a422-5a71b5eefdc3</t>
  </si>
  <si>
    <t>56cde09d-6ebf-4fd6-a8e1-93e5e2c1c78d</t>
  </si>
  <si>
    <t>Reading a Decision Tree TS1</t>
  </si>
  <si>
    <t>1.1.6</t>
  </si>
  <si>
    <t>124e87dd-1581-4f5f-87e8-f6124ebc2d49</t>
  </si>
  <si>
    <t>5b6609a5-7b78-4042-97c9-77533d737f40</t>
  </si>
  <si>
    <t>78418ea4-28d9-4077-b5c7-911d8eeb6725</t>
  </si>
  <si>
    <t>Flowchart to If Else Statements TS1</t>
  </si>
  <si>
    <t>edd9b53e-6fa0-47c0-ab1f-ec641da59563</t>
  </si>
  <si>
    <t>285f467f-5356-40d2-9526-a28210b9e189</t>
  </si>
  <si>
    <t>Identifying Loops TS1</t>
  </si>
  <si>
    <t>CT1_40_1_28,CT1_10_1_1</t>
  </si>
  <si>
    <t>1.1.7</t>
  </si>
  <si>
    <t>439fc6aa-0d11-4c1d-8620-243d4ca32433</t>
  </si>
  <si>
    <t>5a8958d5-1614-4db6-baff-e34409ee3435</t>
  </si>
  <si>
    <t>db243242-06f2-42e3-80af-23d12d730f39,37202d52-8d5a-41d5-b7a7-bc40fc3f7514</t>
  </si>
  <si>
    <t>Follow a Loop TS1</t>
  </si>
  <si>
    <t>4c6ecddc-ccdf-46b2-85ae-5219dcf39f9b</t>
  </si>
  <si>
    <t>fcb43e12-6554-407d-998b-6c39b5d4705d</t>
  </si>
  <si>
    <t>Populating Tree Leaves TS1</t>
  </si>
  <si>
    <t>1.1.8</t>
  </si>
  <si>
    <t>09708e79-696b-4200-ba48-deea5ec26c2b</t>
  </si>
  <si>
    <t>3b83b7d7-8e78-451b-a3d6-63c34613e93b</t>
  </si>
  <si>
    <t>Reading a Tree TS1</t>
  </si>
  <si>
    <t>593dbe6d-4a3e-4995-88f8-290d7eefcbcf</t>
  </si>
  <si>
    <t>5b3bef05-0194-4f10-8284-83f98f76c146</t>
  </si>
  <si>
    <t>Reading a Tree TS2</t>
  </si>
  <si>
    <t>b2c9c83c-dc7b-4287-ac98-52e4e1d27a18</t>
  </si>
  <si>
    <t>c8451203-9046-4b03-9317-ee4f50a4a9e8</t>
  </si>
  <si>
    <t>Morse Code Decode TS1</t>
  </si>
  <si>
    <t>1.1.9</t>
  </si>
  <si>
    <t>d215e75f-3842-4495-84e3-db0cb956f373</t>
  </si>
  <si>
    <t>ea72f1d8-387d-4b1e-83b2-2682c3e910e5</t>
  </si>
  <si>
    <t>Morse Code Encode TS1</t>
  </si>
  <si>
    <t>c3745bc8-2990-4e50-913f-836c907a9876</t>
  </si>
  <si>
    <t>62af7632-cd11-4f5b-9083-0412370b58e6</t>
  </si>
  <si>
    <t>Caesar Cipher Decrypt TS1</t>
  </si>
  <si>
    <t>e20a4ceb-1be2-414d-bbc6-997394deddd8</t>
  </si>
  <si>
    <t>a3ed3e5a-a0b8-4dee-a6f4-04670b78434d</t>
  </si>
  <si>
    <t>1.2.1</t>
  </si>
  <si>
    <t>0cc61623-79d0-4cd1-a1a5-67d87b43ef45</t>
  </si>
  <si>
    <t>9eabfb6c-0bed-42fd-b33e-33c4a3b9f5ff</t>
  </si>
  <si>
    <t>25cfd6c5-1d63-4301-b8c7-972b35b935e6</t>
  </si>
  <si>
    <t>c69d7c5c-3a8f-4c2f-9745-59f4827365db</t>
  </si>
  <si>
    <t>Variable Addition TS1</t>
  </si>
  <si>
    <t>ded0f483-129e-44b2-839f-e4ee327f32b9</t>
  </si>
  <si>
    <t>23b86e1b-c3ab-401e-b240-116903d16178</t>
  </si>
  <si>
    <t>Variable Addition TS2</t>
  </si>
  <si>
    <t>badfdea0-f695-46cb-a971-f3867156de9c</t>
  </si>
  <si>
    <t>758ea693-425b-4a1d-b91f-68ef5f0abbc1</t>
  </si>
  <si>
    <t>Variable Addition TS3</t>
  </si>
  <si>
    <t>ee119dee-ec9d-4b0f-b44e-aa417180e0ff</t>
  </si>
  <si>
    <t>dd6a0e0f-1e58-4519-96c9-55223d0ee503</t>
  </si>
  <si>
    <t>Variable Addition TS4</t>
  </si>
  <si>
    <t>cfaf39f2-6025-433f-920c-d11381ff7b1a</t>
  </si>
  <si>
    <t>8411d2f1-a0b7-4ada-94fe-a6d9542cac8c</t>
  </si>
  <si>
    <t>Variable Addition TS5</t>
  </si>
  <si>
    <t>9ec7322e-2383-4af7-8400-25bfb988f07f</t>
  </si>
  <si>
    <t>cd88794c-ecc2-434b-bad0-e709a0422078</t>
  </si>
  <si>
    <t>Boolean Evaluation OR TS1</t>
  </si>
  <si>
    <t>1.2.2</t>
  </si>
  <si>
    <t>79db9556-ac02-41b5-b65c-84e1f8832f58</t>
  </si>
  <si>
    <t>73d753c5-6dc8-4cc4-9390-5bd7bf80d1c9</t>
  </si>
  <si>
    <t>Boolean Evaluation AND NOT OR TS1</t>
  </si>
  <si>
    <t>08264620-4dc9-4320-b09e-ae147622e98f</t>
  </si>
  <si>
    <t>deb33140-0852-4bde-8e7b-2763a1fec88f</t>
  </si>
  <si>
    <t>Function Outputs TS1</t>
  </si>
  <si>
    <t>CT1_9_2_12</t>
  </si>
  <si>
    <t>1.2.3</t>
  </si>
  <si>
    <t>5b800de5-cb57-471a-9d1c-7c8fb07134d6</t>
  </si>
  <si>
    <t>dae86327-4827-49e2-a499-4c9e3ac9b4d1</t>
  </si>
  <si>
    <t>Identifying Function Behaviour TS1</t>
  </si>
  <si>
    <t>bcae5b65-ea0e-4e5e-bc29-6e9997001332</t>
  </si>
  <si>
    <t>9e2959e0-d909-42a7-848d-cbdbbbd4ba92</t>
  </si>
  <si>
    <t>Min and Max TS1</t>
  </si>
  <si>
    <t>CT1_9_2_6</t>
  </si>
  <si>
    <t>1.2.4</t>
  </si>
  <si>
    <t>e1b40e54-8e1a-4178-91f4-916e3c698cef</t>
  </si>
  <si>
    <t>2ed25268-53ba-4389-bdee-a8fd7f8dabbc</t>
  </si>
  <si>
    <t>Identifying Function Behaviour TS2</t>
  </si>
  <si>
    <t>f162c1e4-3266-4c45-8c0b-4df8d1c4a279</t>
  </si>
  <si>
    <t>f323abee-b283-4813-92af-597c46fc40ca</t>
  </si>
  <si>
    <t>Identifying Function Behaviour TS3</t>
  </si>
  <si>
    <t>7502b630-a5b6-478f-a73f-b068a3c555f4</t>
  </si>
  <si>
    <t>9db1308a-a431-4865-848b-50ff93cfed33</t>
  </si>
  <si>
    <t>Function Inputs and Outputs TS1</t>
  </si>
  <si>
    <t>CT1_9_1_1,CT1_9_2_12</t>
  </si>
  <si>
    <t>056588da-63b8-4049-b62e-af4db0088587</t>
  </si>
  <si>
    <t>e82c1a13-3fe5-4796-805a-31c9f29f4597</t>
  </si>
  <si>
    <t>dab2ff42-1208-4331-bf86-869c144437a9,b1efa6ca-e281-484e-81ce-e23ebb7876bf</t>
  </si>
  <si>
    <t>Navigating a Board TS1</t>
  </si>
  <si>
    <t>CT1_6_1_2</t>
  </si>
  <si>
    <t>1.2.5</t>
  </si>
  <si>
    <t>af23ecd4-e0b6-484f-954a-1d0af8556066</t>
  </si>
  <si>
    <t>ee282a39-1208-4584-80ff-06173c457ae6</t>
  </si>
  <si>
    <t>4af9e4a1-616f-4154-ba79-57fca4cbbefa</t>
  </si>
  <si>
    <t>Navigating a Board TS2</t>
  </si>
  <si>
    <t>89a4946c-e6c4-485a-b6ae-09a92919749e</t>
  </si>
  <si>
    <t>5a8b89aa-2199-4324-86a9-c9904ed4f77d</t>
  </si>
  <si>
    <t>Define Conditionals TS1</t>
  </si>
  <si>
    <t>1.2.6</t>
  </si>
  <si>
    <t>453c5ead-a300-4457-9422-ed50972e2e25</t>
  </si>
  <si>
    <t>5ca1eada-ab67-439e-ae49-365763b47a42</t>
  </si>
  <si>
    <t>Make a Flowchart TS1</t>
  </si>
  <si>
    <t>15ea938a-b922-4085-9c13-735aa790ced1</t>
  </si>
  <si>
    <t>838292dd-7547-45ad-92b3-a700b53eb54f</t>
  </si>
  <si>
    <t>Concurrency Introduction TS1</t>
  </si>
  <si>
    <t>1.2.7</t>
  </si>
  <si>
    <t>af526726-3ee8-4152-aaa7-9308942223db</t>
  </si>
  <si>
    <t>95062a82-b99b-4770-aa4a-da65b73afbf6</t>
  </si>
  <si>
    <t>Define Concurrent TS1</t>
  </si>
  <si>
    <t>fe883d20-1652-4099-b89e-1d82aa96c02a</t>
  </si>
  <si>
    <t>a8dd7829-8251-4765-912b-bb8e4873a264</t>
  </si>
  <si>
    <t>Follow a Loop TS2</t>
  </si>
  <si>
    <t>1.2.8</t>
  </si>
  <si>
    <t>deb9b284-e136-44ca-9d68-bee15c9b399a</t>
  </si>
  <si>
    <t>d7217fb4-62bc-45f2-9b81-a8c52eca7de4</t>
  </si>
  <si>
    <t>Follow a Loop TS3</t>
  </si>
  <si>
    <t>4c67b67b-5c52-4c6a-9b8c-e4a14b8d8985</t>
  </si>
  <si>
    <t>4e304b94-1d6d-4a47-aa52-e8f2d6c55bf7</t>
  </si>
  <si>
    <t>Define Queues TS1</t>
  </si>
  <si>
    <t>1.2.9</t>
  </si>
  <si>
    <t>7ec08f77-b40d-4c23-a439-d1324e2278e2</t>
  </si>
  <si>
    <t>437b8028-c601-438f-847a-c608f793fd8a</t>
  </si>
  <si>
    <t>Define Stacks TS1</t>
  </si>
  <si>
    <t>436892ec-e658-4c2d-bbd8-a85ea3f53385</t>
  </si>
  <si>
    <t>304e2ac8-7ec2-49ba-ac09-0aeab1c71816</t>
  </si>
  <si>
    <t>Queues and Stacks TS1</t>
  </si>
  <si>
    <t>da649b01-bf90-42dc-bf0a-b6fac5400880</t>
  </si>
  <si>
    <t>96743ea2-2548-4c5d-a266-b3d88eccb348</t>
  </si>
  <si>
    <t>Define Functions TS1</t>
  </si>
  <si>
    <t>1.3.1</t>
  </si>
  <si>
    <t>eada1d5b-4a51-464f-88eb-124bb0489010</t>
  </si>
  <si>
    <t>5d67cecd-c64d-458f-b9b5-73457d7cbc28</t>
  </si>
  <si>
    <t>Sequences TS2</t>
  </si>
  <si>
    <t>d3178a8f-17ab-47d2-8dfa-d1ed7b7e12ed</t>
  </si>
  <si>
    <t>b17900d6-cde9-44e9-beb4-45871988d194</t>
  </si>
  <si>
    <t>Function Inputs and Outputs TS2</t>
  </si>
  <si>
    <t>10d2600d-f13f-4e41-a7f9-b2647cb0bd9f</t>
  </si>
  <si>
    <t>d95af258-441f-4d70-80eb-f121af01e130</t>
  </si>
  <si>
    <t>Follow a Flowchart TS3</t>
  </si>
  <si>
    <t>CT1_39_1_9</t>
  </si>
  <si>
    <t>1.3.2</t>
  </si>
  <si>
    <t>4d80cc2e-d0f7-49a4-90bf-e07e2e15a3d2</t>
  </si>
  <si>
    <t>5362eca0-e154-4366-af1a-947a789f3dc0</t>
  </si>
  <si>
    <t>520a67de-e89c-4487-b58e-1abda1c7feb9</t>
  </si>
  <si>
    <t>Follow a Flowchart TS4</t>
  </si>
  <si>
    <t>039c88f6-5f1f-4a60-b31e-27bf2fc931dd</t>
  </si>
  <si>
    <t>4e5d5594-7a7b-41a8-a554-4af6397638af</t>
  </si>
  <si>
    <t>Navigating a Board TS3</t>
  </si>
  <si>
    <t>CT1_39_1_9,CT1_32_1_6</t>
  </si>
  <si>
    <t>1.3.3</t>
  </si>
  <si>
    <t>e27965b3-31c9-4733-bede-c25e8a60485c</t>
  </si>
  <si>
    <t>1ef8c187-c6e2-4aa8-bc96-d6de9f70cfab</t>
  </si>
  <si>
    <t>520a67de-e89c-4487-b58e-1abda1c7feb9,1bd24788-51e3-4206-8238-28b9ee0e9d71</t>
  </si>
  <si>
    <t>Follow a Flowchart TS5</t>
  </si>
  <si>
    <t>1b8d7bff-31a8-4fc4-abd6-6cf9a30857ca</t>
  </si>
  <si>
    <t>f04baba4-4d60-49f9-8bc3-ea8a3e3abe3b</t>
  </si>
  <si>
    <t>If Else Statements TS1</t>
  </si>
  <si>
    <t>71ecfbc0-0aef-4568-93b3-ddd9295fcaee</t>
  </si>
  <si>
    <t>42ffef18-4191-4121-8ce9-6e8675e2ec4b</t>
  </si>
  <si>
    <t>Define Variables TS1</t>
  </si>
  <si>
    <t>1.3.4</t>
  </si>
  <si>
    <t>82aa9b86-7b39-460d-8c7a-f21c347979c0</t>
  </si>
  <si>
    <t>4ce67cc5-ade3-4cc7-9f61-2355240cf6d2</t>
  </si>
  <si>
    <t>Define Arrays TS1</t>
  </si>
  <si>
    <t>a7494c34-136e-4d43-8cd3-5c1b7bdd8827</t>
  </si>
  <si>
    <t>676ae7d6-235f-4ebb-a748-ad385202a9a1</t>
  </si>
  <si>
    <t>2D Arrays TS1</t>
  </si>
  <si>
    <t>286902b1-1ed3-4ccc-b0d0-c883085b55e6</t>
  </si>
  <si>
    <t>38b09446-4400-4cec-8d36-11e50cf92916</t>
  </si>
  <si>
    <t>Coordinates TS1</t>
  </si>
  <si>
    <t>80624051-7b29-40d3-a6a3-b348f7ae458f</t>
  </si>
  <si>
    <t>41196dbc-3e09-4a41-8a29-59498496f1e9</t>
  </si>
  <si>
    <t>Parent Nodes TS1</t>
  </si>
  <si>
    <t>1.3.5</t>
  </si>
  <si>
    <t>25411d5c-2d17-4f2a-8d24-224f70c75834</t>
  </si>
  <si>
    <t>c5d6322f-0ccb-4afb-ba2f-64ae393e33a9</t>
  </si>
  <si>
    <t>Child Nodes TS1</t>
  </si>
  <si>
    <t>9b245f7c-7e4b-4b42-890a-0d6cdf55c408</t>
  </si>
  <si>
    <t>d4f4436d-9fbd-4b1a-b3e4-359b44484e1e</t>
  </si>
  <si>
    <t>Root Nodes TS1</t>
  </si>
  <si>
    <t>b79ab511-203c-45c7-9e3e-1d9ec73a0bff</t>
  </si>
  <si>
    <t>d6524cf3-0967-4958-a5ae-d03549013e55</t>
  </si>
  <si>
    <t>Leaf Nodes TS1</t>
  </si>
  <si>
    <t>45cc874f-4e84-404e-b76a-d64deee34081</t>
  </si>
  <si>
    <t>ab0057f6-99ed-4312-91d0-1813f6eff242</t>
  </si>
  <si>
    <t>Sibling Nodes TS1</t>
  </si>
  <si>
    <t>d51bb119-9043-4cee-a9b7-49536417450f</t>
  </si>
  <si>
    <t>7bee1d9d-a2f4-4113-a6e0-a7db809e4fc7</t>
  </si>
  <si>
    <t>Define Queues TS2</t>
  </si>
  <si>
    <t>1.3.6</t>
  </si>
  <si>
    <t>ada6b92d-7937-4fe2-9f29-cba51086a425</t>
  </si>
  <si>
    <t>a28ed4fb-48d8-4723-a0af-735c6f318035</t>
  </si>
  <si>
    <t>Define Stacks TS2</t>
  </si>
  <si>
    <t>aa8023ca-4055-4d00-8d04-4a762e18284d</t>
  </si>
  <si>
    <t>dcb98104-e74c-4dcc-8d75-6a599280f70c</t>
  </si>
  <si>
    <t>Queues and Stacks TS2</t>
  </si>
  <si>
    <t>fc274811-dbfb-441a-a8e3-465be0d7a9c8</t>
  </si>
  <si>
    <t>9b571b37-a067-48a0-b512-365ce86f9b82</t>
  </si>
  <si>
    <t>Computer Searches TS1</t>
  </si>
  <si>
    <t>1.3.7</t>
  </si>
  <si>
    <t>a5c941aa-badf-4d34-8182-87c3d129c9d4</t>
  </si>
  <si>
    <t>cb9f9544-7742-4e21-8ef2-aa70d975e36c</t>
  </si>
  <si>
    <t>Random Guessing TS1</t>
  </si>
  <si>
    <t>46ca4910-9ae1-4c7f-9390-7d575ee9efbc</t>
  </si>
  <si>
    <t>48c6e853-4981-4aef-84c6-392017e00650</t>
  </si>
  <si>
    <t>Linear Guessing TS1</t>
  </si>
  <si>
    <t>97914517-c799-45a9-befa-7b33194cd037</t>
  </si>
  <si>
    <t>3b9df188-75e4-4201-89f6-3f5a94c49006</t>
  </si>
  <si>
    <t>Binary Searching TS1</t>
  </si>
  <si>
    <t>5d15ba38-9e70-4d74-bd32-8d9573fd59a8</t>
  </si>
  <si>
    <t>b3cc9bf6-9d8f-4b3a-b3ef-3ce2dafcc14a</t>
  </si>
  <si>
    <t>Binary Search Tree TS1</t>
  </si>
  <si>
    <t>baca7e9a-597c-4452-93d8-6cf81fa0cd65</t>
  </si>
  <si>
    <t>901b27dc-c4e1-4bbc-ba15-9e4227b929b3</t>
  </si>
  <si>
    <t>Sorting Introduction TS1</t>
  </si>
  <si>
    <t>1.3.8</t>
  </si>
  <si>
    <t>2a9e6f7b-6550-4da9-baa2-77dcae7863e3</t>
  </si>
  <si>
    <t>3ce94e1e-4e4a-4a35-8bfd-e995b36b7061</t>
  </si>
  <si>
    <t>Sorting Introduction TS2</t>
  </si>
  <si>
    <t>3b0d5b9e-5f2e-47ab-8747-f2ce52289ca1</t>
  </si>
  <si>
    <t>57c3fcb8-519c-4b83-91e4-6e492c3a4bed</t>
  </si>
  <si>
    <t>Bubble Sort TS1</t>
  </si>
  <si>
    <t>304b0bf0-a3ac-45c2-b8fd-1369218f2663</t>
  </si>
  <si>
    <t>a0000f02-a93e-4b33-a4cd-fbfa72577ed9</t>
  </si>
  <si>
    <t>Binary Code TS1</t>
  </si>
  <si>
    <t>1.3.9</t>
  </si>
  <si>
    <t>27f09a37-651d-49fe-9c61-050438b1db08</t>
  </si>
  <si>
    <t>3b093291-9667-49e2-89f0-df90e3281b2b</t>
  </si>
  <si>
    <t>Numbers in Binary TS1</t>
  </si>
  <si>
    <t>CT1_12_2_2,CT1_12_2_3</t>
  </si>
  <si>
    <t>e2304c31-712e-4b17-882b-f343a128248d</t>
  </si>
  <si>
    <t>2f39bd8c-3e85-4bdc-b835-a74544278c8f</t>
  </si>
  <si>
    <t>d66af71f-87de-4c70-bc13-ed634b2e1988,1ac2eeea-66cc-4989-82f9-c961c1d4288d</t>
  </si>
  <si>
    <t>Transistors TS1</t>
  </si>
  <si>
    <t>eae56429-bac5-488f-87a2-ef96b94173c2</t>
  </si>
  <si>
    <t>4569a71e-e74c-4c96-9639-da3e9ef18db7</t>
  </si>
  <si>
    <t>Characters TS1</t>
  </si>
  <si>
    <t>1.4.1</t>
  </si>
  <si>
    <t>b55656b5-97e3-4580-a1d1-f086863b030d</t>
  </si>
  <si>
    <t>4772daac-3950-4286-b6bc-addf70e30f2d</t>
  </si>
  <si>
    <t>String TS1</t>
  </si>
  <si>
    <t>328e81dc-03a8-48fd-98be-263ba801f25c</t>
  </si>
  <si>
    <t>49bd6389-01c4-4f06-bab4-dcccc8c2d620</t>
  </si>
  <si>
    <t>String Length TS1</t>
  </si>
  <si>
    <t>c308dc16-d6c5-4be4-85b2-e959a296175d</t>
  </si>
  <si>
    <t>0118404d-580e-4a18-a466-5773bba5a281</t>
  </si>
  <si>
    <t>Patterns TS1</t>
  </si>
  <si>
    <t>1.4.2</t>
  </si>
  <si>
    <t>106c3105-1e22-4c86-ab95-d2c347dd13fe</t>
  </si>
  <si>
    <t>243f188a-6f0a-4fbf-b8fd-c2fb1f301189</t>
  </si>
  <si>
    <t>Patterns TS2</t>
  </si>
  <si>
    <t>0601806d-bd08-41d7-991b-bf35f7de1fb5</t>
  </si>
  <si>
    <t>493c4d23-a7ca-4c3b-891b-44bbf2857454</t>
  </si>
  <si>
    <t>Decode Message TS1</t>
  </si>
  <si>
    <t>6bb108e7-2fa6-4986-84d4-6bca73098ab0</t>
  </si>
  <si>
    <t>62912be0-7019-4ab6-ac1f-be8269127d01</t>
  </si>
  <si>
    <t>Variable Values TS1</t>
  </si>
  <si>
    <t>1.4.3</t>
  </si>
  <si>
    <t>3c41e04c-1ee1-408f-9442-544d6cee9823</t>
  </si>
  <si>
    <t>b21482f0-0962-4ff6-bf41-b6a49e93646a</t>
  </si>
  <si>
    <t>Define Sets TS1</t>
  </si>
  <si>
    <t>3bd68256-cfe8-4bd2-be0c-7bb66209d949</t>
  </si>
  <si>
    <t>9d19fb75-0159-4893-b229-dac3b86dea3b</t>
  </si>
  <si>
    <t>Set Introduction TS1</t>
  </si>
  <si>
    <t>04f7f38c-4aba-4232-ac98-b14a6764c7ee</t>
  </si>
  <si>
    <t>fc775cf1-b069-4959-8617-fb60aa55f0ee</t>
  </si>
  <si>
    <t>Set Introduction TS2</t>
  </si>
  <si>
    <t>01eaeabb-0708-40a2-b0ad-be7dc2fb8fbc</t>
  </si>
  <si>
    <t>be98e40a-8251-4987-9664-a408f9bc2175</t>
  </si>
  <si>
    <t>Define Data Heap TS1</t>
  </si>
  <si>
    <t>1.4.4</t>
  </si>
  <si>
    <t>0683ec56-7e55-443e-af85-a9bc56112bab</t>
  </si>
  <si>
    <t>ba6c67b4-d92e-4036-9a3b-b08f3e85e7e2</t>
  </si>
  <si>
    <t>Root Nodes TS2</t>
  </si>
  <si>
    <t>CT1_15_2_3</t>
  </si>
  <si>
    <t>16e3a395-44a8-48ef-8478-40084d449764</t>
  </si>
  <si>
    <t>15ff6b24-1dbe-480e-854e-11b7930b842a</t>
  </si>
  <si>
    <t>Parent Nodes TS2</t>
  </si>
  <si>
    <t>CT1_15_2_5</t>
  </si>
  <si>
    <t>73804b43-41d4-41ee-8aab-1716f1bebc0e</t>
  </si>
  <si>
    <t>0423b63a-287d-4290-b135-dc64bc19255a</t>
  </si>
  <si>
    <t>Child Nodes TS2</t>
  </si>
  <si>
    <t>CT1_15_2_6</t>
  </si>
  <si>
    <t>7158818e-6698-497f-aa82-fb8595e59cb9</t>
  </si>
  <si>
    <t>38dfee39-4242-4036-9690-8dfaf3fc70bd</t>
  </si>
  <si>
    <t>Data Heap TS1</t>
  </si>
  <si>
    <t>0a935697-edbe-4167-a0bf-3b15b80fd408</t>
  </si>
  <si>
    <t>6d2c653f-b1c2-4409-8792-cd33161abc76</t>
  </si>
  <si>
    <t>Data Heap TS2</t>
  </si>
  <si>
    <t>8c501504-3b2c-4d22-ac22-8b14628b2d65</t>
  </si>
  <si>
    <t>2f37aa06-cb89-4e1d-b9ff-b8c5ebba868c</t>
  </si>
  <si>
    <t>Make a Data Heap TS1</t>
  </si>
  <si>
    <t>CT1_15_2_2</t>
  </si>
  <si>
    <t>6e49ca32-5143-4e88-a9a1-dd0b2aca00ae</t>
  </si>
  <si>
    <t>b591119b-9764-4df1-a677-2be9cdd39002</t>
  </si>
  <si>
    <t>Define Data TS1</t>
  </si>
  <si>
    <t>1.4.5</t>
  </si>
  <si>
    <t>a0f36b9a-8a92-43e9-8a61-057eacd084be</t>
  </si>
  <si>
    <t>4486f3d9-7631-4acd-8aac-d989462aa873</t>
  </si>
  <si>
    <t>Define Charts TS1</t>
  </si>
  <si>
    <t>99662bbf-4a5c-472b-9d0c-3439ac808666</t>
  </si>
  <si>
    <t>82a12a60-6407-4653-baa1-9ff314437b15</t>
  </si>
  <si>
    <t>Reading Graphs TS1</t>
  </si>
  <si>
    <t>9d41d37e-8e8e-42f2-a824-d587d955daa4</t>
  </si>
  <si>
    <t>5f358fb8-1891-42d2-99da-2055d8dc3b2d</t>
  </si>
  <si>
    <t>Reading Graphs TS2</t>
  </si>
  <si>
    <t>f86cf726-870e-4036-9efb-5aa5a56dd85a</t>
  </si>
  <si>
    <t>2c766def-631f-45ab-b7bd-aec1bbbcd6f6</t>
  </si>
  <si>
    <t>Reading Graphs TS3</t>
  </si>
  <si>
    <t>eed1c92a-1c51-48af-b307-7b8e4f274a64</t>
  </si>
  <si>
    <t>50ff9f4a-60e8-4e1a-bb79-790c4e04e088</t>
  </si>
  <si>
    <t>Reading Graphs TS4</t>
  </si>
  <si>
    <t>496ef350-1e59-45c7-88e9-7f31a97f5dcd</t>
  </si>
  <si>
    <t>70231eb2-4cc3-4e4e-82a2-ee9112429494</t>
  </si>
  <si>
    <t>Identifying Graphs TS1</t>
  </si>
  <si>
    <t>55f565cc-7fc3-4135-aa5d-08b6025c2c12</t>
  </si>
  <si>
    <t>9b2d45a1-1ca7-448b-a05a-7b31bbd73ecf</t>
  </si>
  <si>
    <t>Data Averages TS1</t>
  </si>
  <si>
    <t>1.4.6</t>
  </si>
  <si>
    <t>02fd331f-048d-414d-bd3a-b7c06584af8a</t>
  </si>
  <si>
    <t>a82406b7-b797-41c2-961d-a18cdd262437</t>
  </si>
  <si>
    <t>Data Aggregation TS1</t>
  </si>
  <si>
    <t>CT1_23_5_1,CT1_23_5_3</t>
  </si>
  <si>
    <t>a2f37dba-0799-434c-bdc3-f7784edda0d6</t>
  </si>
  <si>
    <t>342d9237-3545-4409-8a5c-778dfb422f6e</t>
  </si>
  <si>
    <t>a7efbf4b-377b-4afb-aa2f-e6295f378a3a,8c5f00fd-0234-4740-b501-d2260504c8db</t>
  </si>
  <si>
    <t>Data Mode TS1</t>
  </si>
  <si>
    <t>15f1f76c-f4c4-47b1-9f6b-e623017ac6b1</t>
  </si>
  <si>
    <t>9d0584f5-a8df-47af-b1be-8f5e6879c705</t>
  </si>
  <si>
    <t>1.4.7</t>
  </si>
  <si>
    <t>467bca40-0798-4937-b3a7-0059b7fc630b</t>
  </si>
  <si>
    <t>86e1af42-4062-4b48-bc32-f1254b44c776</t>
  </si>
  <si>
    <t>377643b2-e2de-44e5-9397-3bce282a4b9a</t>
  </si>
  <si>
    <t>7344151e-be36-4971-9427-5a9f532767cf</t>
  </si>
  <si>
    <t>Number of Combinations TS1</t>
  </si>
  <si>
    <t>1.4.8</t>
  </si>
  <si>
    <t>efb284e4-cd88-4ab6-a355-7ee0ca72b052</t>
  </si>
  <si>
    <t>f108bd29-6eb3-4e29-b3e7-57b66e161fde</t>
  </si>
  <si>
    <t>Number of Combinations TS2</t>
  </si>
  <si>
    <t>b7c8bb38-3197-4875-88d3-5659a0b9be4d</t>
  </si>
  <si>
    <t>5625c147-3fe1-49ea-80c8-11c9a1f602d6</t>
  </si>
  <si>
    <t>Number of Combinations TS3</t>
  </si>
  <si>
    <t>37bbf582-81f9-43b2-893a-83de943ee48c</t>
  </si>
  <si>
    <t>c098e4a2-2831-4c67-a870-8e85f6cf26d3</t>
  </si>
  <si>
    <t>Number of Combinations TS4</t>
  </si>
  <si>
    <t>c29f1252-65ca-4a0f-8639-5006782e8467</t>
  </si>
  <si>
    <t>0bc2df90-cd1d-4dac-9199-59de5db4045b</t>
  </si>
  <si>
    <t>Simultaneous Conditions TS1</t>
  </si>
  <si>
    <t>CT1_26_2_1,CT1_26_2_2,CT1_26_2_3</t>
  </si>
  <si>
    <t>1.4.9</t>
  </si>
  <si>
    <t>c6b99644-9df5-4af7-b447-61b9770ad21c</t>
  </si>
  <si>
    <t>fbcbe129-fe10-4d1d-8256-45e0d05420ec</t>
  </si>
  <si>
    <t>faf45e9c-07f2-4a8a-92c2-b08c3df7ee7d,12514676-2613-4439-b1a5-75b08927c112,26ce8e0b-1c83-4b01-9fb4-4cdc40e68a26</t>
  </si>
  <si>
    <t>Define Shortest Path TS1</t>
  </si>
  <si>
    <t>CT1_7_6_3</t>
  </si>
  <si>
    <t>1.5.1</t>
  </si>
  <si>
    <t>3cb3935a-95d5-4dec-8c38-445b0393cae7</t>
  </si>
  <si>
    <t>5de221cb-786c-4491-ae1c-69aa960b3079</t>
  </si>
  <si>
    <t>Find the Shortest Path TS1</t>
  </si>
  <si>
    <t>f9fe806b-7e29-4d9f-88e8-f18ea1ba6d74</t>
  </si>
  <si>
    <t>542e4f5d-56c8-4213-9828-cc7a9641817b</t>
  </si>
  <si>
    <t>Balance Problems TS1</t>
  </si>
  <si>
    <t>1.5.2</t>
  </si>
  <si>
    <t>355c7ad2-eb5e-46d6-8480-6ecdbec7a30e</t>
  </si>
  <si>
    <t>9695bf3e-9a91-44b6-8dde-67331b962a5c</t>
  </si>
  <si>
    <t>Balance Problems TS2</t>
  </si>
  <si>
    <t>cb792ddd-ae5f-44ba-ac39-32011773c399</t>
  </si>
  <si>
    <t>2c43649a-cea6-42fb-81a4-217562f312cc</t>
  </si>
  <si>
    <t>Balance Problems TS3</t>
  </si>
  <si>
    <t>89e6f187-63bf-4a4b-9342-cf67c1467944</t>
  </si>
  <si>
    <t>c033a9d9-2d5e-4710-b64d-4576dbb31a1e</t>
  </si>
  <si>
    <t>Winning Strategy TS1</t>
  </si>
  <si>
    <t>CT1_27_1_1</t>
  </si>
  <si>
    <t>1.5.3</t>
  </si>
  <si>
    <t>1708bfb2-f1e8-466e-9625-e4fc0b18184c</t>
  </si>
  <si>
    <t>652a12a2-b1a1-43dc-9977-c273b163c7a8</t>
  </si>
  <si>
    <t>Winning Strategy TS2</t>
  </si>
  <si>
    <t>9f61ddd7-98f9-44d0-95db-bf82090519e5</t>
  </si>
  <si>
    <t>fc755d98-c8e2-43c1-91b1-592785613b8f</t>
  </si>
  <si>
    <t>Losing Position TS1</t>
  </si>
  <si>
    <t>CT1_27_2_2</t>
  </si>
  <si>
    <t>43bd5544-d667-4015-8eed-28d44170811f</t>
  </si>
  <si>
    <t>072d6c90-2eaf-4630-80e9-511aa62cfa66</t>
  </si>
  <si>
    <t>2823ded2-a7b8-4dd2-b445-702c51cf9e98</t>
  </si>
  <si>
    <t>Winning Position TS1</t>
  </si>
  <si>
    <t>4579b589-3355-43b8-bf46-d5a6893798ba</t>
  </si>
  <si>
    <t>9f7773bf-401f-40fa-863d-8ea8982e4771</t>
  </si>
  <si>
    <t>Winning Strategy TS3</t>
  </si>
  <si>
    <t>ccebb6c7-556f-4f02-a45e-416819e2d925</t>
  </si>
  <si>
    <t>7f095b37-644c-45f6-9268-a2cc84cf72b1</t>
  </si>
  <si>
    <t>Computer Components TS1</t>
  </si>
  <si>
    <t>1.5.4</t>
  </si>
  <si>
    <t>11044971-2df3-4457-8837-81fddfc9f713</t>
  </si>
  <si>
    <t>616e11c0-e2c9-45f8-aaab-5cea577ad063</t>
  </si>
  <si>
    <t>Hardware Hardrive TS1</t>
  </si>
  <si>
    <t>5a880e34-0b50-41f3-87ed-f89a5389646c</t>
  </si>
  <si>
    <t>f4bd1b59-a13e-48bb-bd6c-89f1b4fa6aba</t>
  </si>
  <si>
    <t>Hardware SSD TS1</t>
  </si>
  <si>
    <t>323b60ab-dccc-41d8-b283-3775c81382af</t>
  </si>
  <si>
    <t>011a8000-518f-429b-a46f-eae1733e4258</t>
  </si>
  <si>
    <t>Hardware RAM TS1</t>
  </si>
  <si>
    <t>f0114e46-075a-485d-a748-cef127b98aed</t>
  </si>
  <si>
    <t>d41a4296-b0be-44b4-a711-a2cd68ac9edd</t>
  </si>
  <si>
    <t>Hardware CPU TS1</t>
  </si>
  <si>
    <t>e7fc3458-e6c0-4c0a-a4fc-1692ead019d2</t>
  </si>
  <si>
    <t>4330e314-cfcf-4917-9a7a-9bd0935bf9e7</t>
  </si>
  <si>
    <t>Hardware GPU TS1</t>
  </si>
  <si>
    <t>3777962c-83e3-437d-9f74-023e6bb69d79</t>
  </si>
  <si>
    <t>48d1c8a8-4546-400e-ad0e-8d94eb9e0751</t>
  </si>
  <si>
    <t>Arithmetic Operators Plus TS1</t>
  </si>
  <si>
    <t>1.5.5</t>
  </si>
  <si>
    <t>13546336-8c95-417d-933c-bccd74e67911</t>
  </si>
  <si>
    <t>1796c833-c055-496d-b8e4-9de5c2d02b57</t>
  </si>
  <si>
    <t>Arithmetic Operators Minus TS1</t>
  </si>
  <si>
    <t>9d170b44-6968-49bc-897e-030637032c0f</t>
  </si>
  <si>
    <t>526cab84-6c5a-4584-9cba-fa53830ac965</t>
  </si>
  <si>
    <t>Arithmetic Operators Divide TS1</t>
  </si>
  <si>
    <t>52bc6a63-b524-4723-aa3a-a6d6f33dbcda</t>
  </si>
  <si>
    <t>c8ec335a-ab67-453f-adab-f47a1b9aef06</t>
  </si>
  <si>
    <t>Arithmetic Operators Multiply TS1</t>
  </si>
  <si>
    <t>61b01dab-137a-4bc8-a31a-72e5b66cc31d</t>
  </si>
  <si>
    <t>993b0204-3108-4405-acce-c5d208e97a4c</t>
  </si>
  <si>
    <t>Basic Arithmetic TS1</t>
  </si>
  <si>
    <t>CT1_4_1_7,CT1_4_1_8,CT1_4_1_10,CT1_4_1_11</t>
  </si>
  <si>
    <t>e63d7321-067a-4ecc-af49-7bd7a51f8433</t>
  </si>
  <si>
    <t>bea79639-d945-4a23-b814-1fd582c33dc5</t>
  </si>
  <si>
    <t>2143c76d-5c2e-407f-9c0b-8329c71c4edb,7056da82-8e68-476c-8906-fa5385971919,4a4f47a1-81aa-4788-9ff2-3f9956a9153f,a8e67376-3f35-46b2-bb0a-09e17540f98f</t>
  </si>
  <si>
    <t>Equality Operators Equal To TS1</t>
  </si>
  <si>
    <t>ccf10384-eccb-4bee-9765-cc570eaa4b2a</t>
  </si>
  <si>
    <t>cc43fc4a-24c8-4f5b-8057-ba543dc10327</t>
  </si>
  <si>
    <t>Equality Operators Not Equal To TS1</t>
  </si>
  <si>
    <t>6e57c98f-3a7c-4ffa-aa15-3c15ef934f4c</t>
  </si>
  <si>
    <t>26b04a7f-370c-4f17-89ef-89b6c4933613</t>
  </si>
  <si>
    <t>Equality Operators Less Than TS1</t>
  </si>
  <si>
    <t>6c8143d3-abca-48de-ae13-b863d3822a93</t>
  </si>
  <si>
    <t>004d4780-2c65-416b-94e4-d9aafb970b04</t>
  </si>
  <si>
    <t>Equality Operators More Than TS1</t>
  </si>
  <si>
    <t>adb22bcd-06b1-4327-9c2f-a764c52c22a0</t>
  </si>
  <si>
    <t>0339bda8-4123-4b17-8ec6-aade92d97855</t>
  </si>
  <si>
    <t>Equality Operators Less Than Or Equal To TS1</t>
  </si>
  <si>
    <t>1162a8bc-7fdd-4fb0-80dc-f8b26ab314da</t>
  </si>
  <si>
    <t>8d346672-21ae-434f-9a11-840fa3124ec4</t>
  </si>
  <si>
    <t>Equality Operators More Than Or Equal To TS1</t>
  </si>
  <si>
    <t>99663e43-84d8-486d-8360-351b6c4121fd</t>
  </si>
  <si>
    <t>6680ce98-91a2-4054-b502-cb201e6f6387</t>
  </si>
  <si>
    <t>What are Boolean Values?</t>
  </si>
  <si>
    <t>114e18ee-d6bf-40fa-af25-67ac74132c3f</t>
  </si>
  <si>
    <t>95485b3a-4c6b-4717-a6ef-78388931288e</t>
  </si>
  <si>
    <t>Boolean Values in Maths 1</t>
  </si>
  <si>
    <t xml:space="preserve">E </t>
  </si>
  <si>
    <t>b70b6b18-8cbe-4741-960c-ca9d42ef1948</t>
  </si>
  <si>
    <t>87899e5f-88d1-4bc6-bfcf-eb721bdd8151</t>
  </si>
  <si>
    <t>Boolean Values in Maths 2</t>
  </si>
  <si>
    <t>4f681ce1-e4e1-47e5-8308-ee70f479f8e2</t>
  </si>
  <si>
    <t>03d3d22d-e298-40ed-b4d5-b8282541b560</t>
  </si>
  <si>
    <t>Boolean Values in Maths 3</t>
  </si>
  <si>
    <t>c0c1b815-3aa0-4343-a5c6-1687c1e9d65b</t>
  </si>
  <si>
    <t>e6456124-fec8-4a17-82b7-826453ba03a2</t>
  </si>
  <si>
    <t>Boolean Values in Maths 4</t>
  </si>
  <si>
    <t>ffadb370-8485-4886-9058-71c5e8f3dd8e</t>
  </si>
  <si>
    <t>73f87c14-c822-475e-9e91-31964c8b6e17</t>
  </si>
  <si>
    <t>Boolean Values in Maths 5</t>
  </si>
  <si>
    <t>51c1e40e-f5a8-4212-b8bc-8398d9463754</t>
  </si>
  <si>
    <t>c73a8b30-46c6-4d1c-8e35-3938704549cd</t>
  </si>
  <si>
    <t>Boolean Values in Maths 6</t>
  </si>
  <si>
    <t>b8be01a0-cd00-4ff0-88de-ea08968d2de9</t>
  </si>
  <si>
    <t>8c5fffc4-844e-4c22-a615-9eb252d653e2</t>
  </si>
  <si>
    <t>Boolean Values in Maths 7</t>
  </si>
  <si>
    <t>fc16e430-ff85-4cd3-aa58-c9d678c32fd0</t>
  </si>
  <si>
    <t>bcaf66d8-f107-4702-b317-7741b8d07400</t>
  </si>
  <si>
    <t>Boolean Values in Maths 8</t>
  </si>
  <si>
    <t>H</t>
  </si>
  <si>
    <t>14ba9b19-f717-4bb6-9574-fd1734219e3b</t>
  </si>
  <si>
    <t>62348100-0d52-4fdd-8a61-8e5f24a409aa</t>
  </si>
  <si>
    <t>Boolean Values in Maths 9</t>
  </si>
  <si>
    <t>9c84e835-4eac-4e07-ab96-aad5b72e8ad8</t>
  </si>
  <si>
    <t>d193cc94-74da-4717-8667-712b9e9dd046</t>
  </si>
  <si>
    <t>Boolean Values in Maths 10</t>
  </si>
  <si>
    <t>7adffeac-32f3-44ac-bd0b-08287649541f</t>
  </si>
  <si>
    <t>967771dc-fad1-421c-859d-0b41d0c2b31e</t>
  </si>
  <si>
    <t>Boolean Values in Maths 11</t>
  </si>
  <si>
    <t>676a1f04-54dc-486a-b8ea-146f0b60b153</t>
  </si>
  <si>
    <t>08420d98-4326-4066-96fb-2165aff01409</t>
  </si>
  <si>
    <t>The OR Operator 1</t>
  </si>
  <si>
    <t>add083cb-9229-4042-834a-a750329128e7</t>
  </si>
  <si>
    <t>5ebc82c3-21d8-484c-b207-a7a5e3bddc40</t>
  </si>
  <si>
    <t>The OR Operator 2</t>
  </si>
  <si>
    <t>23c390bd-9bee-4d9a-ba2c-1c3f62316d9c</t>
  </si>
  <si>
    <t>19823e1f-8176-4a93-91a0-f432d34e2e56</t>
  </si>
  <si>
    <t>The OR Operator 3</t>
  </si>
  <si>
    <t>2490e05c-265b-44a4-a38b-773f14b8dbd2</t>
  </si>
  <si>
    <t>268efdc3-640a-48b7-9758-dddb7a04ada1</t>
  </si>
  <si>
    <t>The XOR Operator 1</t>
  </si>
  <si>
    <t>6a20d583-cef6-47d0-80db-5dbeced3625e</t>
  </si>
  <si>
    <t>d02bcfbc-8bae-4f6e-9446-36183bfd3107</t>
  </si>
  <si>
    <t>The XOR Operator 2</t>
  </si>
  <si>
    <t>041bbcc4-e42f-4d88-9cd0-8cdc659f03d0</t>
  </si>
  <si>
    <t>e0d73c39-3116-43af-b159-3f97b5369376</t>
  </si>
  <si>
    <t>The NOT Operator 1</t>
  </si>
  <si>
    <t>523b46d0-4944-4c68-966b-dfa96d75c8d8</t>
  </si>
  <si>
    <t>9d89e6f5-50d4-4eb8-a922-ac691d1a61fc</t>
  </si>
  <si>
    <t>The NOT Operator 2</t>
  </si>
  <si>
    <t>c6583e64-3c01-4112-bdfb-ca3b15974037</t>
  </si>
  <si>
    <t>f9d0ce0b-27af-4fb8-b5e3-cb15b14f0277</t>
  </si>
  <si>
    <t>The AND Operator 1</t>
  </si>
  <si>
    <t>35c65aae-68f4-4acc-b75d-0ba13cd65842</t>
  </si>
  <si>
    <t>f152d386-e6aa-438a-8628-4603e715d2f1</t>
  </si>
  <si>
    <t>The AND Operator 2</t>
  </si>
  <si>
    <t>4806575b-1ced-4420-9eff-979be7259c2e</t>
  </si>
  <si>
    <t>ad447f44-689b-4e79-b3e3-49ca219782e3</t>
  </si>
  <si>
    <t>The AND Operator 3</t>
  </si>
  <si>
    <t>59e59b2d-6c03-4648-8cde-fe85ff3ab3aa</t>
  </si>
  <si>
    <t>a2fb177b-4f42-4333-b7d3-5bfd49e6c934</t>
  </si>
  <si>
    <t>The AND Operator 4</t>
  </si>
  <si>
    <t>e80d14cb-dc5e-4087-b637-c5cc61ffb8ff</t>
  </si>
  <si>
    <t>33ee3870-ea30-4df8-a155-10fbe541c03e</t>
  </si>
  <si>
    <t>Complete the Boolean Expression 1</t>
  </si>
  <si>
    <t>4dd9864f-abe9-47bb-afca-c382f1dc0830</t>
  </si>
  <si>
    <t>e7a7e156-b88e-4afb-8958-71600b04ffc1</t>
  </si>
  <si>
    <t>Complete the Boolean Expression 2</t>
  </si>
  <si>
    <t>1680982a-e34d-44eb-8aed-b039955ac88b</t>
  </si>
  <si>
    <t>418deb53-1cd9-48ff-965e-3b26f9b01928</t>
  </si>
  <si>
    <t>Complete the Boolean Expression 3</t>
  </si>
  <si>
    <t>9e2b3d10-7f75-4631-8cb0-9d782475548b</t>
  </si>
  <si>
    <t>a9ecdc5a-03fa-40a6-badc-42d9a726aba8</t>
  </si>
  <si>
    <t>Complete the Boolean Expression 4</t>
  </si>
  <si>
    <t>b11b1df3-6de6-4955-819f-d08aeb0e9287</t>
  </si>
  <si>
    <t>9464126a-7a07-49cf-a043-afe32b58e5fe</t>
  </si>
  <si>
    <t>Complete the Boolean Expression 5</t>
  </si>
  <si>
    <t>CT1_5_2_7,CT1_5_2_6</t>
  </si>
  <si>
    <t>e24650f0-1566-4e6b-9e8e-789e5f3e35c7</t>
  </si>
  <si>
    <t>fc6176cf-0cff-4620-b4b0-e7179bc800cb</t>
  </si>
  <si>
    <t>0d4de1cf-a6ba-4880-b310-b859ad8de438,8e6cec3f-57e0-43d8-ba67-afab5accb2d9</t>
  </si>
  <si>
    <t>Complete the Boolean Expression 6</t>
  </si>
  <si>
    <t>8a8b2f8d-f533-4b9d-b0da-1fa4d35b42c3</t>
  </si>
  <si>
    <t>d6b623f4-8830-49a9-b752-4411155f9e02</t>
  </si>
  <si>
    <t>Complete the Boolean Expression 7</t>
  </si>
  <si>
    <t>6e3f2301-841a-4913-8fc7-69c6145d597c</t>
  </si>
  <si>
    <t>523312f5-4dbd-4d9d-be49-c173ef6665b7</t>
  </si>
  <si>
    <t>Complete the Boolean Expression 8</t>
  </si>
  <si>
    <t>d0cca485-78dd-44d4-8d21-a00ac959fcce</t>
  </si>
  <si>
    <t>eb91b0c3-fa0e-478c-b9b2-76ddfaae82c6</t>
  </si>
  <si>
    <t>NOT Truth Table</t>
  </si>
  <si>
    <t>26a21b65-9339-4def-8bd4-6bc2337ac0e4</t>
  </si>
  <si>
    <t>1052e133-f7db-477b-a2bb-70bdf35e44a3</t>
  </si>
  <si>
    <t>AND Truth Table</t>
  </si>
  <si>
    <t>1187ff87-45b5-4754-9edb-71021583bd68</t>
  </si>
  <si>
    <t>f0d4b55b-5d4b-4357-a444-903988fadc1f</t>
  </si>
  <si>
    <t>OR Truth Table</t>
  </si>
  <si>
    <t>449a750e-2b6f-487b-ab2f-d32555269603</t>
  </si>
  <si>
    <t>97affb3e-e867-43cc-94c6-503067ea274b</t>
  </si>
  <si>
    <t>XOR Truth Table</t>
  </si>
  <si>
    <t>08a4283f-2672-4950-97af-fe3b7202cff6</t>
  </si>
  <si>
    <t>32d011c5-85a3-45b0-901c-62517889a323</t>
  </si>
  <si>
    <t>Simple Circuit Truth Table</t>
  </si>
  <si>
    <t>d860b44c-dd4d-4475-aeac-62ac0afa7fcc</t>
  </si>
  <si>
    <t>95c66a65-bb91-4396-8be1-f02531d6538f</t>
  </si>
  <si>
    <t>Interpret a Truth Table</t>
  </si>
  <si>
    <t>a9aa566e-08f8-46e6-bdfa-cd35fbd64a04</t>
  </si>
  <si>
    <t>8ee1c2db-3cbe-4466-91a6-009ae5868e9c</t>
  </si>
  <si>
    <t>Create a Logic Circuit from Truth Table</t>
  </si>
  <si>
    <t>de85d0a8-cdfd-4a11-af6a-987e3bdbe3ab</t>
  </si>
  <si>
    <t>a428492b-beb4-402c-909e-bd34e8e1e838</t>
  </si>
  <si>
    <t>Boolean Expression 1</t>
  </si>
  <si>
    <t>0c8d7e92-a845-4d3f-a3d5-b1840981d157</t>
  </si>
  <si>
    <t>fd67e195-0b31-4b89-bb91-257f077649cf</t>
  </si>
  <si>
    <t>Boolean Expression 2</t>
  </si>
  <si>
    <t>831e6cb4-8310-4986-9511-257d3932f7c6</t>
  </si>
  <si>
    <t>71ff7149-2398-413e-8580-12a30afd467c</t>
  </si>
  <si>
    <t>Create a logic Circuit from Boolean Expression</t>
  </si>
  <si>
    <t>6fbcbde4-4f67-4579-8eca-a8429dd79e0b</t>
  </si>
  <si>
    <t>00a47a10-daec-40ff-b891-c1780bafd2bf</t>
  </si>
  <si>
    <t>Define the Decimal Number System</t>
  </si>
  <si>
    <t>aa0e5f9b-fb38-40bb-b1d7-41d92053b027</t>
  </si>
  <si>
    <t>2c9ab225-d4b6-411e-afe4-5df7f8ea311a</t>
  </si>
  <si>
    <t>Define the Binary Number System</t>
  </si>
  <si>
    <t>f39978e3-425b-443a-85c5-89fdac6576ea</t>
  </si>
  <si>
    <t>5959325c-8599-4f5a-9c19-d32f751abdab</t>
  </si>
  <si>
    <t>Define the Hexadecimal Number System</t>
  </si>
  <si>
    <t>ed5bd69f-7160-49f2-8fdd-8ab267ca2f66</t>
  </si>
  <si>
    <t>4488db68-3f3f-4b72-aabe-0b5b2569dca2</t>
  </si>
  <si>
    <t>Decimal, Hexadecimal and Binary Conversions</t>
  </si>
  <si>
    <t>ecc78af5-1d47-46a4-8fa8-7a1a4068377c</t>
  </si>
  <si>
    <t>1d43975c-7beb-404f-a1d8-435e309f5cab</t>
  </si>
  <si>
    <t>Why the Hexadecimal Number System is Used</t>
  </si>
  <si>
    <t>334e7fe0-53eb-4a7a-bd73-464671f46ce9</t>
  </si>
  <si>
    <t>97cea5e9-1058-41c3-83aa-0dd9b7c5f1f4</t>
  </si>
  <si>
    <t>Why the Binary Number System is Used in Computers</t>
  </si>
  <si>
    <t>4066db02-6ec3-48a9-b047-86d54d99cc7a</t>
  </si>
  <si>
    <t>6d9f1067-4a13-45d9-a6bf-dc5c5844616f</t>
  </si>
  <si>
    <t>Define Data Compression</t>
  </si>
  <si>
    <t>02b7f49f-b99b-4a96-b545-236838d8f3ba</t>
  </si>
  <si>
    <t>4e4c7f58-d313-4d2c-9da3-23cbf1d72bd2</t>
  </si>
  <si>
    <t>Reasons and Methods for Compressing Data</t>
  </si>
  <si>
    <t>a190b52c-9cec-4933-94fd-ba9e0f92cde1</t>
  </si>
  <si>
    <t>83f9f495-f480-4a03-bd54-4df4146ae07f</t>
  </si>
  <si>
    <t>Lossy and Lossless Data Compression</t>
  </si>
  <si>
    <t>CT1_38_2_3,CT1_38_2_4</t>
  </si>
  <si>
    <t>aabefbaa-7805-4d4f-8eb9-06e7ebb3ba4e</t>
  </si>
  <si>
    <t>04e982e7-1be5-47c7-bbfb-d468ff799588</t>
  </si>
  <si>
    <t>43967391-387e-4293-a02b-690c645ba508,41470208-0f48-4dd3-86e2-dcec523c6a77</t>
  </si>
  <si>
    <t>Huffman Coding Definition</t>
  </si>
  <si>
    <t>309aec4a-5d0f-470e-8d9b-0a901c36e989</t>
  </si>
  <si>
    <t>05c64a42-21e9-48ba-b36e-27a80d60fc17</t>
  </si>
  <si>
    <t>Huffman Coding Trees</t>
  </si>
  <si>
    <t>2cfba78a-6385-4ea2-8918-bf10cf86718d</t>
  </si>
  <si>
    <t>a61dac47-2a38-4a13-8dd6-7d4b7a9afa3d</t>
  </si>
  <si>
    <t>Number of Bits, ASCII and Huffman</t>
  </si>
  <si>
    <t>CT1_38_2_7,CT1_38_2_8</t>
  </si>
  <si>
    <t>bd07b9b3-72f5-4b8f-a5e7-e92870b7054e</t>
  </si>
  <si>
    <t>44b8e602-77b5-448c-a8c8-39697e27453c</t>
  </si>
  <si>
    <t>4521c939-6d38-4cad-8894-74a83d994afb,d952e1fb-750f-4339-9d1c-c0d3680d55f4</t>
  </si>
  <si>
    <t>Run Length Encoding Definition</t>
  </si>
  <si>
    <t>c9decef3-b6cc-4d3b-b761-6814b16cf0fb</t>
  </si>
  <si>
    <t>77f0a6eb-d9cd-4fc7-b240-bba366694193</t>
  </si>
  <si>
    <t>Compressing Data Streams with RLE</t>
  </si>
  <si>
    <t>7ac3a444-4e80-47bc-9cd5-de4806359b79</t>
  </si>
  <si>
    <t>8eddbbc5-1919-4aed-9609-2d9a99bfbb21</t>
  </si>
  <si>
    <t>Demonstrate Run Length Encoding</t>
  </si>
  <si>
    <t>b0363a23-8dd0-4397-ace1-9991b328a645</t>
  </si>
  <si>
    <t>2769eb5f-758d-4e0c-a5b1-db2a952b7c0e</t>
  </si>
  <si>
    <t>CISC Processor Advantages</t>
  </si>
  <si>
    <t>CT1_37_2_47,CT1_37_2_49,CT1_37_2_50</t>
  </si>
  <si>
    <t>6bb06890-2910-4426-967b-4a0ef4f7f68e</t>
  </si>
  <si>
    <t>c7f8244b-55b2-4a1a-8ec4-5e258e93ab53</t>
  </si>
  <si>
    <t>85a36055-ea4c-40d8-bfad-b255cb1894af,e3134df4-bf2e-450b-b1e0-997f42d424e9,2f58a4df-0e28-44ef-9ae3-f84ae02b0daa</t>
  </si>
  <si>
    <t>RISC Processor Advantages</t>
  </si>
  <si>
    <t>CT1_37_2_48,CT1_37_2_49,CT1_37_2_50</t>
  </si>
  <si>
    <t>20f0607f-5bb6-44b6-ac1e-f1a62c1a0e33</t>
  </si>
  <si>
    <t>09e16faa-b58e-4094-b0d5-368b719db8c2</t>
  </si>
  <si>
    <t>6d0377ac-8feb-4c82-8bf9-4c03df6dfe01,e3134df4-bf2e-450b-b1e0-997f42d424e9,2f58a4df-0e28-44ef-9ae3-f84ae02b0daa</t>
  </si>
  <si>
    <t>Storing Sound</t>
  </si>
  <si>
    <t>17add8e6-510a-4fe6-8c07-deb1fcf33289</t>
  </si>
  <si>
    <t>48a9c5a1-e0b8-43fd-9a5d-1a5e5bbe6cbd</t>
  </si>
  <si>
    <t>Processing analogue sound</t>
  </si>
  <si>
    <t>c1f5f65d-b736-4f72-8d02-67580908ae1c</t>
  </si>
  <si>
    <t>821d2540-a7b1-4508-9eb8-68f9681678e6</t>
  </si>
  <si>
    <t>Increasing the Sampling Rate</t>
  </si>
  <si>
    <t>66a32b40-c9f8-4416-8c2a-c7bd78a2b89d</t>
  </si>
  <si>
    <t>34234e21-16ed-41b5-96fb-b9c0086bd206</t>
  </si>
  <si>
    <t>Calculate Bit Rate</t>
  </si>
  <si>
    <t>7afe6f2a-5d55-4afb-ab41-0106ab6a3bc6</t>
  </si>
  <si>
    <t>f5af630c-f31e-4246-9c70-01ae6b1d2581</t>
  </si>
  <si>
    <t>Audio File Size</t>
  </si>
  <si>
    <t>bfec600b-7aad-4a9c-a74e-bc1733fc602a</t>
  </si>
  <si>
    <t>e056529f-dd5a-4361-85df-c541d875b5bc</t>
  </si>
  <si>
    <t>Resolution, Pixels and Colour Depth</t>
  </si>
  <si>
    <t>CT1_38_4_1,CT1_38_4_2,CT1_38_4_6</t>
  </si>
  <si>
    <t>2858b4c1-325f-45c4-aaad-7034c1f8074a</t>
  </si>
  <si>
    <t>dd4f836a-a665-43cd-96f5-9925452b8c61</t>
  </si>
  <si>
    <t>a0114f59-7a5f-4297-9e83-68e19ae1c8aa,9543fe4b-6923-4fc2-8b44-c735cfca941a,570a64cb-6561-4b98-865e-661484c8e293</t>
  </si>
  <si>
    <t>Bitmaps and Binary Representation</t>
  </si>
  <si>
    <t>CT1_38_4_3,CT1_38_4_8</t>
  </si>
  <si>
    <t>1bf1448d-065f-4cb3-9962-7bc989fc62fa</t>
  </si>
  <si>
    <t>1c42e1db-5195-4b40-8309-26f7572e88f9,29dc0471-bfc3-422f-81fd-82c79eed8ca7</t>
  </si>
  <si>
    <t>Number of pixels in Resolution</t>
  </si>
  <si>
    <t>CT1_38_4_5,CT1_38_4_6</t>
  </si>
  <si>
    <t>7e552e5b-8366-4d98-9d6d-8211a2b032d0</t>
  </si>
  <si>
    <t>c6d4eeca-8b64-4ef4-9942-d39c43bece51</t>
  </si>
  <si>
    <t>505c25af-51a0-4873-902e-207dd9ab9ed4,570a64cb-6561-4b98-865e-661484c8e293</t>
  </si>
  <si>
    <t>Image Resolution Notation</t>
  </si>
  <si>
    <t>f36c0b88-d196-44f8-8acf-e14220e41b08</t>
  </si>
  <si>
    <t>90c891dd-c33b-42a1-94fd-816e5490d67f</t>
  </si>
  <si>
    <t>Calculating File Size</t>
  </si>
  <si>
    <t>CT1_38_4_7,CT1_38_4_9,CT1_38_4_10</t>
  </si>
  <si>
    <t>64153281-033e-49de-8886-30ec75dabf84</t>
  </si>
  <si>
    <t>f886fa45-df12-4a3c-a59a-c162b718fc11</t>
  </si>
  <si>
    <t>e651404d-b4d1-4193-9f0b-778cee397aed,1b8bac70-6303-4b7f-bb62-e94e916fd2b6,7c071d14-682c-46f6-b8b5-fdb23883d4d1</t>
  </si>
  <si>
    <t>Colour Depth and File Size</t>
  </si>
  <si>
    <t>28a8e9a0-8b66-4d69-9114-20f611ba22f7</t>
  </si>
  <si>
    <t>879ffebe-4209-4f6a-949d-49b54586b07b</t>
  </si>
  <si>
    <t>Colour Depth and Image Quality</t>
  </si>
  <si>
    <t>e8a279c6-fdc3-4aa8-80b8-09de4689240b</t>
  </si>
  <si>
    <t>a68436d9-674a-49e2-be4f-13bd263b1dc7</t>
  </si>
  <si>
    <t>Pointlessly High Colour Depth</t>
  </si>
  <si>
    <t>0f2ebac9-02b6-496a-8c70-7be00a3ed6df</t>
  </si>
  <si>
    <t>c246ee97-3d51-4119-82f3-38ec28b51070</t>
  </si>
  <si>
    <t>What is a Computer Network</t>
  </si>
  <si>
    <t>58cca324-6299-4582-8438-e38cccb7a8a9</t>
  </si>
  <si>
    <t>5ba32596-b4cc-4c61-8c28-d351a02d6c55</t>
  </si>
  <si>
    <t>Local Area Network Definition</t>
  </si>
  <si>
    <t>7e9ff5c4-a7fa-4a94-bcc2-1704ba82bfb4</t>
  </si>
  <si>
    <t>52df4302-1eed-48f3-8516-966727575712</t>
  </si>
  <si>
    <t>LAN and PAN</t>
  </si>
  <si>
    <t>daa383dd-b929-413e-ad0c-d6376dc3c3d7</t>
  </si>
  <si>
    <t>5f50d817-f280-454a-9280-31aa2f4915f3</t>
  </si>
  <si>
    <t>Advantages of LAN</t>
  </si>
  <si>
    <t>4f686a0f-196c-43c1-9ab1-2dd40c673e8e</t>
  </si>
  <si>
    <t>67879f31-430a-4d24-9f55-bb99e72a9c43</t>
  </si>
  <si>
    <t>Devices Required for a Computer Network</t>
  </si>
  <si>
    <t>4253d6eb-8f6a-4b42-91d2-8594c2a54213</t>
  </si>
  <si>
    <t>891e6c4d-c128-4424-9216-9145a92650b3</t>
  </si>
  <si>
    <t>What is a Wide Area Network</t>
  </si>
  <si>
    <t>d36c1c22-fc04-4cca-a9f1-5b2e079f926c</t>
  </si>
  <si>
    <t>19b38286-7dea-4262-b9ee-a75e7d839bef</t>
  </si>
  <si>
    <t>LAN and WAN</t>
  </si>
  <si>
    <t>CT1_41_1_30,CT1_41_1_34</t>
  </si>
  <si>
    <t>36919150-cb7a-4933-aa59-ed6f3da06709</t>
  </si>
  <si>
    <t>79d6a543-320e-4d04-8075-87b0ff60c987</t>
  </si>
  <si>
    <t>b52ca110-e6ec-4307-9628-0add5c7a8c4d,d4af94f1-eda5-4981-a3c3-3e0a68230290</t>
  </si>
  <si>
    <t>Identify Star Topology</t>
  </si>
  <si>
    <t>014f429e-c09e-4c9b-8f62-4a2d6c50cde6</t>
  </si>
  <si>
    <t>4e5ea20b-6ba4-4c3f-92e3-214e4bd0efa8</t>
  </si>
  <si>
    <t>Advantages of Star Topology</t>
  </si>
  <si>
    <t>bf274485-96bc-4003-ac26-38fcd5182fb1</t>
  </si>
  <si>
    <t>07d7414f-b777-4b94-8f99-7e1e90c5157d</t>
  </si>
  <si>
    <t>Identify Bus Topology</t>
  </si>
  <si>
    <t>cf131058-1c9f-4fc5-8799-8e067ccb8844</t>
  </si>
  <si>
    <t>789d0835-3ba8-4ee6-80d6-6c3c5564b81e</t>
  </si>
  <si>
    <t>Advantages of Bus Topology</t>
  </si>
  <si>
    <t>dedd414d-a738-4dcc-8bb0-b78a05d08d5c</t>
  </si>
  <si>
    <t>cac3565f-aac5-46e5-97f9-954e2fac1478</t>
  </si>
  <si>
    <t>How virtual memory affects processor performance</t>
  </si>
  <si>
    <t>9acc0561-60e6-4476-8b18-14bdcfe342d7</t>
  </si>
  <si>
    <t>9fe87813-0f79-43f7-b86e-cb0c53065135</t>
  </si>
  <si>
    <t>Virtual memory secondary storage used as additional RAM</t>
  </si>
  <si>
    <t>4478909c-a302-4c94-ac7e-8b3a4230e3ee</t>
  </si>
  <si>
    <t>261b237a-272e-4fe9-aa5d-dceb6472a153</t>
  </si>
  <si>
    <t>Volatile definition</t>
  </si>
  <si>
    <t>704db4c0-2750-4387-a432-94601d66e4af</t>
  </si>
  <si>
    <t>976afcb2-5cc3-4678-80fc-bbb7bcdd8058</t>
  </si>
  <si>
    <t>Two types of main memory: RAM and ROM</t>
  </si>
  <si>
    <t>E</t>
  </si>
  <si>
    <t>30d14bc9-9a31-4026-a843-99a4a3753635</t>
  </si>
  <si>
    <t>9efda815-565e-4b5b-b304-6a3600a65436</t>
  </si>
  <si>
    <t>Main memory internal - read and write data fast</t>
  </si>
  <si>
    <t>a08cfd05-d805-4cb5-a4a3-5f51ed8938ff</t>
  </si>
  <si>
    <t>aff427dd-cdd3-4674-9066-700b13697806</t>
  </si>
  <si>
    <t>Main memory internal - holds programs in use</t>
  </si>
  <si>
    <t>91562c19-bc93-4ee5-b13b-3b93864c78e4</t>
  </si>
  <si>
    <t>7c6b8582-5a75-4780-a7b2-f42ff9f94877</t>
  </si>
  <si>
    <t>RAM temporarily stores programs</t>
  </si>
  <si>
    <t>60ee632c-8d1f-4a9c-b694-f6578c235a57</t>
  </si>
  <si>
    <t>d1fe3ee8-9de2-4fd5-a91f-e5389d21614b</t>
  </si>
  <si>
    <t>ROM permanent stores programs - BIOS</t>
  </si>
  <si>
    <t>00680a34-3f77-4056-86d9-15dc08f402b1</t>
  </si>
  <si>
    <t>d6f152a0-2866-40e0-8b0e-3dbb4ed54936</t>
  </si>
  <si>
    <t>Cache few mb of intenal memory - access equal to CPU</t>
  </si>
  <si>
    <t>c6983551-36a3-4f14-9d05-8d0f1957cb27</t>
  </si>
  <si>
    <t>1e0ca30d-281f-476f-83a8-b8ce9cc13a86</t>
  </si>
  <si>
    <t>Main memory vs. Primary memory</t>
  </si>
  <si>
    <t>6d3b4c74-7c15-4efe-ac2f-e872c1f58526</t>
  </si>
  <si>
    <t>587c7c38-ca45-49a1-b44b-5e466b0d8ef2</t>
  </si>
  <si>
    <t>Virtual memory HDD space which acts as RAM</t>
  </si>
  <si>
    <t>77b36897-34d8-4903-82f7-096bf91129cd</t>
  </si>
  <si>
    <t>f7fdcb56-bb53-4ecc-abb5-ac5ad6339e7e</t>
  </si>
  <si>
    <t>Capacitor - 0 = no data, 1 = has data</t>
  </si>
  <si>
    <t>ebc67386-028c-4f62-a363-695b48c05d27</t>
  </si>
  <si>
    <t>03a911f9-5e07-432f-90d2-092ab6de8747</t>
  </si>
  <si>
    <t>Transistor definition - switch reads capcitor or switches state</t>
  </si>
  <si>
    <t>4c1b8f6d-a821-4e4b-a3a0-719a7af0bb28</t>
  </si>
  <si>
    <t>87a402fd-5ea4-4c4b-ba2a-117a54ff472f</t>
  </si>
  <si>
    <t xml:space="preserve">Cloud Computing definition </t>
  </si>
  <si>
    <t>a33c012b-6aa7-4953-8f0c-5f1e8e68b25b</t>
  </si>
  <si>
    <t>7c98a629-bfd2-4d19-aa2e-227ab39f284f</t>
  </si>
  <si>
    <t xml:space="preserve">Secondary Storage purpose </t>
  </si>
  <si>
    <t>0010d910-e47c-4bcb-bbf3-2f3f8d388862</t>
  </si>
  <si>
    <t>a08732b4-b450-43a8-9e81-8d64cc3e7133</t>
  </si>
  <si>
    <t>Solid State Storage - electrons</t>
  </si>
  <si>
    <t>e918a518-e2d4-4e81-8888-3a8aa61e717f</t>
  </si>
  <si>
    <t>aa93a65b-9029-4762-b7aa-bc0df2c94a22</t>
  </si>
  <si>
    <t>Solid State Storage - aka Flash</t>
  </si>
  <si>
    <t>d7ff4b6c-f0e3-4c47-a159-8da82f0ecb2e</t>
  </si>
  <si>
    <t>0a688d71-412a-4d31-bc99-9f9acc76a54f</t>
  </si>
  <si>
    <t>Optical Storage - Lasers</t>
  </si>
  <si>
    <t>2a7df16d-4f78-43a7-b39c-324c96f94a86</t>
  </si>
  <si>
    <t>9e01ff24-7840-41e3-a6ea-064991c8a8f4</t>
  </si>
  <si>
    <t>Magnetic Storage - magnetic</t>
  </si>
  <si>
    <t>4edffdcb-daf7-417b-881e-a5dbcc39aba3</t>
  </si>
  <si>
    <t>5a3a3a4a-ae09-4ca1-b324-01e8721fb940</t>
  </si>
  <si>
    <t>Magnetic Storage Adv - Large amt of data for low cost</t>
  </si>
  <si>
    <t>9ec538ff-3033-4ac2-a8e8-4d878fffc38b</t>
  </si>
  <si>
    <t>d02d0bb0-5700-4480-b9e2-73eaf28b5c4a</t>
  </si>
  <si>
    <t>Solid State Storage Adv - fast, durable, expensive</t>
  </si>
  <si>
    <t>e81a6699-60bd-4902-8386-53cbd1377205</t>
  </si>
  <si>
    <t>6a4cb697-1fff-4a88-9eea-192a49ce6169</t>
  </si>
  <si>
    <t>Network Attached Storage definition</t>
  </si>
  <si>
    <t>bb0f3198-7706-4211-9dfe-f61629cdef04</t>
  </si>
  <si>
    <t>3b20ca81-b303-47aa-bafe-2627a873bcb0</t>
  </si>
  <si>
    <t>Clock speed definition - per second</t>
  </si>
  <si>
    <t>533f1dc7-46ae-4359-addb-11c56a524055</t>
  </si>
  <si>
    <t>eb0c650a-f5ff-47ec-988c-b097de701d52</t>
  </si>
  <si>
    <t>Clock Speed - how many cycles 5GHz dual core per sec</t>
  </si>
  <si>
    <t>04cda51b-5f03-45a8-998e-b2a74dff8855</t>
  </si>
  <si>
    <t>feb0a19b-1b43-4265-bee6-a6b1215ea5a8</t>
  </si>
  <si>
    <t>Dual Core vs Quad Core - not always faster</t>
  </si>
  <si>
    <t>7840dacf-158e-4d89-a5eb-48fcb7c1277a</t>
  </si>
  <si>
    <t>ca58b6f4-1cc1-4246-b690-cd9fd8de579b</t>
  </si>
  <si>
    <t>Dual Core - 2 ops per clock cycle</t>
  </si>
  <si>
    <t>172d0321-6a34-451a-ac9e-880dc61a1cba</t>
  </si>
  <si>
    <t>37d5e1b6-96b3-470b-b911-a638de9c8b05</t>
  </si>
  <si>
    <t>Quad Core - 4 ops per clock cycle</t>
  </si>
  <si>
    <t>e00acf08-a7da-4a8c-8bfe-d742d26e91bf</t>
  </si>
  <si>
    <t>9a61a4d3-32ec-478f-9bd8-1ac57c71d09b</t>
  </si>
  <si>
    <t>ASCII represents 128 chars</t>
  </si>
  <si>
    <t>58118d66-691b-4649-9074-eb12c18a55dd</t>
  </si>
  <si>
    <t>817e152f-ca61-460a-99d8-68b827f41a78</t>
  </si>
  <si>
    <t>Extended ASCII represents 256 chars</t>
  </si>
  <si>
    <t>7c8da0a3-12cd-45a9-8f87-72374e9f6851</t>
  </si>
  <si>
    <t>84ff7f0d-eafc-44ce-b88b-094fc52684bf</t>
  </si>
  <si>
    <t>Unicode represents  65,536 chars</t>
  </si>
  <si>
    <t>9e6b91b1-ab0a-44cd-8880-3ee54da72711</t>
  </si>
  <si>
    <t>88153920-1499-41c1-930b-2c1d736c63d6</t>
  </si>
  <si>
    <t>ASCII uses 7 bits to represent a single char</t>
  </si>
  <si>
    <t>cc45652d-0403-41f8-b6e6-6146346c88df</t>
  </si>
  <si>
    <t>baf5e5f5-3694-4849-89f7-2a56bc45a347</t>
  </si>
  <si>
    <t>Extended ASCII uses 8 bits to represent a single char</t>
  </si>
  <si>
    <t>93ad59ac-434b-40af-b9e2-eec75f7247a7</t>
  </si>
  <si>
    <t>f307a152-8abd-4d5a-a539-745ea9d76fd7</t>
  </si>
  <si>
    <t>Unicode uses 16 bits to represent a single char</t>
  </si>
  <si>
    <t>51e45b23-015d-4ec5-a619-6df76153f0f8</t>
  </si>
  <si>
    <t>9d1b9a99-4d6b-4551-b638-488fe683da2a</t>
  </si>
  <si>
    <t xml:space="preserve">Translator - Binary used to translate chars </t>
  </si>
  <si>
    <t>0bf44877-fe4d-4132-b36d-c5ed7e194e38</t>
  </si>
  <si>
    <t>f282fca1-cced-419f-b2d6-0178c76a6433</t>
  </si>
  <si>
    <t>ASCII used to represent English with least storage</t>
  </si>
  <si>
    <t>c30e12b6-2546-4fee-a406-5c0c6b6524e7</t>
  </si>
  <si>
    <t>de30e238-d741-404c-9fa1-4d8bf4adef7d</t>
  </si>
  <si>
    <t>Extended ASCII uses math symbols with least storage</t>
  </si>
  <si>
    <t>932a72bc-f043-4152-a97c-680cd6883462</t>
  </si>
  <si>
    <t>9a461885-41f6-4d9d-a08f-2d7812b57b4b</t>
  </si>
  <si>
    <t>Unicode used for various languages and emojis</t>
  </si>
  <si>
    <t>2e3721b3-6cde-4fb1-8582-aebaa16f8569</t>
  </si>
  <si>
    <t>6f6eff4d-e2dc-4586-93a4-a027934dae52</t>
  </si>
  <si>
    <t>Unicode uses largest no. of different chars</t>
  </si>
  <si>
    <t>b58a944a-e4a7-498b-8b72-3e7d2798906d</t>
  </si>
  <si>
    <t>eee3a289-7907-4d2c-be67-fe8ef02fc815</t>
  </si>
  <si>
    <t>Unicode uses same 127 codes as ASCII</t>
  </si>
  <si>
    <t>0a5868b1-86e8-47fa-a188-974b66780edd</t>
  </si>
  <si>
    <t>845b14c2-f96f-4e81-bff5-a2c7bfaf7589</t>
  </si>
  <si>
    <t>Definite/For loop - set number of times</t>
  </si>
  <si>
    <t>c1794676-0263-45e5-a348-5254dbbad3c6</t>
  </si>
  <si>
    <t>c1d3e45c-fa7a-47ea-92e6-e2cdef293003</t>
  </si>
  <si>
    <t>Stepper variable - for loops</t>
  </si>
  <si>
    <t>7f0d1c09-12a9-49a0-8406-0654c556185c</t>
  </si>
  <si>
    <t>815f2b87-3b12-43f1-9269-89e4b1a70308</t>
  </si>
  <si>
    <t>Range - for loop</t>
  </si>
  <si>
    <t>692c9ba9-461c-4261-ad51-e823dd5ef49d</t>
  </si>
  <si>
    <t>04410efb-356e-451e-a654-e603661aaeed</t>
  </si>
  <si>
    <t>44177abc-bd0d-4ed2-a536-c79595e55a6d</t>
  </si>
  <si>
    <t>242d6fd3-d628-4059-b201-987f59819463</t>
  </si>
  <si>
    <t>ec047126-79ff-47f1-899e-8ccf280921e7</t>
  </si>
  <si>
    <t>024dbf15-f92f-4935-b2ce-daeaa9c28b7a</t>
  </si>
  <si>
    <t>Range Parameters - for loop</t>
  </si>
  <si>
    <t>32485637-0ebe-48fe-9eab-fbc4bef369a1</t>
  </si>
  <si>
    <t>e3f429d7-58e7-497b-aa32-b5c1a23d26eb</t>
  </si>
  <si>
    <t>Nested for loop</t>
  </si>
  <si>
    <t>790a63d8-c4d6-47fb-8f4b-e072065ef3bc</t>
  </si>
  <si>
    <t>6f36c6d7-02b2-4cc5-8b0e-a8124789aa3e</t>
  </si>
  <si>
    <t>Nesting for loop</t>
  </si>
  <si>
    <t>709ff000-72df-4b5c-8195-0d8d355a53fa</t>
  </si>
  <si>
    <t>b5c39fcd-75cc-43b3-950e-a6bee9479de2</t>
  </si>
  <si>
    <t>Indefinite/While loop condition</t>
  </si>
  <si>
    <t>db9e6479-65c6-4102-8b28-306c21f91050</t>
  </si>
  <si>
    <t>6a552027-e559-4294-b792-0a3c248dedec</t>
  </si>
  <si>
    <t xml:space="preserve">Indefinite/While loop </t>
  </si>
  <si>
    <t>4df08097-38af-47b1-9862-a6d6a159c595</t>
  </si>
  <si>
    <t>305bf075-96bd-4cfd-9199-d7c6f416520a</t>
  </si>
  <si>
    <t>10eea2de-15d4-4034-9525-9ed2498f444c</t>
  </si>
  <si>
    <t>4c01a085-bb34-4768-b758-ddc80f09f2e0</t>
  </si>
  <si>
    <t>a614d0f1-fdb1-42e5-92be-b73a00517c81</t>
  </si>
  <si>
    <t>d05c9096-f274-4169-a4b7-e08b366cfb95</t>
  </si>
  <si>
    <t>While loop code</t>
  </si>
  <si>
    <t>521a3033-cf82-4b1b-8e0f-3ed7ff6e1dfd</t>
  </si>
  <si>
    <t>0dc6ed5d-9286-47b5-911e-8ab8aec6b852</t>
  </si>
  <si>
    <t>a6d41c86-d194-4913-b402-a12c816a9f75</t>
  </si>
  <si>
    <t>33a58e13-5b2b-48f0-a89c-cd5d19ca61f4</t>
  </si>
  <si>
    <t>While loop with Strings</t>
  </si>
  <si>
    <t>31dcc71b-86df-439d-8ed4-23393b2326e3</t>
  </si>
  <si>
    <t>456c36a1-66f8-4854-904c-b15191c82578</t>
  </si>
  <si>
    <t>a4561322-f684-4711-88cb-008e28f50580</t>
  </si>
  <si>
    <t>ad583142-65ee-41e1-a358-551326f7cb94</t>
  </si>
  <si>
    <t>c50a65c4-4b49-40f1-9175-ed37a80c1360</t>
  </si>
  <si>
    <t>3731d203-58c4-417b-b08b-1c66cab682e1</t>
  </si>
  <si>
    <t>Bit store 0 and 1</t>
  </si>
  <si>
    <t>10596983-4aab-4ccb-ac47-a7af7614fc7c</t>
  </si>
  <si>
    <t>28170cf2-cc85-46f3-8a5b-89681f27b0fe</t>
  </si>
  <si>
    <t>Smallest size of storage - bit</t>
  </si>
  <si>
    <t>77d7c857-3924-428f-b3ad-deb9e566b463</t>
  </si>
  <si>
    <t>7482083d-7854-4b30-80a1-ae34413e1435</t>
  </si>
  <si>
    <t>Byte is 8 bits</t>
  </si>
  <si>
    <t>88bb3747-c71f-417e-b286-f7733e08a442</t>
  </si>
  <si>
    <t>e5f05999-9fde-4c25-b36a-992758721c5b</t>
  </si>
  <si>
    <t>Surname in txt file - stored in bytes</t>
  </si>
  <si>
    <t>83f77fba-451d-445e-aff2-c01e1b863f27</t>
  </si>
  <si>
    <t>65125a96-b834-469d-a481-e7af6cbe72c0</t>
  </si>
  <si>
    <t>Byte - sentence in txt file</t>
  </si>
  <si>
    <t>59ef1505-a8c4-46c5-9559-a5e589700423</t>
  </si>
  <si>
    <t>7bfef4fc-4698-40b8-a31e-bed201ef2f40</t>
  </si>
  <si>
    <t>Prefixes - Kilo, Mega, Giga, Tera, Peta</t>
  </si>
  <si>
    <t>8711407e-a39b-4823-9f4a-e8584855f492</t>
  </si>
  <si>
    <t>f32d1184-fc12-452a-92ff-116fad58d51e</t>
  </si>
  <si>
    <t>Prefixes - Kilo/Byte</t>
  </si>
  <si>
    <t>e65dc632-1337-4d3f-8dac-f8827c5b28d4</t>
  </si>
  <si>
    <t>a15e9c4a-018f-4806-bdd4-80c7b57764e2</t>
  </si>
  <si>
    <t>Kilobyte / Byte</t>
  </si>
  <si>
    <t>3749e7fd-e447-47eb-8123-3ae24fc06106</t>
  </si>
  <si>
    <t>6c66826c-f19c-4fd6-9817-7efb11c6ffc5</t>
  </si>
  <si>
    <t>Megabyte - bytes</t>
  </si>
  <si>
    <t>e1eecf71-aa0a-4a47-9744-413262484c00</t>
  </si>
  <si>
    <t>dfb4f57a-b6df-41b4-bb41-432a4517ce94</t>
  </si>
  <si>
    <t>Music file - MB</t>
  </si>
  <si>
    <t>5e9235b4-246c-4998-ad48-bade1951a59a</t>
  </si>
  <si>
    <t>ac5d16ec-cf9c-46e1-a888-97d0de544c1c</t>
  </si>
  <si>
    <t>HD-TV video - GB/MB</t>
  </si>
  <si>
    <t>8f459936-dd06-4054-8b9d-d0a0a7f5130e</t>
  </si>
  <si>
    <t>f8beede8-4308-4478-8b16-42a23b6b1de6</t>
  </si>
  <si>
    <t>Gigabyte - bytes</t>
  </si>
  <si>
    <t>293b8806-6836-4f88-a1f9-a508ac620576</t>
  </si>
  <si>
    <t>717b5839-551b-42c9-b01a-1630f4547542</t>
  </si>
  <si>
    <t>DVD - TB/GB</t>
  </si>
  <si>
    <t>875d5c09-4a36-4501-adbb-7d5d28c56b8e</t>
  </si>
  <si>
    <t>2dd13031-9733-4123-bd89-cc56d1ffbd61</t>
  </si>
  <si>
    <t>Terabyte - bytes</t>
  </si>
  <si>
    <t>fac1b32b-7b20-4834-abf0-85db7e419a06</t>
  </si>
  <si>
    <t>0cccc750-54b4-4696-babd-caed06f843e4</t>
  </si>
  <si>
    <t>Instruction Sets</t>
  </si>
  <si>
    <t>053f47d4-1337-4783-9e4a-cfd5331df86f</t>
  </si>
  <si>
    <t>fd1bb94f-0ef6-49ff-bafc-40808c119922</t>
  </si>
  <si>
    <t>CISC Definition</t>
  </si>
  <si>
    <t>5f81fb01-543b-464b-8ff0-8969a9016dec</t>
  </si>
  <si>
    <t>0153ba84-f1fa-4867-914e-b9e3d1849704</t>
  </si>
  <si>
    <t>RISC Definition</t>
  </si>
  <si>
    <t>acb13f07-9437-47f5-9e8e-933ea9451222</t>
  </si>
  <si>
    <t>8fb29f86-db7f-43ad-8b27-4f72951f224e</t>
  </si>
  <si>
    <t>Need for Encryption</t>
  </si>
  <si>
    <t>ed8edb7f-5d1c-45aa-a7b1-d327bd00c3b0</t>
  </si>
  <si>
    <t>8b9f889d-2547-4080-83d7-1af74f80d636</t>
  </si>
  <si>
    <t>Symmetric and Asymmetric Encryption</t>
  </si>
  <si>
    <t>9832bd16-3326-43e1-a4c2-cb22fdd4107b</t>
  </si>
  <si>
    <t>b113265c-5966-4f65-8951-b02b45423f20</t>
  </si>
  <si>
    <t>Malware term</t>
  </si>
  <si>
    <t>37d4f474-9eec-45be-8892-a7ee089b9444</t>
  </si>
  <si>
    <t>fc9bbc37-08cf-4b67-a2d9-6ecea6a1d539</t>
  </si>
  <si>
    <t>Malware definition</t>
  </si>
  <si>
    <t>9e77e0ba-1837-4663-aa69-561d6ad535cc</t>
  </si>
  <si>
    <t>0c1d41da-c2db-4722-9d41-e39655b424ba</t>
  </si>
  <si>
    <t>Malware Types</t>
  </si>
  <si>
    <t>d356a47b-8c84-4638-bcfb-a43668e74566</t>
  </si>
  <si>
    <t>b7917e74-1ebb-41c0-87b9-c5b31961764a</t>
  </si>
  <si>
    <t>Malware Attacks</t>
  </si>
  <si>
    <t>412c1a8b-98c3-4a96-9d10-abb692a6eb92</t>
  </si>
  <si>
    <t>ee671b62-2e4e-4ad8-b55b-18b5079a5ded</t>
  </si>
  <si>
    <t>a06ac8b7-1ed3-444a-941a-e667e3dee552</t>
  </si>
  <si>
    <t>a97d5c9d-34d3-49da-93a1-6479d636c53d</t>
  </si>
  <si>
    <t>Malware Protection</t>
  </si>
  <si>
    <t>3c6ce6da-5f6b-48db-8fdc-720ac29c9194</t>
  </si>
  <si>
    <t>db1a5d84-a5d9-4970-8ced-6b5c7df94851</t>
  </si>
  <si>
    <t>Viruses definition</t>
  </si>
  <si>
    <t>45682e29-68ad-4c50-bf3e-614b835fec8f</t>
  </si>
  <si>
    <t>885b8fd7-0fed-461f-ab22-243d47309ec2</t>
  </si>
  <si>
    <t>Virus Types</t>
  </si>
  <si>
    <t>c3d4ecec-86b0-4e61-a0df-d5aa3fb0a450</t>
  </si>
  <si>
    <t>45276ead-5998-439b-8585-eeb82b1ebf88</t>
  </si>
  <si>
    <t>Trojan Virus</t>
  </si>
  <si>
    <t>cd0785b7-e58a-4df3-9899-c15368389a64</t>
  </si>
  <si>
    <t>f0ae6bc2-5df6-49e7-a81a-f3bb0c7c6469</t>
  </si>
  <si>
    <t>Spyware</t>
  </si>
  <si>
    <t>2c0902e8-f1b2-4130-8683-4549392fce0a</t>
  </si>
  <si>
    <t>194f8622-c6d9-459f-87fe-dfa4b97b50aa</t>
  </si>
  <si>
    <t>3b4f0eb2-3024-4ee5-9086-96d544463f19</t>
  </si>
  <si>
    <t>ea8e6778-ffae-4fd3-a745-e4472ea68d38</t>
  </si>
  <si>
    <t xml:space="preserve">Adware </t>
  </si>
  <si>
    <t>dadcb567-bd82-415f-b9ea-7eed19b0b5f6</t>
  </si>
  <si>
    <t>5a0ac91f-af73-44f8-aa12-589a3114a9a7</t>
  </si>
  <si>
    <t>3ae6c876-85c7-43e2-98ae-e42076ecf45c</t>
  </si>
  <si>
    <t>d7658874-3d70-4a77-94ea-e2c65272e08c</t>
  </si>
  <si>
    <t>Database Table aka</t>
  </si>
  <si>
    <t>33e4725f-ee3b-4a0e-87e3-6fbffb612a3f</t>
  </si>
  <si>
    <t>329642ec-0faf-4084-bfad-e4527c785e82</t>
  </si>
  <si>
    <t>Database Table definition</t>
  </si>
  <si>
    <t>70afbaf1-2c20-4fad-a4d0-64d82f245066</t>
  </si>
  <si>
    <t>1ed73de3-f0ab-4ad2-ab32-bbc9bff71046</t>
  </si>
  <si>
    <t>SQL - Create Table</t>
  </si>
  <si>
    <t>5562bb2f-f525-47aa-82f6-c59b87a4bece</t>
  </si>
  <si>
    <t>2f05d5ab-0bb5-4ff4-af2b-94440bb03451</t>
  </si>
  <si>
    <t>Record definition</t>
  </si>
  <si>
    <t>176fac41-dc58-4d2f-a0cd-65b891b60911</t>
  </si>
  <si>
    <t>5a9aaca8-b2dc-4421-bbb2-7488310e8dc0</t>
  </si>
  <si>
    <t>Field definition</t>
  </si>
  <si>
    <t>ae551667-914e-4224-99ab-cfacbb250d3a</t>
  </si>
  <si>
    <t>dab64495-73d4-4788-882c-fec7055117bf</t>
  </si>
  <si>
    <t>DB definition</t>
  </si>
  <si>
    <t>b439f3be-be26-4447-a135-6913081b3e86</t>
  </si>
  <si>
    <t>dc194326-201d-4696-9ded-e087b8216add</t>
  </si>
  <si>
    <t>DB usage</t>
  </si>
  <si>
    <t>ade6cbb6-94d0-4322-b22f-297bd3ed4a4d</t>
  </si>
  <si>
    <t>8f7ce367-3e2f-440c-a052-d275b2b03b10</t>
  </si>
  <si>
    <t>RDB definition</t>
  </si>
  <si>
    <t>92ce70c5-41d8-47c9-a9ab-9741ea725eea</t>
  </si>
  <si>
    <t>5241a5fe-5201-4f63-a29e-b876a7f4c14e</t>
  </si>
  <si>
    <t>cec612df-7942-4727-b9da-1db222f67108</t>
  </si>
  <si>
    <t>ec897921-39f7-4d85-a116-66fc1e5552d5</t>
  </si>
  <si>
    <t>RDB - data redundancy &amp; inconsistency</t>
  </si>
  <si>
    <t>c74144d1-94e2-4ad9-a95d-657475735afa</t>
  </si>
  <si>
    <t>6c1d62ac-6fbf-4ebe-b210-7a267587a742</t>
  </si>
  <si>
    <t>Data redundancy</t>
  </si>
  <si>
    <t>9073cd7a-ca89-4cb4-8640-e60c52e60762</t>
  </si>
  <si>
    <t>36767f3f-c4ed-4e59-991a-71d6df34b372</t>
  </si>
  <si>
    <t>Data inconsistency</t>
  </si>
  <si>
    <t>6e294b36-e8e7-4c05-b311-c413da57c613</t>
  </si>
  <si>
    <t>8fad7271-6148-49f6-8810-c41f007dd0a2</t>
  </si>
  <si>
    <t>Data redundancy relationship (1-1)</t>
  </si>
  <si>
    <t>368fa962-ffe4-4b4d-b0b9-25b0c213b20a</t>
  </si>
  <si>
    <t>fec86d9d-32ac-46ec-9034-004c7eec4482</t>
  </si>
  <si>
    <t>Data redundancy relationship (1-Many)</t>
  </si>
  <si>
    <t>2165a221-f24c-4d2b-ab26-0a4ae1858c64</t>
  </si>
  <si>
    <t>51f804e7-ed93-41da-9237-2a22525a6c98</t>
  </si>
  <si>
    <t>Data redundancy relationship (Many-Many)</t>
  </si>
  <si>
    <t>8ea4d382-3b34-47e4-89b6-6f6445458cd9</t>
  </si>
  <si>
    <t>871b101d-8eb4-43ae-a9fd-15de04f71930</t>
  </si>
  <si>
    <t>113ba0d0-d5cf-424c-b775-65984c327a0d</t>
  </si>
  <si>
    <t>2019ac7c-a0b5-4a5a-ac77-4be8700b8552</t>
  </si>
  <si>
    <t>0135673f-5c02-4dd3-91f0-c6876231ca99</t>
  </si>
  <si>
    <t>b6b52a5d-5682-49e3-9ba4-34d79b568512</t>
  </si>
  <si>
    <t>27516b6a-0fd4-4051-8b0b-a123792d37f8</t>
  </si>
  <si>
    <t>cde70197-9455-4e48-9964-3ffbf80e2040</t>
  </si>
  <si>
    <t>Record count</t>
  </si>
  <si>
    <t>007d2937-1326-48f1-a807-5514c32de0b3</t>
  </si>
  <si>
    <t>f460c3fd-7a7e-406c-82f7-40774f00aa62</t>
  </si>
  <si>
    <t>d8ce25e9-6076-4446-8e22-065ea01044c0</t>
  </si>
  <si>
    <t>5e7c62b9-8e1a-4a54-8303-c0da58170a21</t>
  </si>
  <si>
    <t>Field count</t>
  </si>
  <si>
    <t>995b5458-d1fb-4ee0-b5ba-227127889346</t>
  </si>
  <si>
    <t>2b315f55-d79f-4228-ac58-336ae4af7f5b</t>
  </si>
  <si>
    <t>Primary Key definition</t>
  </si>
  <si>
    <t>616beede-dfcb-4523-857e-c2cf5d92fcaf</t>
  </si>
  <si>
    <t>b45f8927-8824-4836-946e-d84fd5a38486</t>
  </si>
  <si>
    <t>Primary Key usage</t>
  </si>
  <si>
    <t>7f8ab869-fa20-4203-8c1e-3761cde41f42</t>
  </si>
  <si>
    <t>98a96f82-1933-45eb-86d9-99078fd57389</t>
  </si>
  <si>
    <t xml:space="preserve">Foreign Key </t>
  </si>
  <si>
    <t>7c1c9369-0d7b-4f86-9abb-d13f54b8ac09</t>
  </si>
  <si>
    <t>1e40fce1-a46a-484a-aeab-fa9959494448</t>
  </si>
  <si>
    <t>bc620c71-e783-4610-85fd-f0e28a84b7d5</t>
  </si>
  <si>
    <t>449f820d-84cf-4fd5-a926-05404712291d</t>
  </si>
  <si>
    <t>SQL - Select</t>
  </si>
  <si>
    <t>19c707cf-c628-494f-8b52-98b1bf7d4684</t>
  </si>
  <si>
    <t>4112e895-5489-4f87-862b-ed3facc8586f</t>
  </si>
  <si>
    <t>SQL - Order By</t>
  </si>
  <si>
    <t>325070ef-07cf-46ff-a261-5cd5c1d811c3</t>
  </si>
  <si>
    <t>b70443ba-640e-4c02-a979-19ee87b80024</t>
  </si>
  <si>
    <t>SQL - Insert Into</t>
  </si>
  <si>
    <t>3775c1e9-7e07-469f-afcb-a32acec67ee6</t>
  </si>
  <si>
    <t>34828975-c761-4893-9570-c761f5825bae</t>
  </si>
  <si>
    <t>SQL - Delete</t>
  </si>
  <si>
    <t>e48764d2-19e8-406b-86ba-5c4c41dddc43</t>
  </si>
  <si>
    <t>8e9cdb4c-27d8-444d-b646-ac9e7e6e4ec1</t>
  </si>
  <si>
    <t>SQL - Update</t>
  </si>
  <si>
    <t>5ee9cac4-2e66-47c2-9e79-be56ee8e42f6</t>
  </si>
  <si>
    <t>3461f4cd-9c82-4bca-aad8-b50045a76ae0</t>
  </si>
  <si>
    <t xml:space="preserve">Phishing </t>
  </si>
  <si>
    <t>da9dcf2c-81cc-49d9-a8f0-c53b7d1ac28a</t>
  </si>
  <si>
    <t>d3e5a213-97fe-4585-845c-3208ac0bbf05</t>
  </si>
  <si>
    <t>1b7d98a5-ad2d-40c0-9892-c4ace356e347</t>
  </si>
  <si>
    <t>f3d941f2-ea0d-4d6e-97d6-faebe9fd5549</t>
  </si>
  <si>
    <t>2e3a51cd-6d47-48e2-b9e9-a5b5e0153cd8</t>
  </si>
  <si>
    <t>2450bb31-dde4-4998-93d7-b46f393cbcd8</t>
  </si>
  <si>
    <t>Pharming</t>
  </si>
  <si>
    <t>539fda31-4f39-4f68-b478-dd70c41c609c</t>
  </si>
  <si>
    <t>fc226ad9-0f3f-46e4-adee-f2743587337f</t>
  </si>
  <si>
    <t>0b617ab8-08db-40f4-9c33-bcb12b993fcf</t>
  </si>
  <si>
    <t>695d45ef-74c7-40d1-a3e4-9c5e0555efad</t>
  </si>
  <si>
    <t>Dictionary Coding Definition</t>
  </si>
  <si>
    <t>763c2f9d-112b-4d47-be82-b28a7a2e26f0</t>
  </si>
  <si>
    <t>37a7aac7-6b52-4e83-bad5-85fe4e52f9ec</t>
  </si>
  <si>
    <t>Dictionary Coding Advantages</t>
  </si>
  <si>
    <t>e90c41ef-480f-4714-ab89-b1aa58cf88a3</t>
  </si>
  <si>
    <t>c9b8a471-de0a-4c0c-90b3-15baeef44ae4</t>
  </si>
  <si>
    <t>Explain Conditional Decision Flowchart 1</t>
  </si>
  <si>
    <t>006920b0-0580-415c-9f08-c4a8533c932b</t>
  </si>
  <si>
    <t>85299193-7b20-453c-a219-e72931589d7b</t>
  </si>
  <si>
    <t>Explain Conditional Decision Flowchart 2</t>
  </si>
  <si>
    <t>8f0f4929-ce1a-42ff-b0e2-6d9d4ce745f2</t>
  </si>
  <si>
    <t>85164cc3-2ac8-4db8-a498-fc5d7ada81fd</t>
  </si>
  <si>
    <t>Explain Conditional Decision Flowchart 3</t>
  </si>
  <si>
    <t>2c7082ba-9218-43f7-9f3f-15b1df9b6aa5</t>
  </si>
  <si>
    <t>58e181a9-a7c7-4a55-acf0-0a79c31e3f77</t>
  </si>
  <si>
    <t>Boolean Values in IF Statements 1</t>
  </si>
  <si>
    <t>94998662-a5fb-4c8e-8407-3a5b3f91542c</t>
  </si>
  <si>
    <t>e6e2a1cd-977e-406d-a3a2-85c641fad80a</t>
  </si>
  <si>
    <t>Boolean Values in IF Statements 2</t>
  </si>
  <si>
    <t>21112328-64ec-4c01-a279-d8dff5f32348</t>
  </si>
  <si>
    <t>429224fc-0a09-4787-970d-ce628809c146</t>
  </si>
  <si>
    <t>Boolean Values in IF Statements 3</t>
  </si>
  <si>
    <t>32bf3234-28ae-4cdc-979b-1557e621da9a</t>
  </si>
  <si>
    <t>ee9dea99-7715-4d4c-85f1-43a3caa4be00</t>
  </si>
  <si>
    <t>Nested Selection Statements 1</t>
  </si>
  <si>
    <t>309e0549-803a-4bab-b391-9f61c2cea8af</t>
  </si>
  <si>
    <t>efef7243-df58-40df-928a-10565d2bce87</t>
  </si>
  <si>
    <t>Demonstrate Optimisation of Loops</t>
  </si>
  <si>
    <t>e6d58aef-d140-4f3e-883a-9e3ef002caca</t>
  </si>
  <si>
    <t>a9531a63-0bd4-4bde-ad3e-f80693c9c4f1</t>
  </si>
  <si>
    <t>Purpose of given FOR Loop Code 1</t>
  </si>
  <si>
    <t>769d7160-22d2-4c24-b736-0fc551ee9ca9</t>
  </si>
  <si>
    <t>9e803819-9f30-41cb-80d8-ac044e7e9f36</t>
  </si>
  <si>
    <t>Purpose of given FOR Loop Code 2</t>
  </si>
  <si>
    <t>1e2760e6-5bc1-4c67-bdf2-7d44610c1aad</t>
  </si>
  <si>
    <t>d722edc4-0646-48c0-9a7a-f15a280aaf0d</t>
  </si>
  <si>
    <t>FOR Loop for real-life problems</t>
  </si>
  <si>
    <t>ffee05fe-8b57-4159-a260-189de9df32ab</t>
  </si>
  <si>
    <t>26e354a3-0e48-4314-b39c-5322397bbbc5</t>
  </si>
  <si>
    <t xml:space="preserve">Select </t>
  </si>
  <si>
    <t>CT1_42_2_5</t>
  </si>
  <si>
    <t>98df7597-9b65-44d7-9f2e-285215f2579a</t>
  </si>
  <si>
    <t>106a4aea-44e0-4c30-abad-52d6cbed51ee</t>
  </si>
  <si>
    <t>7753a2ca-2692-40bc-aa49-911a6afa26f2</t>
  </si>
  <si>
    <t>f310755c-b75b-4303-ae75-0e9c6ac19c8c</t>
  </si>
  <si>
    <t>Order</t>
  </si>
  <si>
    <t>ac1a5393-5013-4d62-9ef7-d4350bb7771e</t>
  </si>
  <si>
    <t>fea94b61-3ed1-43b9-930f-b4dfaa64dc25</t>
  </si>
  <si>
    <t>Where</t>
  </si>
  <si>
    <t>0a723e2f-b466-47c2-a96e-cf786b01f19f</t>
  </si>
  <si>
    <t>1e2b7d76-5213-4595-b1f2-101b8b8aeb17</t>
  </si>
  <si>
    <t>SQL - Where</t>
  </si>
  <si>
    <t>066e91b5-d54a-4eef-8bbb-59c806d4aeec</t>
  </si>
  <si>
    <t>d8986b1b-81ca-404b-995e-2b80b94b49f6</t>
  </si>
  <si>
    <t>Insert Into</t>
  </si>
  <si>
    <t>CT1_42_2_6</t>
  </si>
  <si>
    <t>f1fd3182-dbbf-489a-b074-2cfe02394df4</t>
  </si>
  <si>
    <t>d5fb02e1-da74-4cc7-8c1c-d53df2ebd769</t>
  </si>
  <si>
    <t>9554955f-3d67-425b-8f41-339a2ebf3322</t>
  </si>
  <si>
    <t>8fd3d012-091e-4ddf-9bec-382de6dc2ef5</t>
  </si>
  <si>
    <t>CT1_42_2_7</t>
  </si>
  <si>
    <t>2c6731ae-756f-417e-9b13-d0cde7b336b2</t>
  </si>
  <si>
    <t>a0d1527e-dd68-4a00-915f-c9f38251b105</t>
  </si>
  <si>
    <t>184c36a3-88d6-49e6-b218-16274b8e8587</t>
  </si>
  <si>
    <t>05af690a-0500-4f76-9c67-4025204f988c</t>
  </si>
  <si>
    <t>Level</t>
  </si>
  <si>
    <t>Lesson</t>
  </si>
  <si>
    <t>Shorthand</t>
  </si>
  <si>
    <t>Lesson Name</t>
  </si>
  <si>
    <t>Ord</t>
  </si>
  <si>
    <t>Encoded</t>
  </si>
  <si>
    <t>Cid</t>
  </si>
  <si>
    <t>Tiny</t>
  </si>
  <si>
    <t>Mini</t>
  </si>
  <si>
    <t>Junior</t>
  </si>
  <si>
    <t>Topic</t>
  </si>
  <si>
    <t>Slide No</t>
  </si>
  <si>
    <t>Variables</t>
  </si>
  <si>
    <t xml:space="preserve">1, 8, 10-11, 14-16, 37, 24-26, 38-43, 21-23, </t>
  </si>
  <si>
    <t>Arrays</t>
  </si>
  <si>
    <t>11-27, 16-27</t>
  </si>
  <si>
    <t>Sequential Execution</t>
  </si>
  <si>
    <t>4-14, 16-50</t>
  </si>
  <si>
    <t>Booleans &amp; Operators</t>
  </si>
  <si>
    <t>9, 12-23, 10, 10, 10, 24-36, 37-54, 55-80</t>
  </si>
  <si>
    <t>8-9, 16-20, 29, 28</t>
  </si>
  <si>
    <t>6-10, 11-21, 22-34</t>
  </si>
  <si>
    <t xml:space="preserve">6-14, 18-27, 18-27, </t>
  </si>
  <si>
    <t>Tree Structures</t>
  </si>
  <si>
    <t>5-7, 8-12, 13, 7, 14-17, 19-20, 21-22, 23-25</t>
  </si>
  <si>
    <t>Codes &amp; Ciphers</t>
  </si>
  <si>
    <t>21, 21, 20-24, 25-27, 11-12, 14-15, 18</t>
  </si>
  <si>
    <t>13-24</t>
  </si>
  <si>
    <t>Booleans</t>
  </si>
  <si>
    <t xml:space="preserve">5-7, 8-9, 8-10, 8-25, </t>
  </si>
  <si>
    <t xml:space="preserve">6-9, </t>
  </si>
  <si>
    <t>Functions II</t>
  </si>
  <si>
    <t>10-12, 16-22,</t>
  </si>
  <si>
    <t xml:space="preserve">Conditionals II </t>
  </si>
  <si>
    <t>Conditionals Functions</t>
  </si>
  <si>
    <t>6-21</t>
  </si>
  <si>
    <t>Concurrency</t>
  </si>
  <si>
    <t>7, 17-31, 12-13, 14-16, 17-19</t>
  </si>
  <si>
    <t xml:space="preserve">Loops II </t>
  </si>
  <si>
    <t>7-10, 17, 19-20, 19-20</t>
  </si>
  <si>
    <t>6-7, 8, 10-11, 12-47</t>
  </si>
  <si>
    <t>Functions III</t>
  </si>
  <si>
    <t>17-26</t>
  </si>
  <si>
    <t>Loops III</t>
  </si>
  <si>
    <t>4-11, 4-11, 13, 12, 16-29</t>
  </si>
  <si>
    <t>Conditionals III</t>
  </si>
  <si>
    <t xml:space="preserve">5-10, 11, 8-9, 8-9, 18-22, </t>
  </si>
  <si>
    <t>2D Arrays</t>
  </si>
  <si>
    <t xml:space="preserve">6-8, 21-25, 9-10, 11-20, </t>
  </si>
  <si>
    <t>Tree Structures II</t>
  </si>
  <si>
    <t>7, 8 and 13-14, 9-12, 19-21, 16-18, 22-41</t>
  </si>
  <si>
    <t>Queues &amp; Stacks II</t>
  </si>
  <si>
    <t xml:space="preserve">9-10, 11-12, 13, 15, 16-17, 18, 19-21, 23-25, </t>
  </si>
  <si>
    <t xml:space="preserve">15, 17, 18-24, 28-29, </t>
  </si>
  <si>
    <t>7-10, 23-33, 35, 35-45, 35-45, 46</t>
  </si>
  <si>
    <t>Binary Code</t>
  </si>
  <si>
    <t>6, 6-14, 6-11, 16, 18-26, 28</t>
  </si>
  <si>
    <t>2-5, 2-5, 6-13, 12, 14-18, 19-23</t>
  </si>
  <si>
    <t>Patterns &amp; Sequences</t>
  </si>
  <si>
    <t xml:space="preserve">9-45, 9-45, 9-45, </t>
  </si>
  <si>
    <t>5-6, 7, 8, 8, 9-15, 22-23, 24-25</t>
  </si>
  <si>
    <t>Heap</t>
  </si>
  <si>
    <t>5-7, 8, 9, 10-13, 15-24, 25-27, 28-30</t>
  </si>
  <si>
    <t>6, 7-8, 9-10, 11-12, 13, 14-16, 18-23, 24-32, 33-36</t>
  </si>
  <si>
    <t>Data</t>
  </si>
  <si>
    <t>6, 7-8, 9-13, 14-31</t>
  </si>
  <si>
    <t>6, 6, 7-10, 7,  **nothing on insert sort</t>
  </si>
  <si>
    <t>Counting by Lists</t>
  </si>
  <si>
    <t xml:space="preserve">10-18, 10-18, 28-39, </t>
  </si>
  <si>
    <t>Logical Inference</t>
  </si>
  <si>
    <t xml:space="preserve">6-21, 6-17, 30, 31, 22-28, 6-20, 21, </t>
  </si>
  <si>
    <t>Shortest Path Problem</t>
  </si>
  <si>
    <t>3-47, 3-47, 3-47</t>
  </si>
  <si>
    <t>6-11, 12-20, 13-28, 13-28, 24-26</t>
  </si>
  <si>
    <t>5-10, 11 and 25-35, 12-24</t>
  </si>
  <si>
    <t>Hardware System</t>
  </si>
  <si>
    <t>4, 4, 4, 4, 6-7, 8, 9-10, 11, 11, 13-15, 18, 20-21, 22, 23, 23-24, 25, 26, 27, 28-32, 30, 33-34</t>
  </si>
  <si>
    <t>5, 6, 6, 6, 6, 7, 8, 9, 10, 11, 12, 12, 12, 12, 12, 12, 13, 14, 15, 16, 17, 18</t>
  </si>
  <si>
    <t>Hexadecimal</t>
  </si>
  <si>
    <t xml:space="preserve">6, 8-9, 7, 10, 10, 10, 12, 15, 11-14, </t>
  </si>
  <si>
    <t>Storage</t>
  </si>
  <si>
    <t xml:space="preserve">6, 6, 6, 8, 7, 9-16, 11, 14, 14, 14, 9, 9, </t>
  </si>
  <si>
    <t xml:space="preserve">Logic </t>
  </si>
  <si>
    <t xml:space="preserve">9, 10, 11, 12, 13, 14, 15, 15, 17, </t>
  </si>
  <si>
    <t xml:space="preserve">2, 4-5, 6, 7, 8-15, 16, 17, 18, 19-40, 19-40, 19-40, </t>
  </si>
  <si>
    <t xml:space="preserve">5-6, 7, 10, 23, 17-18, 10, 30-34, 28-29, 35, 11, 13-16, 15, 12, 13, 14, </t>
  </si>
  <si>
    <t>IF Statements</t>
  </si>
  <si>
    <t xml:space="preserve">6, 6, 9-10, 9-10, </t>
  </si>
  <si>
    <t>For Loops</t>
  </si>
  <si>
    <t xml:space="preserve">6, 8, 20-21, 10-16, 19-21, 8, 10-16, 9, 10-16, 27-28, </t>
  </si>
  <si>
    <t>While Loops</t>
  </si>
  <si>
    <t xml:space="preserve">2, 3-4, 2, 4, 15, 4, 4, </t>
  </si>
  <si>
    <t>Lists</t>
  </si>
  <si>
    <t>Range Function</t>
  </si>
  <si>
    <t>Mini Project Planning</t>
  </si>
  <si>
    <t>Mini Project Creation</t>
  </si>
  <si>
    <t>For Loops II</t>
  </si>
  <si>
    <t>IF Statements II</t>
  </si>
  <si>
    <t>Lists II</t>
  </si>
  <si>
    <t>Modules</t>
  </si>
  <si>
    <t>Modules II</t>
  </si>
  <si>
    <t>Mini Projects</t>
  </si>
  <si>
    <t>Turtle Drawing</t>
  </si>
  <si>
    <t>Trurtle Drawing II</t>
  </si>
  <si>
    <t>Turtle Project</t>
  </si>
  <si>
    <t>Logical Thinking</t>
  </si>
  <si>
    <t>Problem Solving</t>
  </si>
  <si>
    <t>PyGame Basics</t>
  </si>
  <si>
    <t>PyGame Basics II</t>
  </si>
  <si>
    <t>PyGame Graphics</t>
  </si>
  <si>
    <t>Making a Game</t>
  </si>
  <si>
    <t xml:space="preserve">Snake </t>
  </si>
  <si>
    <t>Snake II</t>
  </si>
  <si>
    <t>Typing Speed</t>
  </si>
  <si>
    <t>Coding Style</t>
  </si>
  <si>
    <t>Python Theory</t>
  </si>
  <si>
    <t>Artificial Intelligence</t>
  </si>
  <si>
    <t>Terminals &amp; Consoles</t>
  </si>
  <si>
    <t>RL Project</t>
  </si>
  <si>
    <t>5-8, (7,16-20), 7-9, 8-9, 16-17, 8-9, 29-33, 31-33, 34, (10-15,19), 14, 11, 12, 13</t>
  </si>
  <si>
    <t>(8,14,15), 11-12, (9,10,13,16-21), 14-20</t>
  </si>
  <si>
    <t>17-24,(4,12),(5,12),27-28,29</t>
  </si>
  <si>
    <t>(4-7,11,12),(13-17)</t>
  </si>
  <si>
    <t>6-7,17-20,21,23,8-14,24-26,15-16</t>
  </si>
  <si>
    <t>5-12,9-11,11-18,14-30,14-20,19,14,25,16</t>
  </si>
  <si>
    <t>(5-8,12-19),8,8,9-11,20-25,21,28-31,22,22,22,25-27,22,16,18,30-35</t>
  </si>
  <si>
    <t>Project Planning</t>
  </si>
  <si>
    <t>6-10,11,12,12,12,13-18,13-18</t>
  </si>
  <si>
    <t>Project Creation</t>
  </si>
  <si>
    <t>4-5,4-5,6-7,6-7,6-7,8-9,8-9,10-11,10-11</t>
  </si>
  <si>
    <t xml:space="preserve"> </t>
  </si>
  <si>
    <t xml:space="preserve">Mini Projects I </t>
  </si>
  <si>
    <t>4-13,6-13,7-8,7-8,8,9-10,12-13</t>
  </si>
  <si>
    <t>Mini Projects II</t>
  </si>
  <si>
    <t>3-4,5,6,8,9-10,10,(12,18),14,16,20</t>
  </si>
  <si>
    <t>Coding Project</t>
  </si>
  <si>
    <t>5,(6,12,13),(6,12,13),(6,12,13),(6,12,13),8,10,14-16,16-32,16-32,16-32,16-32,16-32,16-32,16-32,16-32</t>
  </si>
  <si>
    <t>Snake I</t>
  </si>
  <si>
    <t>3-6,(7-9,15,16,27,28,29),7-9,10-11,12-13,12-13,20,18-22,23,24-25</t>
  </si>
  <si>
    <t>6-7,8-9,8-9,10-11,12,13-15,16,17-22,23-24,29,26</t>
  </si>
  <si>
    <t>Binary System</t>
  </si>
  <si>
    <t>Classes &amp; Objects</t>
  </si>
  <si>
    <t>4,5,5,7,8,10,10,11,11,14,14,15,16,(17,23),18,19,22,24</t>
  </si>
  <si>
    <t>Player Movement</t>
  </si>
  <si>
    <t>6,6,7,9,10,11,13,17,18,19</t>
  </si>
  <si>
    <t>Random &amp; Sound</t>
  </si>
  <si>
    <t>4,6-7,6-7,8,9,10-11,12,11-13,16</t>
  </si>
  <si>
    <t>Score &amp; Files</t>
  </si>
  <si>
    <t>7-10,7-10,(7-10,14-15),11-12</t>
  </si>
  <si>
    <t>Scoreboard</t>
  </si>
  <si>
    <t>6-16,8,8-10,9,10,12,13,16</t>
  </si>
  <si>
    <t>Images &amp; Timers</t>
  </si>
  <si>
    <t>4-6,7,8-10,(12,14),13-14,16,4-10</t>
  </si>
  <si>
    <t>Abstraction &amp; Encapsulation</t>
  </si>
  <si>
    <t>10-13,10-13,10-13,14-17,14-17,14-17,18-23,18-23,18-23,18-23</t>
  </si>
  <si>
    <t>4-6,7-11,7-11,(7-11,5),12-15,12-15</t>
  </si>
  <si>
    <t>4-9,4-9,11-14,11-14</t>
  </si>
  <si>
    <t>Introduction to AI</t>
  </si>
  <si>
    <t>Search &amp; Minimax</t>
  </si>
  <si>
    <t>GUI</t>
  </si>
  <si>
    <t>GUI II</t>
  </si>
  <si>
    <t>Tic-Tac-Toe</t>
  </si>
  <si>
    <t>Codes &amp; Ciphers II</t>
  </si>
  <si>
    <t>3,4,5,6,7,8,9,10,11,12,13,14,15,16,17,18,19,20,21,22,23,24,25,26,27,28,29</t>
  </si>
  <si>
    <t>Functional Coding</t>
  </si>
  <si>
    <t>Encryption</t>
  </si>
  <si>
    <t>Images</t>
  </si>
  <si>
    <t>LAN (Local Area Networks)</t>
  </si>
  <si>
    <t>WAN (Wide Area Networks)</t>
  </si>
  <si>
    <t>Network Topology</t>
  </si>
  <si>
    <t>RISC &amp; CISC</t>
  </si>
  <si>
    <t>Sound</t>
  </si>
  <si>
    <t>Memory</t>
  </si>
  <si>
    <t>Character Sets</t>
  </si>
  <si>
    <t>CPU Characteristics</t>
  </si>
  <si>
    <t>Defensive Design</t>
  </si>
  <si>
    <t>Ethical, Legal, Cultural ....</t>
  </si>
  <si>
    <t>Functions of a CPU</t>
  </si>
  <si>
    <t>Lists or Arrays</t>
  </si>
  <si>
    <t>Selection (IF Statements)</t>
  </si>
  <si>
    <t>Validations &amp; Error Handling</t>
  </si>
  <si>
    <t>Variables &amp; Data Types</t>
  </si>
  <si>
    <t>Hexidecimal</t>
  </si>
  <si>
    <t>Operating Systems</t>
  </si>
  <si>
    <t>Inputs &amp; Outputs</t>
  </si>
  <si>
    <t>Functions &amp; Parameters</t>
  </si>
  <si>
    <t>For Loops (Iterations)</t>
  </si>
  <si>
    <t>While Loops (Iterations)</t>
  </si>
  <si>
    <t>Procedures</t>
  </si>
  <si>
    <t>More Maths</t>
  </si>
  <si>
    <t>Data Structures - Lists</t>
  </si>
  <si>
    <t>Data Structures - 2D Lists</t>
  </si>
  <si>
    <t>Translators  &amp; IDE</t>
  </si>
  <si>
    <t>Merge Sort Algorithms</t>
  </si>
  <si>
    <t>Bubble Sort Algorithms</t>
  </si>
  <si>
    <t>Von Neumann Architecture</t>
  </si>
  <si>
    <t>SQL</t>
  </si>
  <si>
    <t>Linear/Binary Search Algorithms</t>
  </si>
  <si>
    <t>Operations &amp; String Manipulation</t>
  </si>
  <si>
    <t>Program Flow</t>
  </si>
  <si>
    <t>Testing</t>
  </si>
  <si>
    <t>Binary Number Systems</t>
  </si>
  <si>
    <t>Assembly</t>
  </si>
  <si>
    <t>System Security</t>
  </si>
  <si>
    <t>Compression</t>
  </si>
  <si>
    <t>Writing Algorithms</t>
  </si>
  <si>
    <t>Pseudocod &amp; Algorithms</t>
  </si>
  <si>
    <t>SQL Syntax</t>
  </si>
  <si>
    <t>String Methods</t>
  </si>
  <si>
    <t>Wires &amp; Wi-Fi</t>
  </si>
  <si>
    <t>Logic</t>
  </si>
  <si>
    <t>Network Protocols</t>
  </si>
  <si>
    <t>Binary Systems</t>
  </si>
  <si>
    <t>Stage</t>
  </si>
  <si>
    <t>exercise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</si>
</sst>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11" fontId="0" fillId="2" borderId="0" xfId="0" applyNumberFormat="1" applyFill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0" xfId="0" applyFill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6" borderId="6" xfId="0" applyFill="1" applyBorder="1"/>
    <xf numFmtId="0" fontId="0" fillId="0" borderId="6" xfId="0" applyBorder="1"/>
    <xf numFmtId="0" fontId="0" fillId="6" borderId="8" xfId="0" applyFill="1" applyBorder="1"/>
    <xf numFmtId="0" fontId="0" fillId="0" borderId="8" xfId="0" applyBorder="1" applyAlignment="1">
      <alignment horizontal="left"/>
    </xf>
    <xf numFmtId="49" fontId="0" fillId="0" borderId="8" xfId="0" applyNumberFormat="1" applyBorder="1"/>
    <xf numFmtId="0" fontId="0" fillId="6" borderId="13" xfId="0" applyFill="1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6" borderId="16" xfId="0" applyFill="1" applyBorder="1"/>
    <xf numFmtId="16" fontId="0" fillId="0" borderId="6" xfId="0" applyNumberFormat="1" applyBorder="1"/>
    <xf numFmtId="0" fontId="0" fillId="0" borderId="17" xfId="0" applyBorder="1"/>
    <xf numFmtId="0" fontId="0" fillId="6" borderId="18" xfId="0" applyFill="1" applyBorder="1"/>
    <xf numFmtId="0" fontId="0" fillId="0" borderId="19" xfId="0" applyBorder="1"/>
    <xf numFmtId="0" fontId="5" fillId="0" borderId="0" xfId="0" applyFont="1"/>
    <xf numFmtId="0" fontId="5" fillId="0" borderId="14" xfId="0" applyFont="1" applyBorder="1"/>
    <xf numFmtId="0" fontId="0" fillId="0" borderId="18" xfId="0" applyBorder="1"/>
    <xf numFmtId="0" fontId="0" fillId="0" borderId="16" xfId="0" applyBorder="1"/>
    <xf numFmtId="0" fontId="0" fillId="0" borderId="11" xfId="0" applyBorder="1" applyAlignment="1">
      <alignment horizontal="center"/>
    </xf>
    <xf numFmtId="0" fontId="0" fillId="0" borderId="20" xfId="0" applyBorder="1"/>
    <xf numFmtId="0" fontId="0" fillId="0" borderId="13" xfId="0" applyBorder="1"/>
    <xf numFmtId="0" fontId="0" fillId="0" borderId="0" xfId="0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21" xfId="0" applyFont="1" applyFill="1" applyBorder="1"/>
    <xf numFmtId="0" fontId="4" fillId="7" borderId="5" xfId="0" applyFont="1" applyFill="1" applyBorder="1"/>
    <xf numFmtId="0" fontId="4" fillId="7" borderId="18" xfId="0" applyFont="1" applyFill="1" applyBorder="1"/>
    <xf numFmtId="0" fontId="0" fillId="6" borderId="22" xfId="0" applyFill="1" applyBorder="1"/>
    <xf numFmtId="0" fontId="0" fillId="6" borderId="23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21" xfId="0" applyFont="1" applyFill="1" applyBorder="1"/>
    <xf numFmtId="0" fontId="4" fillId="8" borderId="5" xfId="0" applyFont="1" applyFill="1" applyBorder="1"/>
    <xf numFmtId="0" fontId="4" fillId="8" borderId="18" xfId="0" applyFont="1" applyFill="1" applyBorder="1"/>
    <xf numFmtId="16" fontId="0" fillId="0" borderId="8" xfId="0" applyNumberFormat="1" applyBorder="1"/>
    <xf numFmtId="11" fontId="0" fillId="0" borderId="0" xfId="0" applyNumberFormat="1"/>
    <xf numFmtId="0" fontId="4" fillId="9" borderId="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4" xfId="0" applyFont="1" applyFill="1" applyBorder="1"/>
    <xf numFmtId="0" fontId="4" fillId="9" borderId="5" xfId="0" applyFont="1" applyFill="1" applyBorder="1"/>
    <xf numFmtId="0" fontId="4" fillId="9" borderId="18" xfId="0" applyFont="1" applyFill="1" applyBorder="1"/>
    <xf numFmtId="0" fontId="4" fillId="10" borderId="2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21" xfId="0" applyFont="1" applyFill="1" applyBorder="1"/>
    <xf numFmtId="0" fontId="4" fillId="10" borderId="26" xfId="0" applyFont="1" applyFill="1" applyBorder="1"/>
    <xf numFmtId="0" fontId="4" fillId="10" borderId="18" xfId="0" applyFont="1" applyFill="1" applyBorder="1"/>
    <xf numFmtId="0" fontId="0" fillId="6" borderId="2" xfId="0" applyFill="1" applyBorder="1"/>
    <xf numFmtId="0" fontId="0" fillId="6" borderId="7" xfId="0" applyFill="1" applyBorder="1"/>
    <xf numFmtId="0" fontId="0" fillId="0" borderId="8" xfId="0" applyBorder="1" applyAlignment="1">
      <alignment wrapText="1"/>
    </xf>
    <xf numFmtId="0" fontId="0" fillId="6" borderId="11" xfId="0" applyFill="1" applyBorder="1"/>
    <xf numFmtId="0" fontId="0" fillId="0" borderId="13" xfId="0" applyBorder="1" applyAlignment="1">
      <alignment wrapText="1"/>
    </xf>
    <xf numFmtId="0" fontId="6" fillId="0" borderId="0" xfId="0" applyFont="1"/>
    <xf numFmtId="0" fontId="0" fillId="6" borderId="20" xfId="0" applyFill="1" applyBorder="1"/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/>
    </xf>
    <xf numFmtId="0" fontId="4" fillId="5" borderId="30" xfId="0" applyFont="1" applyFill="1" applyBorder="1"/>
    <xf numFmtId="0" fontId="4" fillId="5" borderId="27" xfId="0" applyFont="1" applyFill="1" applyBorder="1"/>
    <xf numFmtId="0" fontId="4" fillId="5" borderId="31" xfId="0" applyFont="1" applyFill="1" applyBorder="1"/>
    <xf numFmtId="0" fontId="4" fillId="7" borderId="27" xfId="0" applyFont="1" applyFill="1" applyBorder="1" applyAlignment="1">
      <alignment horizontal="center"/>
    </xf>
    <xf numFmtId="0" fontId="4" fillId="8" borderId="27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10" borderId="27" xfId="0" applyFont="1" applyFill="1" applyBorder="1" applyAlignment="1">
      <alignment horizontal="center"/>
    </xf>
    <xf numFmtId="0" fontId="0" fillId="0" borderId="22" xfId="0" applyBorder="1"/>
    <xf numFmtId="0" fontId="0" fillId="0" borderId="32" xfId="0" applyBorder="1"/>
    <xf numFmtId="0" fontId="0" fillId="0" borderId="33" xfId="0" applyBorder="1"/>
    <xf numFmtId="0" fontId="7" fillId="9" borderId="34" xfId="0" applyFont="1" applyFill="1" applyBorder="1" applyAlignment="1">
      <alignment horizontal="center"/>
    </xf>
    <xf numFmtId="0" fontId="7" fillId="9" borderId="35" xfId="0" applyFont="1" applyFill="1" applyBorder="1" applyAlignment="1">
      <alignment horizontal="center"/>
    </xf>
    <xf numFmtId="0" fontId="0" fillId="0" borderId="36" xfId="0" applyBorder="1"/>
    <xf numFmtId="0" fontId="0" fillId="0" borderId="37" xfId="0" applyBorder="1"/>
    <xf numFmtId="11" fontId="0" fillId="0" borderId="33" xfId="0" applyNumberFormat="1" applyBorder="1"/>
    <xf numFmtId="0" fontId="7" fillId="9" borderId="38" xfId="0" applyFont="1" applyFill="1" applyBorder="1" applyAlignment="1">
      <alignment horizontal="center"/>
    </xf>
    <xf numFmtId="0" fontId="7" fillId="9" borderId="39" xfId="0" applyFont="1" applyFill="1" applyBorder="1" applyAlignment="1">
      <alignment horizontal="center"/>
    </xf>
    <xf numFmtId="0" fontId="7" fillId="9" borderId="40" xfId="0" applyFont="1" applyFill="1" applyBorder="1" applyAlignment="1">
      <alignment horizontal="center"/>
    </xf>
    <xf numFmtId="0" fontId="7" fillId="11" borderId="39" xfId="0" applyFont="1" applyFill="1" applyBorder="1" applyAlignment="1">
      <alignment horizontal="center"/>
    </xf>
    <xf numFmtId="0" fontId="0" fillId="0" borderId="0" xfId="0" applyBorder="1"/>
    <xf numFmtId="11" fontId="0" fillId="0" borderId="0" xfId="0" applyNumberFormat="1" applyBorder="1" applyAlignment="1">
      <alignment wrapText="1"/>
    </xf>
    <xf numFmtId="11" fontId="0" fillId="0" borderId="0" xfId="0" applyNumberFormat="1" applyBorder="1"/>
    <xf numFmtId="0" fontId="8" fillId="0" borderId="33" xfId="0" applyFont="1" applyBorder="1"/>
  </cellXfs>
  <cellStyles count="1">
    <cellStyle name="Normal" xfId="0" builtinId="0"/>
  </cellStyles>
  <dxfs count="1">
    <dxf>
      <fill>
        <patternFill>
          <bgColor theme="0" tint="-0.14996795556505021"/>
        </patternFill>
      </fill>
      <border>
        <left/>
        <right/>
        <top/>
        <bottom/>
      </border>
    </dxf>
  </dxfs>
  <tableStyles count="0" defaultTableStyle="TableStyleMedium9" defaultPivotStyle="PivotStyleLight16"/>
  <colors>
    <mruColors>
      <color rgb="FF2F75B5"/>
      <color rgb="FF7030A0"/>
      <color rgb="FF00B050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12"/>
  <sheetViews>
    <sheetView tabSelected="1" zoomScale="85" zoomScaleNormal="85" workbookViewId="0">
      <selection activeCell="J1" sqref="J1"/>
    </sheetView>
  </sheetViews>
  <sheetFormatPr defaultColWidth="8.86328125" defaultRowHeight="14.25" outlineLevelCol="1" x14ac:dyDescent="0.45"/>
  <cols>
    <col min="1" max="1" width="4" bestFit="1" customWidth="1"/>
    <col min="2" max="2" width="5.6640625" bestFit="1" customWidth="1"/>
    <col min="3" max="3" width="6.6640625" customWidth="1"/>
    <col min="4" max="4" width="21.6640625" bestFit="1" customWidth="1"/>
    <col min="5" max="5" width="8.46484375" customWidth="1"/>
    <col min="6" max="6" width="27" customWidth="1"/>
    <col min="7" max="7" width="8.53125" customWidth="1"/>
    <col min="8" max="8" width="36.1328125" customWidth="1"/>
    <col min="9" max="9" width="13.1328125" customWidth="1"/>
    <col min="10" max="10" width="22.86328125" bestFit="1" customWidth="1"/>
    <col min="11" max="11" width="16" customWidth="1"/>
    <col min="12" max="12" width="19.6640625" style="4" customWidth="1" outlineLevel="1"/>
    <col min="13" max="13" width="13.86328125" style="4" customWidth="1" outlineLevel="1"/>
    <col min="14" max="14" width="98.1328125" customWidth="1"/>
    <col min="15" max="15" width="5.46484375" customWidth="1" outlineLevel="1"/>
    <col min="16" max="16" width="12.6640625" customWidth="1" outlineLevel="1"/>
    <col min="17" max="17" width="56.6640625" customWidth="1" outlineLevel="1"/>
    <col min="18" max="21" width="12.6640625" customWidth="1" outlineLevel="1"/>
    <col min="22" max="23" width="13.53125" bestFit="1" customWidth="1" outlineLevel="1"/>
    <col min="24" max="27" width="23.1328125" bestFit="1" customWidth="1" outlineLevel="1"/>
    <col min="28" max="28" width="8.33203125" bestFit="1" customWidth="1" outlineLevel="1"/>
    <col min="29" max="29" width="7.33203125" bestFit="1" customWidth="1" outlineLevel="1"/>
    <col min="30" max="30" width="20.33203125" bestFit="1" customWidth="1" outlineLevel="1"/>
    <col min="31" max="31" width="22.33203125" bestFit="1" customWidth="1" outlineLevel="1"/>
    <col min="32" max="32" width="35.6640625" bestFit="1" customWidth="1" outlineLevel="1"/>
    <col min="33" max="33" width="37.6640625" bestFit="1" customWidth="1" outlineLevel="1"/>
    <col min="34" max="34" width="14.1328125" bestFit="1" customWidth="1" outlineLevel="1"/>
    <col min="35" max="35" width="19.6640625" bestFit="1" customWidth="1" outlineLevel="1"/>
    <col min="36" max="39" width="9.6640625" bestFit="1" customWidth="1" outlineLevel="1"/>
    <col min="40" max="40" width="37.6640625" bestFit="1" customWidth="1" outlineLevel="1"/>
    <col min="41" max="41" width="29.6640625" customWidth="1" outlineLevel="1"/>
    <col min="42" max="42" width="20" bestFit="1" customWidth="1"/>
  </cols>
  <sheetData>
    <row r="1" spans="1:4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8" t="s">
        <v>10</v>
      </c>
      <c r="M1" s="8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19</v>
      </c>
      <c r="AO1" s="1" t="s">
        <v>20</v>
      </c>
      <c r="AP1" s="1" t="s">
        <v>21</v>
      </c>
    </row>
    <row r="2" spans="1:42" x14ac:dyDescent="0.45">
      <c r="A2" s="1">
        <v>0</v>
      </c>
      <c r="B2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N2" t="s">
        <v>49</v>
      </c>
      <c r="P2" t="str">
        <f>IFERROR(INDEX(LessonLO!H:I,MATCH("GCSE"&amp;AN2,LessonLO!H:H,0),2),"")</f>
        <v/>
      </c>
      <c r="Q2" t="str">
        <f>IFERROR(INDEX(LessonLO!H:I,MATCH("Tiny"&amp;AN2,LessonLO!H:H,0),2),"")</f>
        <v>TS1.1</v>
      </c>
      <c r="R2" t="str">
        <f>IFERROR(INDEX(LessonLO!H:I,MATCH("Mini"&amp;AN2,LessonLO!H:H,0),2),"")</f>
        <v/>
      </c>
      <c r="S2" t="str">
        <f>IFERROR(INDEX(LessonLO!H:I,MATCH("Junior"&amp;AN2,LessonLO!H:H,0),2),"")</f>
        <v/>
      </c>
      <c r="T2" t="str">
        <f>IFERROR(INDEX(LessonLO!H:I,MATCH("Senior"&amp;AN2,LessonLO!H:H,0),1),"")</f>
        <v/>
      </c>
      <c r="X2" t="s">
        <v>51</v>
      </c>
      <c r="AN2" t="s">
        <v>50</v>
      </c>
      <c r="AO2" t="e">
        <f t="shared" ref="AO2:AO28" ca="1" si="0">OFFSET(INDEX(I:I,MATCH(L2,I:I,0)),0,31)</f>
        <v>#N/A</v>
      </c>
    </row>
    <row r="3" spans="1:42" x14ac:dyDescent="0.45">
      <c r="A3" s="1">
        <v>1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52</v>
      </c>
      <c r="J3" t="s">
        <v>53</v>
      </c>
      <c r="L3" s="4" t="str">
        <f t="shared" ref="L3:L13" si="1">I2</f>
        <v>CKT1_1_1_1</v>
      </c>
      <c r="N3" t="s">
        <v>54</v>
      </c>
      <c r="P3" t="str">
        <f>IFERROR(INDEX(LessonLO!H:I,MATCH("GCSE"&amp;AN3,LessonLO!H:H,0),2),"")</f>
        <v/>
      </c>
      <c r="Q3" t="str">
        <f>IFERROR(INDEX(LessonLO!H:I,MATCH("Tiny"&amp;AN3,LessonLO!H:H,0),2),"")</f>
        <v/>
      </c>
      <c r="R3" t="str">
        <f>IFERROR(INDEX(LessonLO!H:I,MATCH("Mini"&amp;AN3,LessonLO!H:H,0),2),"")</f>
        <v/>
      </c>
      <c r="S3" t="str">
        <f>IFERROR(INDEX(LessonLO!H:I,MATCH("Junior"&amp;AN3,LessonLO!H:H,0),2),"")</f>
        <v/>
      </c>
      <c r="T3" t="str">
        <f>IFERROR(INDEX(LessonLO!H:I,MATCH("Senior"&amp;AN3,LessonLO!H:H,0),1),"")</f>
        <v/>
      </c>
      <c r="AN3" t="s">
        <v>55</v>
      </c>
      <c r="AO3" t="str">
        <f t="shared" ca="1" si="0"/>
        <v>4a3c65e6-25ff-45b7-bee6-7a7d5364eb4b</v>
      </c>
    </row>
    <row r="4" spans="1:42" x14ac:dyDescent="0.45">
      <c r="A4" s="1">
        <v>2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56</v>
      </c>
      <c r="J4" t="s">
        <v>53</v>
      </c>
      <c r="L4" s="4" t="str">
        <f t="shared" si="1"/>
        <v>CKT1_1_1_2</v>
      </c>
      <c r="N4" t="s">
        <v>57</v>
      </c>
      <c r="P4" t="str">
        <f>IFERROR(INDEX(LessonLO!H:I,MATCH("GCSE"&amp;AN4,LessonLO!H:H,0),2),"")</f>
        <v/>
      </c>
      <c r="Q4" t="str">
        <f>IFERROR(INDEX(LessonLO!H:I,MATCH("Tiny"&amp;AN4,LessonLO!H:H,0),2),"")</f>
        <v/>
      </c>
      <c r="R4" t="str">
        <f>IFERROR(INDEX(LessonLO!H:I,MATCH("Mini"&amp;AN4,LessonLO!H:H,0),2),"")</f>
        <v/>
      </c>
      <c r="S4" t="str">
        <f>IFERROR(INDEX(LessonLO!H:I,MATCH("Junior"&amp;AN4,LessonLO!H:H,0),2),"")</f>
        <v/>
      </c>
      <c r="T4" t="str">
        <f>IFERROR(INDEX(LessonLO!H:I,MATCH("Senior"&amp;AN4,LessonLO!H:H,0),1),"")</f>
        <v/>
      </c>
      <c r="AN4" t="s">
        <v>58</v>
      </c>
      <c r="AO4" t="str">
        <f t="shared" ca="1" si="0"/>
        <v>a7d884d2-0090-4432-81ff-5dd9c3d4a29b</v>
      </c>
    </row>
    <row r="5" spans="1:42" x14ac:dyDescent="0.45">
      <c r="A5" s="1">
        <v>3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59</v>
      </c>
      <c r="J5" t="s">
        <v>48</v>
      </c>
      <c r="L5" s="4" t="str">
        <f t="shared" si="1"/>
        <v>CKT1_1_1_3</v>
      </c>
      <c r="N5" t="s">
        <v>60</v>
      </c>
      <c r="P5" t="str">
        <f>IFERROR(INDEX(LessonLO!H:I,MATCH("GCSE"&amp;AN5,LessonLO!H:H,0),2),"")</f>
        <v/>
      </c>
      <c r="Q5" t="str">
        <f>IFERROR(INDEX(LessonLO!H:I,MATCH("Tiny"&amp;AN5,LessonLO!H:H,0),2),"")</f>
        <v/>
      </c>
      <c r="R5" t="str">
        <f>IFERROR(INDEX(LessonLO!H:I,MATCH("Mini"&amp;AN5,LessonLO!H:H,0),2),"")</f>
        <v/>
      </c>
      <c r="S5" t="str">
        <f>IFERROR(INDEX(LessonLO!H:I,MATCH("Junior"&amp;AN5,LessonLO!H:H,0),2),"")</f>
        <v/>
      </c>
      <c r="T5" t="str">
        <f>IFERROR(INDEX(LessonLO!H:I,MATCH("Senior"&amp;AN5,LessonLO!H:H,0),1),"")</f>
        <v/>
      </c>
      <c r="AN5" t="s">
        <v>61</v>
      </c>
      <c r="AO5" t="str">
        <f t="shared" ca="1" si="0"/>
        <v>0ece5e71-c6ef-4a3d-b656-943044e27e85</v>
      </c>
    </row>
    <row r="6" spans="1:42" x14ac:dyDescent="0.45">
      <c r="A6" s="1">
        <v>4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62</v>
      </c>
      <c r="J6" t="s">
        <v>48</v>
      </c>
      <c r="L6" s="4" t="str">
        <f t="shared" si="1"/>
        <v>CKT1_1_1_4</v>
      </c>
      <c r="N6" t="s">
        <v>63</v>
      </c>
      <c r="P6" t="str">
        <f>IFERROR(INDEX(LessonLO!H:I,MATCH("GCSE"&amp;AN6,LessonLO!H:H,0),2),"")</f>
        <v/>
      </c>
      <c r="Q6" t="str">
        <f>IFERROR(INDEX(LessonLO!H:I,MATCH("Tiny"&amp;AN6,LessonLO!H:H,0),2),"")</f>
        <v/>
      </c>
      <c r="R6" t="str">
        <f>IFERROR(INDEX(LessonLO!H:I,MATCH("Mini"&amp;AN6,LessonLO!H:H,0),2),"")</f>
        <v/>
      </c>
      <c r="S6" t="str">
        <f>IFERROR(INDEX(LessonLO!H:I,MATCH("Junior"&amp;AN6,LessonLO!H:H,0),2),"")</f>
        <v/>
      </c>
      <c r="T6" t="str">
        <f>IFERROR(INDEX(LessonLO!H:I,MATCH("Senior"&amp;AN6,LessonLO!H:H,0),1),"")</f>
        <v/>
      </c>
      <c r="AN6" t="s">
        <v>64</v>
      </c>
      <c r="AO6" t="str">
        <f t="shared" ca="1" si="0"/>
        <v>cecc7dd7-74bb-45ea-9667-e903e21b3066</v>
      </c>
    </row>
    <row r="7" spans="1:42" x14ac:dyDescent="0.45">
      <c r="A7" s="1">
        <v>5</v>
      </c>
      <c r="B7">
        <v>5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65</v>
      </c>
      <c r="J7" t="s">
        <v>53</v>
      </c>
      <c r="L7" s="4" t="str">
        <f t="shared" si="1"/>
        <v>CKT1_1_1_5</v>
      </c>
      <c r="N7" t="s">
        <v>66</v>
      </c>
      <c r="P7" t="str">
        <f>IFERROR(INDEX(LessonLO!H:I,MATCH("GCSE"&amp;AN7,LessonLO!H:H,0),2),"")</f>
        <v/>
      </c>
      <c r="Q7" t="str">
        <f>IFERROR(INDEX(LessonLO!H:I,MATCH("Tiny"&amp;AN7,LessonLO!H:H,0),2),"")</f>
        <v/>
      </c>
      <c r="R7" t="str">
        <f>IFERROR(INDEX(LessonLO!H:I,MATCH("Mini"&amp;AN7,LessonLO!H:H,0),2),"")</f>
        <v/>
      </c>
      <c r="S7" t="str">
        <f>IFERROR(INDEX(LessonLO!H:I,MATCH("Junior"&amp;AN7,LessonLO!H:H,0),2),"")</f>
        <v/>
      </c>
      <c r="T7" t="str">
        <f>IFERROR(INDEX(LessonLO!H:I,MATCH("Senior"&amp;AN7,LessonLO!H:H,0),1),"")</f>
        <v/>
      </c>
      <c r="AN7" t="s">
        <v>67</v>
      </c>
      <c r="AO7" t="str">
        <f t="shared" ca="1" si="0"/>
        <v>48a3f8ee-88d2-4888-88bb-9e9fb43326fa</v>
      </c>
    </row>
    <row r="8" spans="1:42" x14ac:dyDescent="0.45">
      <c r="A8" s="1">
        <v>6</v>
      </c>
      <c r="B8">
        <v>6</v>
      </c>
      <c r="C8" t="s">
        <v>41</v>
      </c>
      <c r="D8" t="s">
        <v>42</v>
      </c>
      <c r="E8" t="s">
        <v>43</v>
      </c>
      <c r="F8" t="s">
        <v>44</v>
      </c>
      <c r="G8" t="s">
        <v>68</v>
      </c>
      <c r="H8" t="s">
        <v>69</v>
      </c>
      <c r="I8" t="s">
        <v>70</v>
      </c>
      <c r="J8" t="s">
        <v>53</v>
      </c>
      <c r="L8" s="4" t="str">
        <f t="shared" si="1"/>
        <v>CKT1_1_1_6</v>
      </c>
      <c r="N8" t="s">
        <v>71</v>
      </c>
      <c r="P8" t="str">
        <f>IFERROR(INDEX(LessonLO!H:I,MATCH("GCSE"&amp;AN8,LessonLO!H:H,0),2),"")</f>
        <v/>
      </c>
      <c r="Q8" t="str">
        <f>IFERROR(INDEX(LessonLO!H:I,MATCH("Tiny"&amp;AN8,LessonLO!H:H,0),2),"")</f>
        <v/>
      </c>
      <c r="R8" t="str">
        <f>IFERROR(INDEX(LessonLO!H:I,MATCH("Mini"&amp;AN8,LessonLO!H:H,0),2),"")</f>
        <v/>
      </c>
      <c r="S8" t="str">
        <f>IFERROR(INDEX(LessonLO!H:I,MATCH("Junior"&amp;AN8,LessonLO!H:H,0),2),"")</f>
        <v/>
      </c>
      <c r="T8" t="str">
        <f>IFERROR(INDEX(LessonLO!H:I,MATCH("Senior"&amp;AN8,LessonLO!H:H,0),1),"")</f>
        <v/>
      </c>
      <c r="AN8" t="s">
        <v>72</v>
      </c>
      <c r="AO8" t="str">
        <f t="shared" ca="1" si="0"/>
        <v>7e525fde-7761-4be6-a697-2bdee5342e3b</v>
      </c>
    </row>
    <row r="9" spans="1:42" x14ac:dyDescent="0.45">
      <c r="A9" s="1">
        <v>7</v>
      </c>
      <c r="B9">
        <v>7</v>
      </c>
      <c r="C9" t="s">
        <v>41</v>
      </c>
      <c r="D9" t="s">
        <v>42</v>
      </c>
      <c r="E9" t="s">
        <v>43</v>
      </c>
      <c r="F9" t="s">
        <v>44</v>
      </c>
      <c r="G9" t="s">
        <v>68</v>
      </c>
      <c r="H9" t="s">
        <v>69</v>
      </c>
      <c r="I9" t="s">
        <v>73</v>
      </c>
      <c r="J9" t="s">
        <v>53</v>
      </c>
      <c r="L9" s="4" t="str">
        <f t="shared" si="1"/>
        <v>CKT1_1_2_1</v>
      </c>
      <c r="N9" t="s">
        <v>74</v>
      </c>
      <c r="P9" t="str">
        <f>IFERROR(INDEX(LessonLO!H:I,MATCH("GCSE"&amp;AN9,LessonLO!H:H,0),2),"")</f>
        <v/>
      </c>
      <c r="Q9" t="str">
        <f>IFERROR(INDEX(LessonLO!H:I,MATCH("Tiny"&amp;AN9,LessonLO!H:H,0),2),"")</f>
        <v/>
      </c>
      <c r="R9" t="str">
        <f>IFERROR(INDEX(LessonLO!H:I,MATCH("Mini"&amp;AN9,LessonLO!H:H,0),2),"")</f>
        <v/>
      </c>
      <c r="S9" t="str">
        <f>IFERROR(INDEX(LessonLO!H:I,MATCH("Junior"&amp;AN9,LessonLO!H:H,0),2),"")</f>
        <v/>
      </c>
      <c r="T9" t="str">
        <f>IFERROR(INDEX(LessonLO!H:I,MATCH("Senior"&amp;AN9,LessonLO!H:H,0),1),"")</f>
        <v/>
      </c>
      <c r="AN9" t="s">
        <v>75</v>
      </c>
      <c r="AO9" t="str">
        <f t="shared" ca="1" si="0"/>
        <v>79f42afc-0a1c-476c-8d57-5c212ee14281</v>
      </c>
    </row>
    <row r="10" spans="1:42" x14ac:dyDescent="0.45">
      <c r="A10" s="1">
        <v>8</v>
      </c>
      <c r="B10">
        <v>8</v>
      </c>
      <c r="C10" t="s">
        <v>41</v>
      </c>
      <c r="D10" t="s">
        <v>42</v>
      </c>
      <c r="E10" t="s">
        <v>43</v>
      </c>
      <c r="F10" t="s">
        <v>44</v>
      </c>
      <c r="G10" t="s">
        <v>68</v>
      </c>
      <c r="H10" t="s">
        <v>69</v>
      </c>
      <c r="I10" t="s">
        <v>76</v>
      </c>
      <c r="J10" t="s">
        <v>53</v>
      </c>
      <c r="L10" s="4" t="str">
        <f t="shared" si="1"/>
        <v>CKT1_1_2_2</v>
      </c>
      <c r="N10" t="s">
        <v>77</v>
      </c>
      <c r="P10" t="str">
        <f>IFERROR(INDEX(LessonLO!H:I,MATCH("GCSE"&amp;AN10,LessonLO!H:H,0),2),"")</f>
        <v/>
      </c>
      <c r="Q10" t="str">
        <f>IFERROR(INDEX(LessonLO!H:I,MATCH("Tiny"&amp;AN10,LessonLO!H:H,0),2),"")</f>
        <v/>
      </c>
      <c r="R10" t="str">
        <f>IFERROR(INDEX(LessonLO!H:I,MATCH("Mini"&amp;AN10,LessonLO!H:H,0),2),"")</f>
        <v/>
      </c>
      <c r="S10" t="str">
        <f>IFERROR(INDEX(LessonLO!H:I,MATCH("Junior"&amp;AN10,LessonLO!H:H,0),2),"")</f>
        <v/>
      </c>
      <c r="T10" t="str">
        <f>IFERROR(INDEX(LessonLO!H:I,MATCH("Senior"&amp;AN10,LessonLO!H:H,0),1),"")</f>
        <v/>
      </c>
      <c r="AN10" t="s">
        <v>78</v>
      </c>
      <c r="AO10" t="str">
        <f t="shared" ca="1" si="0"/>
        <v>bb4cbf68-216a-4e67-884c-604465c3f67e</v>
      </c>
    </row>
    <row r="11" spans="1:42" x14ac:dyDescent="0.45">
      <c r="A11" s="1">
        <v>9</v>
      </c>
      <c r="B11">
        <v>9</v>
      </c>
      <c r="C11" t="s">
        <v>41</v>
      </c>
      <c r="D11" t="s">
        <v>42</v>
      </c>
      <c r="E11" t="s">
        <v>43</v>
      </c>
      <c r="F11" t="s">
        <v>44</v>
      </c>
      <c r="G11" t="s">
        <v>68</v>
      </c>
      <c r="H11" t="s">
        <v>69</v>
      </c>
      <c r="I11" t="s">
        <v>79</v>
      </c>
      <c r="J11" t="s">
        <v>80</v>
      </c>
      <c r="L11" s="4" t="str">
        <f t="shared" si="1"/>
        <v>CKT1_1_2_3</v>
      </c>
      <c r="N11" t="s">
        <v>81</v>
      </c>
      <c r="P11" t="str">
        <f>IFERROR(INDEX(LessonLO!H:I,MATCH("GCSE"&amp;AN11,LessonLO!H:H,0),2),"")</f>
        <v/>
      </c>
      <c r="Q11" t="str">
        <f>IFERROR(INDEX(LessonLO!H:I,MATCH("Tiny"&amp;AN11,LessonLO!H:H,0),2),"")</f>
        <v/>
      </c>
      <c r="R11" t="str">
        <f>IFERROR(INDEX(LessonLO!H:I,MATCH("Mini"&amp;AN11,LessonLO!H:H,0),2),"")</f>
        <v/>
      </c>
      <c r="S11" t="str">
        <f>IFERROR(INDEX(LessonLO!H:I,MATCH("Junior"&amp;AN11,LessonLO!H:H,0),2),"")</f>
        <v/>
      </c>
      <c r="T11" t="str">
        <f>IFERROR(INDEX(LessonLO!H:I,MATCH("Senior"&amp;AN11,LessonLO!H:H,0),1),"")</f>
        <v/>
      </c>
      <c r="AN11" t="s">
        <v>82</v>
      </c>
      <c r="AO11" t="str">
        <f t="shared" ca="1" si="0"/>
        <v>6adca696-ffc9-4c9d-9631-b17ff192799d</v>
      </c>
    </row>
    <row r="12" spans="1:42" x14ac:dyDescent="0.45">
      <c r="A12" s="1">
        <v>10</v>
      </c>
      <c r="B12">
        <v>10</v>
      </c>
      <c r="C12" t="s">
        <v>41</v>
      </c>
      <c r="D12" t="s">
        <v>42</v>
      </c>
      <c r="E12" t="s">
        <v>43</v>
      </c>
      <c r="F12" t="s">
        <v>44</v>
      </c>
      <c r="G12" t="s">
        <v>68</v>
      </c>
      <c r="H12" t="s">
        <v>69</v>
      </c>
      <c r="I12" t="s">
        <v>83</v>
      </c>
      <c r="J12" t="s">
        <v>53</v>
      </c>
      <c r="L12" s="4" t="str">
        <f t="shared" si="1"/>
        <v>CKT1_1_2_4</v>
      </c>
      <c r="N12" t="s">
        <v>84</v>
      </c>
      <c r="P12" t="str">
        <f>IFERROR(INDEX(LessonLO!H:I,MATCH("GCSE"&amp;AN12,LessonLO!H:H,0),2),"")</f>
        <v/>
      </c>
      <c r="Q12" t="str">
        <f>IFERROR(INDEX(LessonLO!H:I,MATCH("Tiny"&amp;AN12,LessonLO!H:H,0),2),"")</f>
        <v/>
      </c>
      <c r="R12" t="str">
        <f>IFERROR(INDEX(LessonLO!H:I,MATCH("Mini"&amp;AN12,LessonLO!H:H,0),2),"")</f>
        <v/>
      </c>
      <c r="S12" t="str">
        <f>IFERROR(INDEX(LessonLO!H:I,MATCH("Junior"&amp;AN12,LessonLO!H:H,0),2),"")</f>
        <v/>
      </c>
      <c r="T12" t="str">
        <f>IFERROR(INDEX(LessonLO!H:I,MATCH("Senior"&amp;AN12,LessonLO!H:H,0),1),"")</f>
        <v/>
      </c>
      <c r="AN12" t="s">
        <v>85</v>
      </c>
      <c r="AO12" t="str">
        <f t="shared" ca="1" si="0"/>
        <v>9449dd3f-e4c4-416d-b16e-7b53a7b38793</v>
      </c>
    </row>
    <row r="13" spans="1:42" x14ac:dyDescent="0.45">
      <c r="A13" s="1">
        <v>11</v>
      </c>
      <c r="B13">
        <v>11</v>
      </c>
      <c r="C13" t="s">
        <v>41</v>
      </c>
      <c r="D13" t="s">
        <v>42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L13" s="4" t="str">
        <f t="shared" si="1"/>
        <v>CKT1_1_2_5</v>
      </c>
      <c r="N13" t="s">
        <v>92</v>
      </c>
      <c r="P13" t="str">
        <f>IFERROR(INDEX(LessonLO!H:I,MATCH("GCSE"&amp;AN13,LessonLO!H:H,0),2),"")</f>
        <v/>
      </c>
      <c r="Q13" t="str">
        <f>IFERROR(INDEX(LessonLO!H:I,MATCH("Tiny"&amp;AN13,LessonLO!H:H,0),2),"")</f>
        <v>TS5.4</v>
      </c>
      <c r="R13" t="str">
        <f>IFERROR(INDEX(LessonLO!H:I,MATCH("Mini"&amp;AN13,LessonLO!H:H,0),2),"")</f>
        <v/>
      </c>
      <c r="S13" t="str">
        <f>IFERROR(INDEX(LessonLO!H:I,MATCH("Junior"&amp;AN13,LessonLO!H:H,0),2),"")</f>
        <v/>
      </c>
      <c r="T13" t="str">
        <f>IFERROR(INDEX(LessonLO!H:I,MATCH("Senior"&amp;AN13,LessonLO!H:H,0),1),"")</f>
        <v/>
      </c>
      <c r="AN13" t="s">
        <v>93</v>
      </c>
      <c r="AO13" t="str">
        <f t="shared" ca="1" si="0"/>
        <v>0092f974-baa1-4a76-9b29-757104ad6b1b</v>
      </c>
    </row>
    <row r="14" spans="1:42" x14ac:dyDescent="0.45">
      <c r="A14" s="1">
        <v>12</v>
      </c>
      <c r="B14">
        <v>12</v>
      </c>
      <c r="C14" t="s">
        <v>41</v>
      </c>
      <c r="D14" t="s">
        <v>42</v>
      </c>
      <c r="E14" t="s">
        <v>94</v>
      </c>
      <c r="F14" t="s">
        <v>87</v>
      </c>
      <c r="G14" t="s">
        <v>88</v>
      </c>
      <c r="H14" t="s">
        <v>89</v>
      </c>
      <c r="I14" t="s">
        <v>95</v>
      </c>
      <c r="J14" t="s">
        <v>91</v>
      </c>
      <c r="L14" s="4" t="str">
        <f>I13</f>
        <v>CS1_2_1_1</v>
      </c>
      <c r="N14" t="s">
        <v>96</v>
      </c>
      <c r="P14" t="str">
        <f>IFERROR(INDEX(LessonLO!H:I,MATCH("GCSE"&amp;AN14,LessonLO!H:H,0),2),"")</f>
        <v/>
      </c>
      <c r="Q14" t="str">
        <f>IFERROR(INDEX(LessonLO!H:I,MATCH("Tiny"&amp;AN14,LessonLO!H:H,0),2),"")</f>
        <v>TS5.4</v>
      </c>
      <c r="R14" t="str">
        <f>IFERROR(INDEX(LessonLO!H:I,MATCH("Mini"&amp;AN14,LessonLO!H:H,0),2),"")</f>
        <v/>
      </c>
      <c r="S14" t="str">
        <f>IFERROR(INDEX(LessonLO!H:I,MATCH("Junior"&amp;AN14,LessonLO!H:H,0),2),"")</f>
        <v/>
      </c>
      <c r="T14" t="str">
        <f>IFERROR(INDEX(LessonLO!H:I,MATCH("Senior"&amp;AN14,LessonLO!H:H,0),1),"")</f>
        <v/>
      </c>
      <c r="AN14" t="s">
        <v>97</v>
      </c>
      <c r="AO14" t="str">
        <f t="shared" ca="1" si="0"/>
        <v>23a55fa4-0a5d-45e3-933c-18ded4d3aee8</v>
      </c>
    </row>
    <row r="15" spans="1:42" x14ac:dyDescent="0.45">
      <c r="A15" s="1">
        <v>13</v>
      </c>
      <c r="B15">
        <v>13</v>
      </c>
      <c r="C15" t="s">
        <v>41</v>
      </c>
      <c r="D15" t="s">
        <v>42</v>
      </c>
      <c r="E15" t="s">
        <v>94</v>
      </c>
      <c r="F15" t="s">
        <v>87</v>
      </c>
      <c r="G15" t="s">
        <v>88</v>
      </c>
      <c r="H15" t="s">
        <v>89</v>
      </c>
      <c r="I15" t="s">
        <v>98</v>
      </c>
      <c r="J15" t="s">
        <v>91</v>
      </c>
      <c r="L15" s="4" t="str">
        <f>I14</f>
        <v>CS1_2_1_2</v>
      </c>
      <c r="N15" t="s">
        <v>99</v>
      </c>
      <c r="P15" t="str">
        <f>IFERROR(INDEX(LessonLO!H:I,MATCH("GCSE"&amp;AN15,LessonLO!H:H,0),2),"")</f>
        <v/>
      </c>
      <c r="Q15" t="str">
        <f>IFERROR(INDEX(LessonLO!H:I,MATCH("Tiny"&amp;AN15,LessonLO!H:H,0),2),"")</f>
        <v>TS5.4</v>
      </c>
      <c r="R15" t="str">
        <f>IFERROR(INDEX(LessonLO!H:I,MATCH("Mini"&amp;AN15,LessonLO!H:H,0),2),"")</f>
        <v/>
      </c>
      <c r="S15" t="str">
        <f>IFERROR(INDEX(LessonLO!H:I,MATCH("Junior"&amp;AN15,LessonLO!H:H,0),2),"")</f>
        <v/>
      </c>
      <c r="T15" t="str">
        <f>IFERROR(INDEX(LessonLO!H:I,MATCH("Senior"&amp;AN15,LessonLO!H:H,0),1),"")</f>
        <v/>
      </c>
      <c r="AN15" t="s">
        <v>100</v>
      </c>
      <c r="AO15" t="str">
        <f t="shared" ca="1" si="0"/>
        <v>52c363f9-fb96-43c3-a46f-27582da6868f</v>
      </c>
    </row>
    <row r="16" spans="1:42" x14ac:dyDescent="0.45">
      <c r="A16" s="1">
        <v>14</v>
      </c>
      <c r="B16">
        <v>14</v>
      </c>
      <c r="C16" t="s">
        <v>41</v>
      </c>
      <c r="D16" t="s">
        <v>42</v>
      </c>
      <c r="E16" t="s">
        <v>101</v>
      </c>
      <c r="F16" t="s">
        <v>87</v>
      </c>
      <c r="G16" t="s">
        <v>88</v>
      </c>
      <c r="H16" t="s">
        <v>89</v>
      </c>
      <c r="I16" t="s">
        <v>102</v>
      </c>
      <c r="J16" t="s">
        <v>91</v>
      </c>
      <c r="L16" s="4" t="str">
        <f>I13</f>
        <v>CS1_2_1_1</v>
      </c>
      <c r="N16" t="s">
        <v>103</v>
      </c>
      <c r="P16" t="str">
        <f>IFERROR(INDEX(LessonLO!H:I,MATCH("GCSE"&amp;AN16,LessonLO!H:H,0),2),"")</f>
        <v/>
      </c>
      <c r="Q16" t="str">
        <f>IFERROR(INDEX(LessonLO!H:I,MATCH("Tiny"&amp;AN16,LessonLO!H:H,0),2),"")</f>
        <v>TS5.4</v>
      </c>
      <c r="R16" t="str">
        <f>IFERROR(INDEX(LessonLO!H:I,MATCH("Mini"&amp;AN16,LessonLO!H:H,0),2),"")</f>
        <v/>
      </c>
      <c r="S16" t="str">
        <f>IFERROR(INDEX(LessonLO!H:I,MATCH("Junior"&amp;AN16,LessonLO!H:H,0),2),"")</f>
        <v/>
      </c>
      <c r="T16" t="str">
        <f>IFERROR(INDEX(LessonLO!H:I,MATCH("Senior"&amp;AN16,LessonLO!H:H,0),1),"")</f>
        <v/>
      </c>
      <c r="AN16" t="s">
        <v>104</v>
      </c>
      <c r="AO16" t="str">
        <f t="shared" ca="1" si="0"/>
        <v>23a55fa4-0a5d-45e3-933c-18ded4d3aee8</v>
      </c>
    </row>
    <row r="17" spans="1:41" x14ac:dyDescent="0.45">
      <c r="A17" s="1">
        <v>15</v>
      </c>
      <c r="B17">
        <v>15</v>
      </c>
      <c r="C17" t="s">
        <v>41</v>
      </c>
      <c r="D17" t="s">
        <v>42</v>
      </c>
      <c r="E17" t="s">
        <v>105</v>
      </c>
      <c r="F17" t="s">
        <v>87</v>
      </c>
      <c r="G17" t="s">
        <v>88</v>
      </c>
      <c r="H17" t="s">
        <v>89</v>
      </c>
      <c r="I17" t="s">
        <v>106</v>
      </c>
      <c r="J17" t="s">
        <v>91</v>
      </c>
      <c r="L17" s="4" t="str">
        <f>I13</f>
        <v>CS1_2_1_1</v>
      </c>
      <c r="N17" t="s">
        <v>107</v>
      </c>
      <c r="P17" t="str">
        <f>IFERROR(INDEX(LessonLO!H:I,MATCH("GCSE"&amp;AN17,LessonLO!H:H,0),2),"")</f>
        <v/>
      </c>
      <c r="Q17" t="str">
        <f>IFERROR(INDEX(LessonLO!H:I,MATCH("Tiny"&amp;AN17,LessonLO!H:H,0),2),"")</f>
        <v>TS5.4</v>
      </c>
      <c r="R17" t="str">
        <f>IFERROR(INDEX(LessonLO!H:I,MATCH("Mini"&amp;AN17,LessonLO!H:H,0),2),"")</f>
        <v/>
      </c>
      <c r="S17" t="str">
        <f>IFERROR(INDEX(LessonLO!H:I,MATCH("Junior"&amp;AN17,LessonLO!H:H,0),2),"")</f>
        <v/>
      </c>
      <c r="T17" t="str">
        <f>IFERROR(INDEX(LessonLO!H:I,MATCH("Senior"&amp;AN17,LessonLO!H:H,0),1),"")</f>
        <v/>
      </c>
      <c r="AN17" t="s">
        <v>108</v>
      </c>
      <c r="AO17" t="str">
        <f t="shared" ca="1" si="0"/>
        <v>23a55fa4-0a5d-45e3-933c-18ded4d3aee8</v>
      </c>
    </row>
    <row r="18" spans="1:41" x14ac:dyDescent="0.45">
      <c r="A18" s="1">
        <v>16</v>
      </c>
      <c r="B18">
        <v>16</v>
      </c>
      <c r="C18" t="s">
        <v>41</v>
      </c>
      <c r="D18" t="s">
        <v>42</v>
      </c>
      <c r="E18" t="s">
        <v>109</v>
      </c>
      <c r="F18" t="s">
        <v>87</v>
      </c>
      <c r="G18" t="s">
        <v>88</v>
      </c>
      <c r="H18" t="s">
        <v>89</v>
      </c>
      <c r="I18" t="s">
        <v>110</v>
      </c>
      <c r="J18" t="s">
        <v>80</v>
      </c>
      <c r="L18" s="4" t="str">
        <f>I13</f>
        <v>CS1_2_1_1</v>
      </c>
      <c r="N18" t="s">
        <v>111</v>
      </c>
      <c r="P18" t="str">
        <f>IFERROR(INDEX(LessonLO!H:I,MATCH("GCSE"&amp;AN18,LessonLO!H:H,0),2),"")</f>
        <v/>
      </c>
      <c r="Q18" t="str">
        <f>IFERROR(INDEX(LessonLO!H:I,MATCH("Tiny"&amp;AN18,LessonLO!H:H,0),2),"")</f>
        <v>TS5.4</v>
      </c>
      <c r="R18" t="str">
        <f>IFERROR(INDEX(LessonLO!H:I,MATCH("Mini"&amp;AN18,LessonLO!H:H,0),2),"")</f>
        <v/>
      </c>
      <c r="S18" t="str">
        <f>IFERROR(INDEX(LessonLO!H:I,MATCH("Junior"&amp;AN18,LessonLO!H:H,0),2),"")</f>
        <v/>
      </c>
      <c r="T18" t="str">
        <f>IFERROR(INDEX(LessonLO!H:I,MATCH("Senior"&amp;AN18,LessonLO!H:H,0),1),"")</f>
        <v/>
      </c>
      <c r="AN18" t="s">
        <v>112</v>
      </c>
      <c r="AO18" t="str">
        <f t="shared" ca="1" si="0"/>
        <v>23a55fa4-0a5d-45e3-933c-18ded4d3aee8</v>
      </c>
    </row>
    <row r="19" spans="1:41" x14ac:dyDescent="0.45">
      <c r="A19" s="1">
        <v>17</v>
      </c>
      <c r="B19">
        <v>17</v>
      </c>
      <c r="C19" t="s">
        <v>41</v>
      </c>
      <c r="D19" t="s">
        <v>42</v>
      </c>
      <c r="E19" t="s">
        <v>113</v>
      </c>
      <c r="F19" t="s">
        <v>87</v>
      </c>
      <c r="G19" t="s">
        <v>88</v>
      </c>
      <c r="H19" t="s">
        <v>89</v>
      </c>
      <c r="I19" t="s">
        <v>114</v>
      </c>
      <c r="J19" t="s">
        <v>80</v>
      </c>
      <c r="L19" s="4" t="str">
        <f>I18</f>
        <v>CS1_2_1_6</v>
      </c>
      <c r="N19" t="s">
        <v>115</v>
      </c>
      <c r="P19" t="str">
        <f>IFERROR(INDEX(LessonLO!H:I,MATCH("GCSE"&amp;AN19,LessonLO!H:H,0),2),"")</f>
        <v/>
      </c>
      <c r="Q19" t="str">
        <f>IFERROR(INDEX(LessonLO!H:I,MATCH("Tiny"&amp;AN19,LessonLO!H:H,0),2),"")</f>
        <v>TS5.4</v>
      </c>
      <c r="R19" t="str">
        <f>IFERROR(INDEX(LessonLO!H:I,MATCH("Mini"&amp;AN19,LessonLO!H:H,0),2),"")</f>
        <v/>
      </c>
      <c r="S19" t="str">
        <f>IFERROR(INDEX(LessonLO!H:I,MATCH("Junior"&amp;AN19,LessonLO!H:H,0),2),"")</f>
        <v/>
      </c>
      <c r="T19" t="str">
        <f>IFERROR(INDEX(LessonLO!H:I,MATCH("Senior"&amp;AN19,LessonLO!H:H,0),1),"")</f>
        <v/>
      </c>
      <c r="AN19" t="s">
        <v>116</v>
      </c>
      <c r="AO19" t="str">
        <f t="shared" ca="1" si="0"/>
        <v>94b315d9-0ea5-4d0b-b67b-49c6b5bd913b</v>
      </c>
    </row>
    <row r="20" spans="1:41" x14ac:dyDescent="0.45">
      <c r="A20" s="1">
        <v>18</v>
      </c>
      <c r="B20">
        <v>18</v>
      </c>
      <c r="C20" t="s">
        <v>41</v>
      </c>
      <c r="D20" t="s">
        <v>42</v>
      </c>
      <c r="E20" t="s">
        <v>117</v>
      </c>
      <c r="F20" t="s">
        <v>87</v>
      </c>
      <c r="G20" t="s">
        <v>88</v>
      </c>
      <c r="H20" t="s">
        <v>89</v>
      </c>
      <c r="I20" t="s">
        <v>118</v>
      </c>
      <c r="J20" t="s">
        <v>80</v>
      </c>
      <c r="L20" s="4" t="str">
        <f>I19</f>
        <v>CS1_2_1_7</v>
      </c>
      <c r="N20" t="s">
        <v>119</v>
      </c>
      <c r="P20" t="str">
        <f>IFERROR(INDEX(LessonLO!H:I,MATCH("GCSE"&amp;AN20,LessonLO!H:H,0),2),"")</f>
        <v/>
      </c>
      <c r="Q20" t="str">
        <f>IFERROR(INDEX(LessonLO!H:I,MATCH("Tiny"&amp;AN20,LessonLO!H:H,0),2),"")</f>
        <v>TS5.4</v>
      </c>
      <c r="R20" t="str">
        <f>IFERROR(INDEX(LessonLO!H:I,MATCH("Mini"&amp;AN20,LessonLO!H:H,0),2),"")</f>
        <v/>
      </c>
      <c r="S20" t="str">
        <f>IFERROR(INDEX(LessonLO!H:I,MATCH("Junior"&amp;AN20,LessonLO!H:H,0),2),"")</f>
        <v/>
      </c>
      <c r="T20" t="str">
        <f>IFERROR(INDEX(LessonLO!H:I,MATCH("Senior"&amp;AN20,LessonLO!H:H,0),1),"")</f>
        <v/>
      </c>
      <c r="AN20" t="s">
        <v>120</v>
      </c>
      <c r="AO20" t="str">
        <f t="shared" ca="1" si="0"/>
        <v>3fc87b72-eb9f-4b22-a591-ca09178e1898</v>
      </c>
    </row>
    <row r="21" spans="1:41" x14ac:dyDescent="0.45">
      <c r="A21" s="1">
        <v>19</v>
      </c>
      <c r="B21">
        <v>19</v>
      </c>
      <c r="C21" t="s">
        <v>41</v>
      </c>
      <c r="D21" t="s">
        <v>42</v>
      </c>
      <c r="E21" t="s">
        <v>121</v>
      </c>
      <c r="F21" t="s">
        <v>87</v>
      </c>
      <c r="G21" t="s">
        <v>88</v>
      </c>
      <c r="H21" t="s">
        <v>89</v>
      </c>
      <c r="I21" t="s">
        <v>122</v>
      </c>
      <c r="J21" t="s">
        <v>80</v>
      </c>
      <c r="L21" s="4" t="str">
        <f>I13</f>
        <v>CS1_2_1_1</v>
      </c>
      <c r="N21" t="s">
        <v>123</v>
      </c>
      <c r="P21" t="str">
        <f>IFERROR(INDEX(LessonLO!H:I,MATCH("GCSE"&amp;AN21,LessonLO!H:H,0),2),"")</f>
        <v/>
      </c>
      <c r="Q21" t="str">
        <f>IFERROR(INDEX(LessonLO!H:I,MATCH("Tiny"&amp;AN21,LessonLO!H:H,0),2),"")</f>
        <v>TS5.4</v>
      </c>
      <c r="R21" t="str">
        <f>IFERROR(INDEX(LessonLO!H:I,MATCH("Mini"&amp;AN21,LessonLO!H:H,0),2),"")</f>
        <v/>
      </c>
      <c r="S21" t="str">
        <f>IFERROR(INDEX(LessonLO!H:I,MATCH("Junior"&amp;AN21,LessonLO!H:H,0),2),"")</f>
        <v/>
      </c>
      <c r="T21" t="str">
        <f>IFERROR(INDEX(LessonLO!H:I,MATCH("Senior"&amp;AN21,LessonLO!H:H,0),1),"")</f>
        <v/>
      </c>
      <c r="AN21" t="s">
        <v>124</v>
      </c>
      <c r="AO21" t="str">
        <f t="shared" ca="1" si="0"/>
        <v>23a55fa4-0a5d-45e3-933c-18ded4d3aee8</v>
      </c>
    </row>
    <row r="22" spans="1:41" x14ac:dyDescent="0.45">
      <c r="A22" s="1">
        <v>20</v>
      </c>
      <c r="B22">
        <v>20</v>
      </c>
      <c r="C22" t="s">
        <v>41</v>
      </c>
      <c r="D22" t="s">
        <v>42</v>
      </c>
      <c r="E22" t="s">
        <v>125</v>
      </c>
      <c r="F22" t="s">
        <v>87</v>
      </c>
      <c r="G22" t="s">
        <v>88</v>
      </c>
      <c r="H22" t="s">
        <v>89</v>
      </c>
      <c r="I22" t="s">
        <v>126</v>
      </c>
      <c r="J22" t="s">
        <v>80</v>
      </c>
      <c r="L22" s="4" t="str">
        <f>I13</f>
        <v>CS1_2_1_1</v>
      </c>
      <c r="N22" t="s">
        <v>127</v>
      </c>
      <c r="P22" t="str">
        <f>IFERROR(INDEX(LessonLO!H:I,MATCH("GCSE"&amp;AN22,LessonLO!H:H,0),2),"")</f>
        <v/>
      </c>
      <c r="Q22" t="str">
        <f>IFERROR(INDEX(LessonLO!H:I,MATCH("Tiny"&amp;AN22,LessonLO!H:H,0),2),"")</f>
        <v>TS5.4</v>
      </c>
      <c r="R22" t="str">
        <f>IFERROR(INDEX(LessonLO!H:I,MATCH("Mini"&amp;AN22,LessonLO!H:H,0),2),"")</f>
        <v/>
      </c>
      <c r="S22" t="str">
        <f>IFERROR(INDEX(LessonLO!H:I,MATCH("Junior"&amp;AN22,LessonLO!H:H,0),2),"")</f>
        <v/>
      </c>
      <c r="T22" t="str">
        <f>IFERROR(INDEX(LessonLO!H:I,MATCH("Senior"&amp;AN22,LessonLO!H:H,0),1),"")</f>
        <v/>
      </c>
      <c r="AN22" t="s">
        <v>128</v>
      </c>
      <c r="AO22" t="str">
        <f t="shared" ca="1" si="0"/>
        <v>23a55fa4-0a5d-45e3-933c-18ded4d3aee8</v>
      </c>
    </row>
    <row r="23" spans="1:41" ht="16.5" customHeight="1" x14ac:dyDescent="0.45">
      <c r="A23" s="1">
        <v>21</v>
      </c>
      <c r="B23">
        <v>21</v>
      </c>
      <c r="C23" t="s">
        <v>41</v>
      </c>
      <c r="D23" t="s">
        <v>42</v>
      </c>
      <c r="E23" t="s">
        <v>129</v>
      </c>
      <c r="F23" t="s">
        <v>87</v>
      </c>
      <c r="G23" t="s">
        <v>88</v>
      </c>
      <c r="H23" t="s">
        <v>89</v>
      </c>
      <c r="I23" t="s">
        <v>130</v>
      </c>
      <c r="J23" t="s">
        <v>80</v>
      </c>
      <c r="L23" s="4" t="str">
        <f>I13</f>
        <v>CS1_2_1_1</v>
      </c>
      <c r="N23" t="s">
        <v>131</v>
      </c>
      <c r="P23" t="str">
        <f>IFERROR(INDEX(LessonLO!H:I,MATCH("GCSE"&amp;AN23,LessonLO!H:H,0),2),"")</f>
        <v/>
      </c>
      <c r="Q23" t="str">
        <f>IFERROR(INDEX(LessonLO!H:I,MATCH("Tiny"&amp;AN23,LessonLO!H:H,0),2),"")</f>
        <v>TS5.4</v>
      </c>
      <c r="R23" t="str">
        <f>IFERROR(INDEX(LessonLO!H:I,MATCH("Mini"&amp;AN23,LessonLO!H:H,0),2),"")</f>
        <v/>
      </c>
      <c r="S23" t="str">
        <f>IFERROR(INDEX(LessonLO!H:I,MATCH("Junior"&amp;AN23,LessonLO!H:H,0),2),"")</f>
        <v/>
      </c>
      <c r="T23" t="str">
        <f>IFERROR(INDEX(LessonLO!H:I,MATCH("Senior"&amp;AN23,LessonLO!H:H,0),1),"")</f>
        <v/>
      </c>
      <c r="AN23" t="s">
        <v>132</v>
      </c>
      <c r="AO23" t="str">
        <f t="shared" ca="1" si="0"/>
        <v>23a55fa4-0a5d-45e3-933c-18ded4d3aee8</v>
      </c>
    </row>
    <row r="24" spans="1:41" x14ac:dyDescent="0.45">
      <c r="A24" s="1">
        <v>22</v>
      </c>
      <c r="B24">
        <v>22</v>
      </c>
      <c r="C24" t="s">
        <v>41</v>
      </c>
      <c r="D24" t="s">
        <v>42</v>
      </c>
      <c r="E24" t="s">
        <v>133</v>
      </c>
      <c r="F24" t="s">
        <v>87</v>
      </c>
      <c r="G24" t="s">
        <v>88</v>
      </c>
      <c r="H24" t="s">
        <v>89</v>
      </c>
      <c r="I24" t="s">
        <v>134</v>
      </c>
      <c r="J24" t="s">
        <v>80</v>
      </c>
      <c r="L24" s="4" t="str">
        <f>I13</f>
        <v>CS1_2_1_1</v>
      </c>
      <c r="N24" t="s">
        <v>135</v>
      </c>
      <c r="P24" t="str">
        <f>IFERROR(INDEX(LessonLO!H:I,MATCH("GCSE"&amp;AN24,LessonLO!H:H,0),2),"")</f>
        <v/>
      </c>
      <c r="Q24" t="str">
        <f>IFERROR(INDEX(LessonLO!H:I,MATCH("Tiny"&amp;AN24,LessonLO!H:H,0),2),"")</f>
        <v>TS5.4</v>
      </c>
      <c r="R24" t="str">
        <f>IFERROR(INDEX(LessonLO!H:I,MATCH("Mini"&amp;AN24,LessonLO!H:H,0),2),"")</f>
        <v/>
      </c>
      <c r="S24" t="str">
        <f>IFERROR(INDEX(LessonLO!H:I,MATCH("Junior"&amp;AN24,LessonLO!H:H,0),2),"")</f>
        <v/>
      </c>
      <c r="T24" t="str">
        <f>IFERROR(INDEX(LessonLO!H:I,MATCH("Senior"&amp;AN24,LessonLO!H:H,0),1),"")</f>
        <v/>
      </c>
      <c r="AN24" t="s">
        <v>136</v>
      </c>
      <c r="AO24" t="str">
        <f t="shared" ca="1" si="0"/>
        <v>23a55fa4-0a5d-45e3-933c-18ded4d3aee8</v>
      </c>
    </row>
    <row r="25" spans="1:41" x14ac:dyDescent="0.45">
      <c r="A25" s="1">
        <v>23</v>
      </c>
      <c r="B25">
        <v>23</v>
      </c>
      <c r="C25" t="s">
        <v>41</v>
      </c>
      <c r="D25" t="s">
        <v>42</v>
      </c>
      <c r="E25" t="s">
        <v>137</v>
      </c>
      <c r="F25" t="s">
        <v>87</v>
      </c>
      <c r="G25" t="s">
        <v>88</v>
      </c>
      <c r="H25" t="s">
        <v>89</v>
      </c>
      <c r="I25" t="s">
        <v>138</v>
      </c>
      <c r="J25" t="s">
        <v>80</v>
      </c>
      <c r="L25" s="4" t="str">
        <f>I13</f>
        <v>CS1_2_1_1</v>
      </c>
      <c r="N25" t="s">
        <v>139</v>
      </c>
      <c r="P25" t="str">
        <f>IFERROR(INDEX(LessonLO!H:I,MATCH("GCSE"&amp;AN25,LessonLO!H:H,0),2),"")</f>
        <v/>
      </c>
      <c r="Q25" t="str">
        <f>IFERROR(INDEX(LessonLO!H:I,MATCH("Tiny"&amp;AN25,LessonLO!H:H,0),2),"")</f>
        <v>TS5.4</v>
      </c>
      <c r="R25" t="str">
        <f>IFERROR(INDEX(LessonLO!H:I,MATCH("Mini"&amp;AN25,LessonLO!H:H,0),2),"")</f>
        <v/>
      </c>
      <c r="S25" t="str">
        <f>IFERROR(INDEX(LessonLO!H:I,MATCH("Junior"&amp;AN25,LessonLO!H:H,0),2),"")</f>
        <v/>
      </c>
      <c r="T25" t="str">
        <f>IFERROR(INDEX(LessonLO!H:I,MATCH("Senior"&amp;AN25,LessonLO!H:H,0),1),"")</f>
        <v/>
      </c>
      <c r="AN25" t="s">
        <v>140</v>
      </c>
      <c r="AO25" t="str">
        <f t="shared" ca="1" si="0"/>
        <v>23a55fa4-0a5d-45e3-933c-18ded4d3aee8</v>
      </c>
    </row>
    <row r="26" spans="1:41" x14ac:dyDescent="0.45">
      <c r="A26" s="1">
        <v>24</v>
      </c>
      <c r="B26">
        <v>24</v>
      </c>
      <c r="C26" t="s">
        <v>41</v>
      </c>
      <c r="D26" t="s">
        <v>42</v>
      </c>
      <c r="E26" t="s">
        <v>141</v>
      </c>
      <c r="F26" t="s">
        <v>87</v>
      </c>
      <c r="G26" t="s">
        <v>88</v>
      </c>
      <c r="H26" t="s">
        <v>89</v>
      </c>
      <c r="I26" t="s">
        <v>142</v>
      </c>
      <c r="J26" t="s">
        <v>80</v>
      </c>
      <c r="L26" s="4" t="str">
        <f>I13</f>
        <v>CS1_2_1_1</v>
      </c>
      <c r="N26" t="s">
        <v>143</v>
      </c>
      <c r="P26" t="str">
        <f>IFERROR(INDEX(LessonLO!H:I,MATCH("GCSE"&amp;AN26,LessonLO!H:H,0),2),"")</f>
        <v/>
      </c>
      <c r="Q26" t="str">
        <f>IFERROR(INDEX(LessonLO!H:I,MATCH("Tiny"&amp;AN26,LessonLO!H:H,0),2),"")</f>
        <v>TS5.4</v>
      </c>
      <c r="R26" t="str">
        <f>IFERROR(INDEX(LessonLO!H:I,MATCH("Mini"&amp;AN26,LessonLO!H:H,0),2),"")</f>
        <v/>
      </c>
      <c r="S26" t="str">
        <f>IFERROR(INDEX(LessonLO!H:I,MATCH("Junior"&amp;AN26,LessonLO!H:H,0),2),"")</f>
        <v/>
      </c>
      <c r="T26" t="str">
        <f>IFERROR(INDEX(LessonLO!H:I,MATCH("Senior"&amp;AN26,LessonLO!H:H,0),1),"")</f>
        <v/>
      </c>
      <c r="AN26" t="s">
        <v>144</v>
      </c>
      <c r="AO26" t="str">
        <f t="shared" ca="1" si="0"/>
        <v>23a55fa4-0a5d-45e3-933c-18ded4d3aee8</v>
      </c>
    </row>
    <row r="27" spans="1:41" x14ac:dyDescent="0.45">
      <c r="A27" s="1">
        <v>25</v>
      </c>
      <c r="B27">
        <v>25</v>
      </c>
      <c r="C27" t="s">
        <v>41</v>
      </c>
      <c r="D27" t="s">
        <v>42</v>
      </c>
      <c r="E27" t="s">
        <v>145</v>
      </c>
      <c r="F27" t="s">
        <v>87</v>
      </c>
      <c r="G27" t="s">
        <v>88</v>
      </c>
      <c r="H27" t="s">
        <v>89</v>
      </c>
      <c r="I27" t="s">
        <v>146</v>
      </c>
      <c r="J27" t="s">
        <v>80</v>
      </c>
      <c r="L27" s="4" t="str">
        <f>I13</f>
        <v>CS1_2_1_1</v>
      </c>
      <c r="N27" t="s">
        <v>147</v>
      </c>
      <c r="P27" t="str">
        <f>IFERROR(INDEX(LessonLO!H:I,MATCH("GCSE"&amp;AN27,LessonLO!H:H,0),2),"")</f>
        <v/>
      </c>
      <c r="Q27" t="str">
        <f>IFERROR(INDEX(LessonLO!H:I,MATCH("Tiny"&amp;AN27,LessonLO!H:H,0),2),"")</f>
        <v>TS5.4</v>
      </c>
      <c r="R27" t="str">
        <f>IFERROR(INDEX(LessonLO!H:I,MATCH("Mini"&amp;AN27,LessonLO!H:H,0),2),"")</f>
        <v/>
      </c>
      <c r="S27" t="str">
        <f>IFERROR(INDEX(LessonLO!H:I,MATCH("Junior"&amp;AN27,LessonLO!H:H,0),2),"")</f>
        <v/>
      </c>
      <c r="T27" t="str">
        <f>IFERROR(INDEX(LessonLO!H:I,MATCH("Senior"&amp;AN27,LessonLO!H:H,0),1),"")</f>
        <v/>
      </c>
      <c r="AN27" t="s">
        <v>148</v>
      </c>
      <c r="AO27" t="str">
        <f t="shared" ca="1" si="0"/>
        <v>23a55fa4-0a5d-45e3-933c-18ded4d3aee8</v>
      </c>
    </row>
    <row r="28" spans="1:41" x14ac:dyDescent="0.45">
      <c r="A28" s="1">
        <v>26</v>
      </c>
      <c r="B28">
        <v>26</v>
      </c>
      <c r="C28" t="s">
        <v>41</v>
      </c>
      <c r="D28" t="s">
        <v>42</v>
      </c>
      <c r="E28" t="s">
        <v>149</v>
      </c>
      <c r="F28" t="s">
        <v>87</v>
      </c>
      <c r="G28" t="s">
        <v>88</v>
      </c>
      <c r="H28" t="s">
        <v>89</v>
      </c>
      <c r="I28" t="s">
        <v>150</v>
      </c>
      <c r="J28" t="s">
        <v>80</v>
      </c>
      <c r="L28" s="4" t="str">
        <f>I13</f>
        <v>CS1_2_1_1</v>
      </c>
      <c r="N28" t="s">
        <v>151</v>
      </c>
      <c r="P28" t="str">
        <f>IFERROR(INDEX(LessonLO!H:I,MATCH("GCSE"&amp;AN28,LessonLO!H:H,0),2),"")</f>
        <v/>
      </c>
      <c r="Q28" t="str">
        <f>IFERROR(INDEX(LessonLO!H:I,MATCH("Tiny"&amp;AN28,LessonLO!H:H,0),2),"")</f>
        <v>TS5.4</v>
      </c>
      <c r="R28" t="str">
        <f>IFERROR(INDEX(LessonLO!H:I,MATCH("Mini"&amp;AN28,LessonLO!H:H,0),2),"")</f>
        <v/>
      </c>
      <c r="S28" t="str">
        <f>IFERROR(INDEX(LessonLO!H:I,MATCH("Junior"&amp;AN28,LessonLO!H:H,0),2),"")</f>
        <v/>
      </c>
      <c r="T28" t="str">
        <f>IFERROR(INDEX(LessonLO!H:I,MATCH("Senior"&amp;AN28,LessonLO!H:H,0),1),"")</f>
        <v/>
      </c>
      <c r="AN28" t="s">
        <v>152</v>
      </c>
      <c r="AO28" t="str">
        <f t="shared" ca="1" si="0"/>
        <v>23a55fa4-0a5d-45e3-933c-18ded4d3aee8</v>
      </c>
    </row>
    <row r="29" spans="1:41" x14ac:dyDescent="0.45">
      <c r="A29" s="1">
        <v>27</v>
      </c>
      <c r="B29">
        <v>27</v>
      </c>
      <c r="C29" t="s">
        <v>41</v>
      </c>
      <c r="D29" t="s">
        <v>42</v>
      </c>
      <c r="E29" t="s">
        <v>153</v>
      </c>
      <c r="F29" t="s">
        <v>87</v>
      </c>
      <c r="G29" t="s">
        <v>88</v>
      </c>
      <c r="H29" t="s">
        <v>89</v>
      </c>
      <c r="I29" t="s">
        <v>154</v>
      </c>
      <c r="J29" t="s">
        <v>80</v>
      </c>
      <c r="L29" s="4" t="str">
        <f>CONCATENATE(I23, ", ", I25, ", ", I26, ", ", I27)</f>
        <v>CS1_2_1_11, CS1_2_1_13, CS1_2_1_14, CS1_2_1_15</v>
      </c>
      <c r="N29" t="s">
        <v>155</v>
      </c>
      <c r="P29" t="str">
        <f>IFERROR(INDEX(LessonLO!H:I,MATCH("GCSE"&amp;AN29,LessonLO!H:H,0),2),"")</f>
        <v/>
      </c>
      <c r="Q29" t="str">
        <f>IFERROR(INDEX(LessonLO!H:I,MATCH("Tiny"&amp;AN29,LessonLO!H:H,0),2),"")</f>
        <v>TS5.4</v>
      </c>
      <c r="R29" t="str">
        <f>IFERROR(INDEX(LessonLO!H:I,MATCH("Mini"&amp;AN29,LessonLO!H:H,0),2),"")</f>
        <v/>
      </c>
      <c r="S29" t="str">
        <f>IFERROR(INDEX(LessonLO!H:I,MATCH("Junior"&amp;AN29,LessonLO!H:H,0),2),"")</f>
        <v/>
      </c>
      <c r="T29" t="str">
        <f>IFERROR(INDEX(LessonLO!H:I,MATCH("Senior"&amp;AN29,LessonLO!H:H,0),1),"")</f>
        <v/>
      </c>
      <c r="AN29" t="s">
        <v>156</v>
      </c>
      <c r="AO29" t="s">
        <v>157</v>
      </c>
    </row>
    <row r="30" spans="1:41" x14ac:dyDescent="0.45">
      <c r="A30" s="1">
        <v>28</v>
      </c>
      <c r="B30">
        <v>28</v>
      </c>
      <c r="C30" t="s">
        <v>41</v>
      </c>
      <c r="D30" t="s">
        <v>42</v>
      </c>
      <c r="E30" t="s">
        <v>158</v>
      </c>
      <c r="F30" t="s">
        <v>87</v>
      </c>
      <c r="G30" t="s">
        <v>88</v>
      </c>
      <c r="H30" t="s">
        <v>89</v>
      </c>
      <c r="I30" t="s">
        <v>159</v>
      </c>
      <c r="J30" t="s">
        <v>80</v>
      </c>
      <c r="L30" s="4" t="str">
        <f>I13</f>
        <v>CS1_2_1_1</v>
      </c>
      <c r="N30" t="s">
        <v>160</v>
      </c>
      <c r="P30" t="str">
        <f>IFERROR(INDEX(LessonLO!H:I,MATCH("GCSE"&amp;AN30,LessonLO!H:H,0),2),"")</f>
        <v/>
      </c>
      <c r="Q30" t="str">
        <f>IFERROR(INDEX(LessonLO!H:I,MATCH("Tiny"&amp;AN30,LessonLO!H:H,0),2),"")</f>
        <v>TS5.4</v>
      </c>
      <c r="R30" t="str">
        <f>IFERROR(INDEX(LessonLO!H:I,MATCH("Mini"&amp;AN30,LessonLO!H:H,0),2),"")</f>
        <v/>
      </c>
      <c r="S30" t="str">
        <f>IFERROR(INDEX(LessonLO!H:I,MATCH("Junior"&amp;AN30,LessonLO!H:H,0),2),"")</f>
        <v/>
      </c>
      <c r="T30" t="str">
        <f>IFERROR(INDEX(LessonLO!H:I,MATCH("Senior"&amp;AN30,LessonLO!H:H,0),1),"")</f>
        <v/>
      </c>
      <c r="AN30" t="s">
        <v>161</v>
      </c>
      <c r="AO30" t="str">
        <f ca="1">OFFSET(INDEX(I:I,MATCH(L30,I:I,0)),0,31)</f>
        <v>23a55fa4-0a5d-45e3-933c-18ded4d3aee8</v>
      </c>
    </row>
    <row r="31" spans="1:41" x14ac:dyDescent="0.45">
      <c r="A31" s="1">
        <v>29</v>
      </c>
      <c r="B31">
        <v>29</v>
      </c>
      <c r="C31" t="s">
        <v>41</v>
      </c>
      <c r="D31" t="s">
        <v>42</v>
      </c>
      <c r="E31" t="s">
        <v>162</v>
      </c>
      <c r="F31" t="s">
        <v>87</v>
      </c>
      <c r="G31" t="s">
        <v>88</v>
      </c>
      <c r="H31" t="s">
        <v>89</v>
      </c>
      <c r="I31" t="s">
        <v>163</v>
      </c>
      <c r="J31" t="s">
        <v>80</v>
      </c>
      <c r="L31" s="4" t="str">
        <f>I13</f>
        <v>CS1_2_1_1</v>
      </c>
      <c r="N31" t="s">
        <v>164</v>
      </c>
      <c r="P31" t="str">
        <f>IFERROR(INDEX(LessonLO!H:I,MATCH("GCSE"&amp;AN31,LessonLO!H:H,0),2),"")</f>
        <v/>
      </c>
      <c r="Q31" t="str">
        <f>IFERROR(INDEX(LessonLO!H:I,MATCH("Tiny"&amp;AN31,LessonLO!H:H,0),2),"")</f>
        <v>TS5.4</v>
      </c>
      <c r="R31" t="str">
        <f>IFERROR(INDEX(LessonLO!H:I,MATCH("Mini"&amp;AN31,LessonLO!H:H,0),2),"")</f>
        <v/>
      </c>
      <c r="S31" t="str">
        <f>IFERROR(INDEX(LessonLO!H:I,MATCH("Junior"&amp;AN31,LessonLO!H:H,0),2),"")</f>
        <v/>
      </c>
      <c r="T31" t="str">
        <f>IFERROR(INDEX(LessonLO!H:I,MATCH("Senior"&amp;AN31,LessonLO!H:H,0),1),"")</f>
        <v/>
      </c>
      <c r="AN31" t="s">
        <v>165</v>
      </c>
      <c r="AO31" t="str">
        <f ca="1">OFFSET(INDEX(I:I,MATCH(L31,I:I,0)),0,31)</f>
        <v>23a55fa4-0a5d-45e3-933c-18ded4d3aee8</v>
      </c>
    </row>
    <row r="32" spans="1:41" x14ac:dyDescent="0.45">
      <c r="A32" s="1">
        <v>30</v>
      </c>
      <c r="B32">
        <v>30</v>
      </c>
      <c r="C32" t="s">
        <v>41</v>
      </c>
      <c r="D32" t="s">
        <v>42</v>
      </c>
      <c r="E32" t="s">
        <v>166</v>
      </c>
      <c r="F32" t="s">
        <v>87</v>
      </c>
      <c r="G32" t="s">
        <v>88</v>
      </c>
      <c r="H32" t="s">
        <v>89</v>
      </c>
      <c r="I32" t="s">
        <v>167</v>
      </c>
      <c r="J32" t="s">
        <v>80</v>
      </c>
      <c r="L32" s="4" t="str">
        <f>CONCATENATE(I25, ", ", I27)</f>
        <v>CS1_2_1_13, CS1_2_1_15</v>
      </c>
      <c r="N32" t="s">
        <v>168</v>
      </c>
      <c r="P32" t="str">
        <f>IFERROR(INDEX(LessonLO!H:I,MATCH("GCSE"&amp;AN32,LessonLO!H:H,0),2),"")</f>
        <v/>
      </c>
      <c r="Q32" t="str">
        <f>IFERROR(INDEX(LessonLO!H:I,MATCH("Tiny"&amp;AN32,LessonLO!H:H,0),2),"")</f>
        <v>TS5.4</v>
      </c>
      <c r="R32" t="str">
        <f>IFERROR(INDEX(LessonLO!H:I,MATCH("Mini"&amp;AN32,LessonLO!H:H,0),2),"")</f>
        <v/>
      </c>
      <c r="S32" t="str">
        <f>IFERROR(INDEX(LessonLO!H:I,MATCH("Junior"&amp;AN32,LessonLO!H:H,0),2),"")</f>
        <v/>
      </c>
      <c r="T32" t="str">
        <f>IFERROR(INDEX(LessonLO!H:I,MATCH("Senior"&amp;AN32,LessonLO!H:H,0),1),"")</f>
        <v/>
      </c>
      <c r="AN32" t="s">
        <v>169</v>
      </c>
      <c r="AO32" t="s">
        <v>170</v>
      </c>
    </row>
    <row r="33" spans="1:41" x14ac:dyDescent="0.45">
      <c r="A33" s="1">
        <v>31</v>
      </c>
      <c r="B33">
        <v>31</v>
      </c>
      <c r="C33" t="s">
        <v>41</v>
      </c>
      <c r="D33" t="s">
        <v>42</v>
      </c>
      <c r="E33" t="s">
        <v>94</v>
      </c>
      <c r="F33" t="s">
        <v>87</v>
      </c>
      <c r="G33" t="s">
        <v>171</v>
      </c>
      <c r="H33" t="s">
        <v>172</v>
      </c>
      <c r="I33" t="s">
        <v>173</v>
      </c>
      <c r="J33" t="s">
        <v>91</v>
      </c>
      <c r="L33" s="4" t="s">
        <v>90</v>
      </c>
      <c r="N33" t="s">
        <v>174</v>
      </c>
      <c r="P33" t="str">
        <f>IFERROR(INDEX(LessonLO!H:I,MATCH("GCSE"&amp;AN33,LessonLO!H:H,0),2),"")</f>
        <v/>
      </c>
      <c r="Q33" t="str">
        <f>IFERROR(INDEX(LessonLO!H:I,MATCH("Tiny"&amp;AN33,LessonLO!H:H,0),2),"")</f>
        <v/>
      </c>
      <c r="R33" t="str">
        <f>IFERROR(INDEX(LessonLO!H:I,MATCH("Mini"&amp;AN33,LessonLO!H:H,0),2),"")</f>
        <v/>
      </c>
      <c r="S33" t="str">
        <f>IFERROR(INDEX(LessonLO!H:I,MATCH("Junior"&amp;AN33,LessonLO!H:H,0),2),"")</f>
        <v/>
      </c>
      <c r="T33" t="str">
        <f>IFERROR(INDEX(LessonLO!H:I,MATCH("Senior"&amp;AN33,LessonLO!H:H,0),1),"")</f>
        <v/>
      </c>
      <c r="AN33" t="s">
        <v>175</v>
      </c>
      <c r="AO33" t="s">
        <v>93</v>
      </c>
    </row>
    <row r="34" spans="1:41" x14ac:dyDescent="0.45">
      <c r="A34" s="1">
        <v>32</v>
      </c>
      <c r="B34">
        <v>32</v>
      </c>
      <c r="C34" t="s">
        <v>41</v>
      </c>
      <c r="D34" t="s">
        <v>42</v>
      </c>
      <c r="E34" t="s">
        <v>94</v>
      </c>
      <c r="F34" t="s">
        <v>87</v>
      </c>
      <c r="G34" t="s">
        <v>171</v>
      </c>
      <c r="H34" t="s">
        <v>172</v>
      </c>
      <c r="I34" t="s">
        <v>176</v>
      </c>
      <c r="J34" t="s">
        <v>91</v>
      </c>
      <c r="L34" s="4" t="str">
        <f>I33</f>
        <v>CS1_2_2_1</v>
      </c>
      <c r="N34" t="s">
        <v>177</v>
      </c>
      <c r="P34" t="str">
        <f>IFERROR(INDEX(LessonLO!H:I,MATCH("GCSE"&amp;AN34,LessonLO!H:H,0),2),"")</f>
        <v/>
      </c>
      <c r="Q34" t="str">
        <f>IFERROR(INDEX(LessonLO!H:I,MATCH("Tiny"&amp;AN34,LessonLO!H:H,0),2),"")</f>
        <v/>
      </c>
      <c r="R34" t="str">
        <f>IFERROR(INDEX(LessonLO!H:I,MATCH("Mini"&amp;AN34,LessonLO!H:H,0),2),"")</f>
        <v/>
      </c>
      <c r="S34" t="str">
        <f>IFERROR(INDEX(LessonLO!H:I,MATCH("Junior"&amp;AN34,LessonLO!H:H,0),2),"")</f>
        <v/>
      </c>
      <c r="T34" t="str">
        <f>IFERROR(INDEX(LessonLO!H:I,MATCH("Senior"&amp;AN34,LessonLO!H:H,0),1),"")</f>
        <v/>
      </c>
      <c r="AN34" t="s">
        <v>178</v>
      </c>
      <c r="AO34" t="str">
        <f ca="1">OFFSET(INDEX(I:I,MATCH(L34,I:I,0)),0,31)</f>
        <v>669f5600-ecc3-4828-aaa1-8f98a7b79697</v>
      </c>
    </row>
    <row r="35" spans="1:41" x14ac:dyDescent="0.45">
      <c r="A35" s="1">
        <v>33</v>
      </c>
      <c r="B35">
        <v>33</v>
      </c>
      <c r="C35" t="s">
        <v>41</v>
      </c>
      <c r="D35" t="s">
        <v>42</v>
      </c>
      <c r="E35" t="s">
        <v>86</v>
      </c>
      <c r="F35" t="s">
        <v>87</v>
      </c>
      <c r="G35" t="s">
        <v>179</v>
      </c>
      <c r="H35" t="s">
        <v>180</v>
      </c>
      <c r="I35" t="s">
        <v>181</v>
      </c>
      <c r="J35" t="s">
        <v>91</v>
      </c>
      <c r="L35" s="4" t="str">
        <f>CONCATENATE(I13, ", ", I14, ", ", I33, ", ", I34)</f>
        <v>CS1_2_1_1, CS1_2_1_2, CS1_2_2_1, CS1_2_2_2</v>
      </c>
      <c r="N35" t="s">
        <v>182</v>
      </c>
      <c r="P35" t="str">
        <f>IFERROR(INDEX(LessonLO!H:I,MATCH("GCSE"&amp;AN35,LessonLO!H:H,0),2),"")</f>
        <v/>
      </c>
      <c r="Q35" t="str">
        <f>IFERROR(INDEX(LessonLO!H:I,MATCH("Tiny"&amp;AN35,LessonLO!H:H,0),2),"")</f>
        <v>TS5.4</v>
      </c>
      <c r="R35" t="str">
        <f>IFERROR(INDEX(LessonLO!H:I,MATCH("Mini"&amp;AN35,LessonLO!H:H,0),2),"")</f>
        <v/>
      </c>
      <c r="S35" t="str">
        <f>IFERROR(INDEX(LessonLO!H:I,MATCH("Junior"&amp;AN35,LessonLO!H:H,0),2),"")</f>
        <v/>
      </c>
      <c r="T35" t="str">
        <f>IFERROR(INDEX(LessonLO!H:I,MATCH("Senior"&amp;AN35,LessonLO!H:H,0),1),"")</f>
        <v/>
      </c>
      <c r="AN35" t="s">
        <v>183</v>
      </c>
      <c r="AO35" t="s">
        <v>184</v>
      </c>
    </row>
    <row r="36" spans="1:41" x14ac:dyDescent="0.45">
      <c r="A36" s="1">
        <v>34</v>
      </c>
      <c r="B36">
        <v>34</v>
      </c>
      <c r="C36" t="s">
        <v>185</v>
      </c>
      <c r="D36" t="s">
        <v>186</v>
      </c>
      <c r="E36" t="s">
        <v>187</v>
      </c>
      <c r="F36" t="s">
        <v>188</v>
      </c>
      <c r="G36" t="s">
        <v>189</v>
      </c>
      <c r="H36" t="s">
        <v>190</v>
      </c>
      <c r="I36" t="s">
        <v>191</v>
      </c>
      <c r="J36" t="s">
        <v>80</v>
      </c>
      <c r="L36" s="4" t="s">
        <v>192</v>
      </c>
      <c r="M36" s="4" t="s">
        <v>192</v>
      </c>
      <c r="N36" t="s">
        <v>193</v>
      </c>
      <c r="P36" t="str">
        <f>IFERROR(INDEX(LessonLO!H:I,MATCH("GCSE"&amp;AN36,LessonLO!H:H,0),2),"")</f>
        <v>GCSE19</v>
      </c>
      <c r="Q36" t="str">
        <f>IFERROR(INDEX(LessonLO!H:I,MATCH("Tiny"&amp;AN36,LessonLO!H:H,0),2),"")</f>
        <v>TS1.1</v>
      </c>
      <c r="R36" t="str">
        <f>IFERROR(INDEX(LessonLO!H:I,MATCH("Mini"&amp;AN36,LessonLO!H:H,0),2),"")</f>
        <v>MC1.1</v>
      </c>
      <c r="S36" t="str">
        <f>IFERROR(INDEX(LessonLO!H:I,MATCH("Junior"&amp;AN36,LessonLO!H:H,0),2),"")</f>
        <v>JC1.1</v>
      </c>
      <c r="X36" t="s">
        <v>195</v>
      </c>
      <c r="AD36" t="s">
        <v>192</v>
      </c>
      <c r="AE36">
        <v>0</v>
      </c>
      <c r="AN36" t="s">
        <v>194</v>
      </c>
    </row>
    <row r="37" spans="1:41" x14ac:dyDescent="0.45">
      <c r="A37" s="1">
        <v>35</v>
      </c>
      <c r="B37">
        <v>35</v>
      </c>
      <c r="C37" t="s">
        <v>185</v>
      </c>
      <c r="D37" t="s">
        <v>186</v>
      </c>
      <c r="E37" t="s">
        <v>187</v>
      </c>
      <c r="F37" t="s">
        <v>188</v>
      </c>
      <c r="G37" t="s">
        <v>189</v>
      </c>
      <c r="H37" t="s">
        <v>190</v>
      </c>
      <c r="I37" t="s">
        <v>196</v>
      </c>
      <c r="J37" t="s">
        <v>80</v>
      </c>
      <c r="L37" s="4" t="str">
        <f>I36</f>
        <v>CT1_1_1_1</v>
      </c>
      <c r="N37" t="s">
        <v>197</v>
      </c>
      <c r="P37" t="str">
        <f>IFERROR(INDEX(LessonLO!H:I,MATCH("GCSE"&amp;AN37,LessonLO!H:H,0),2),"")</f>
        <v>GCSE19</v>
      </c>
      <c r="Q37" t="str">
        <f>IFERROR(INDEX(LessonLO!H:I,MATCH("Tiny"&amp;AN37,LessonLO!H:H,0),2),"")</f>
        <v>TS1.1</v>
      </c>
      <c r="R37" t="str">
        <f>IFERROR(INDEX(LessonLO!H:I,MATCH("Mini"&amp;AN37,LessonLO!H:H,0),2),"")</f>
        <v>MC1.1</v>
      </c>
      <c r="S37" t="str">
        <f>IFERROR(INDEX(LessonLO!H:I,MATCH("Junior"&amp;AN37,LessonLO!H:H,0),2),"")</f>
        <v>JC1.1</v>
      </c>
      <c r="T37" t="str">
        <f>IFERROR(INDEX(LessonLO!H:I,MATCH("Senior"&amp;AN37,LessonLO!H:H,0),1),"")</f>
        <v/>
      </c>
      <c r="X37" t="s">
        <v>195</v>
      </c>
      <c r="AN37" t="s">
        <v>198</v>
      </c>
      <c r="AO37" t="str">
        <f ca="1">OFFSET(INDEX(I:I,MATCH(L37,I:I,0)),0,31)</f>
        <v>b051796c-edc4-48cb-82c7-bf42c5c37456</v>
      </c>
    </row>
    <row r="38" spans="1:41" x14ac:dyDescent="0.45">
      <c r="A38" s="1">
        <v>36</v>
      </c>
      <c r="B38">
        <v>36</v>
      </c>
      <c r="C38" t="s">
        <v>185</v>
      </c>
      <c r="D38" t="s">
        <v>186</v>
      </c>
      <c r="E38" t="s">
        <v>187</v>
      </c>
      <c r="F38" t="s">
        <v>188</v>
      </c>
      <c r="G38" t="s">
        <v>189</v>
      </c>
      <c r="H38" t="s">
        <v>190</v>
      </c>
      <c r="I38" t="s">
        <v>199</v>
      </c>
      <c r="J38" t="s">
        <v>80</v>
      </c>
      <c r="L38" s="4" t="str">
        <f>I36</f>
        <v>CT1_1_1_1</v>
      </c>
      <c r="N38" t="s">
        <v>200</v>
      </c>
      <c r="P38" t="str">
        <f>IFERROR(INDEX(LessonLO!H:I,MATCH("GCSE"&amp;AN38,LessonLO!H:H,0),2),"")</f>
        <v/>
      </c>
      <c r="Q38" t="str">
        <f>IFERROR(INDEX(LessonLO!H:I,MATCH("Tiny"&amp;AN38,LessonLO!H:H,0),2),"")</f>
        <v>TS1.1</v>
      </c>
      <c r="R38" t="str">
        <f>IFERROR(INDEX(LessonLO!H:I,MATCH("Mini"&amp;AN38,LessonLO!H:H,0),2),"")</f>
        <v>MC1.1</v>
      </c>
      <c r="S38" t="str">
        <f>IFERROR(INDEX(LessonLO!H:I,MATCH("Junior"&amp;AN38,LessonLO!H:H,0),2),"")</f>
        <v>JC1.1</v>
      </c>
      <c r="T38" t="str">
        <f>IFERROR(INDEX(LessonLO!H:I,MATCH("Senior"&amp;AN38,LessonLO!H:H,0),1),"")</f>
        <v/>
      </c>
      <c r="X38" t="s">
        <v>195</v>
      </c>
      <c r="AD38" t="s">
        <v>192</v>
      </c>
      <c r="AE38">
        <v>0</v>
      </c>
      <c r="AN38" t="s">
        <v>201</v>
      </c>
      <c r="AO38" t="str">
        <f ca="1">OFFSET(INDEX(I:I,MATCH(L38,I:I,0)),0,31)</f>
        <v>b051796c-edc4-48cb-82c7-bf42c5c37456</v>
      </c>
    </row>
    <row r="39" spans="1:41" x14ac:dyDescent="0.45">
      <c r="A39" s="1">
        <v>37</v>
      </c>
      <c r="B39">
        <v>37</v>
      </c>
      <c r="C39" t="s">
        <v>185</v>
      </c>
      <c r="D39" t="s">
        <v>186</v>
      </c>
      <c r="E39" t="s">
        <v>187</v>
      </c>
      <c r="F39" t="s">
        <v>188</v>
      </c>
      <c r="G39" t="s">
        <v>189</v>
      </c>
      <c r="H39" t="s">
        <v>190</v>
      </c>
      <c r="I39" t="s">
        <v>202</v>
      </c>
      <c r="J39" t="s">
        <v>80</v>
      </c>
      <c r="L39" s="4" t="str">
        <f>I38</f>
        <v>CT1_1_1_3</v>
      </c>
      <c r="N39" t="s">
        <v>203</v>
      </c>
      <c r="P39" t="str">
        <f>IFERROR(INDEX(LessonLO!H:I,MATCH("GCSE"&amp;AN39,LessonLO!H:H,0),2),"")</f>
        <v/>
      </c>
      <c r="Q39" t="str">
        <f>IFERROR(INDEX(LessonLO!H:I,MATCH("Tiny"&amp;AN39,LessonLO!H:H,0),2),"")</f>
        <v>TS1.1</v>
      </c>
      <c r="R39" t="str">
        <f>IFERROR(INDEX(LessonLO!H:I,MATCH("Mini"&amp;AN39,LessonLO!H:H,0),2),"")</f>
        <v>MC1.1</v>
      </c>
      <c r="S39" t="str">
        <f>IFERROR(INDEX(LessonLO!H:I,MATCH("Junior"&amp;AN39,LessonLO!H:H,0),2),"")</f>
        <v>JC1.1</v>
      </c>
      <c r="T39" t="str">
        <f>IFERROR(INDEX(LessonLO!H:I,MATCH("Senior"&amp;AN39,LessonLO!H:H,0),1),"")</f>
        <v/>
      </c>
      <c r="AN39" t="s">
        <v>204</v>
      </c>
      <c r="AO39" t="str">
        <f ca="1">OFFSET(INDEX(I:I,MATCH(L39,I:I,0)),0,31)</f>
        <v>bbf90f31-2265-45a1-9305-d882c4fa894e</v>
      </c>
    </row>
    <row r="40" spans="1:41" x14ac:dyDescent="0.45">
      <c r="A40" s="1">
        <v>38</v>
      </c>
      <c r="B40">
        <v>38</v>
      </c>
      <c r="C40" t="s">
        <v>185</v>
      </c>
      <c r="D40" t="s">
        <v>186</v>
      </c>
      <c r="E40" t="s">
        <v>187</v>
      </c>
      <c r="F40" t="s">
        <v>188</v>
      </c>
      <c r="G40" t="s">
        <v>189</v>
      </c>
      <c r="H40" t="s">
        <v>190</v>
      </c>
      <c r="I40" t="s">
        <v>205</v>
      </c>
      <c r="J40" t="s">
        <v>80</v>
      </c>
      <c r="L40" s="4" t="str">
        <f>I39</f>
        <v>CT1_1_1_4</v>
      </c>
      <c r="N40" t="s">
        <v>206</v>
      </c>
      <c r="P40" t="str">
        <f>IFERROR(INDEX(LessonLO!H:I,MATCH("GCSE"&amp;AN40,LessonLO!H:H,0),2),"")</f>
        <v/>
      </c>
      <c r="Q40" t="str">
        <f>IFERROR(INDEX(LessonLO!H:I,MATCH("Tiny"&amp;AN40,LessonLO!H:H,0),2),"")</f>
        <v>TS1.1</v>
      </c>
      <c r="R40" t="str">
        <f>IFERROR(INDEX(LessonLO!H:I,MATCH("Mini"&amp;AN40,LessonLO!H:H,0),2),"")</f>
        <v>MC1.1</v>
      </c>
      <c r="S40" t="str">
        <f>IFERROR(INDEX(LessonLO!H:I,MATCH("Junior"&amp;AN40,LessonLO!H:H,0),2),"")</f>
        <v>JC1.1</v>
      </c>
      <c r="T40" t="str">
        <f>IFERROR(INDEX(LessonLO!H:I,MATCH("Senior"&amp;AN40,LessonLO!H:H,0),1),"")</f>
        <v/>
      </c>
      <c r="X40" t="s">
        <v>208</v>
      </c>
      <c r="AD40" t="s">
        <v>209</v>
      </c>
      <c r="AN40" t="s">
        <v>207</v>
      </c>
      <c r="AO40" t="str">
        <f ca="1">OFFSET(INDEX(I:I,MATCH(L40,I:I,0)),0,31)</f>
        <v>77a46ef5-6c71-4c8d-97e8-9ead4108e0f1</v>
      </c>
    </row>
    <row r="41" spans="1:41" x14ac:dyDescent="0.45">
      <c r="A41" s="1">
        <v>39</v>
      </c>
      <c r="B41">
        <v>39</v>
      </c>
      <c r="C41" t="s">
        <v>185</v>
      </c>
      <c r="D41" t="s">
        <v>186</v>
      </c>
      <c r="E41" t="s">
        <v>187</v>
      </c>
      <c r="F41" t="s">
        <v>188</v>
      </c>
      <c r="G41" t="s">
        <v>189</v>
      </c>
      <c r="H41" t="s">
        <v>190</v>
      </c>
      <c r="I41" t="s">
        <v>210</v>
      </c>
      <c r="J41" t="s">
        <v>80</v>
      </c>
      <c r="L41" s="4" t="str">
        <f>I39</f>
        <v>CT1_1_1_4</v>
      </c>
      <c r="N41" t="s">
        <v>211</v>
      </c>
      <c r="P41" t="str">
        <f>IFERROR(INDEX(LessonLO!H:I,MATCH("GCSE"&amp;AN41,LessonLO!H:H,0),2),"")</f>
        <v>GCSE19</v>
      </c>
      <c r="Q41" t="str">
        <f>IFERROR(INDEX(LessonLO!H:I,MATCH("Tiny"&amp;AN41,LessonLO!H:H,0),2),"")</f>
        <v/>
      </c>
      <c r="R41" t="str">
        <f>IFERROR(INDEX(LessonLO!H:I,MATCH("Mini"&amp;AN41,LessonLO!H:H,0),2),"")</f>
        <v>MC1.1</v>
      </c>
      <c r="S41" t="str">
        <f>IFERROR(INDEX(LessonLO!H:I,MATCH("Junior"&amp;AN41,LessonLO!H:H,0),2),"")</f>
        <v>JC1.1</v>
      </c>
      <c r="T41" t="str">
        <f>IFERROR(INDEX(LessonLO!H:I,MATCH("Senior"&amp;AN41,LessonLO!H:H,0),1),"")</f>
        <v/>
      </c>
      <c r="AN41" t="s">
        <v>212</v>
      </c>
      <c r="AO41" t="str">
        <f ca="1">OFFSET(INDEX(I:I,MATCH(L41,I:I,0)),0,31)</f>
        <v>77a46ef5-6c71-4c8d-97e8-9ead4108e0f1</v>
      </c>
    </row>
    <row r="42" spans="1:41" x14ac:dyDescent="0.45">
      <c r="A42" s="1">
        <v>40</v>
      </c>
      <c r="B42">
        <v>40</v>
      </c>
      <c r="C42" t="s">
        <v>185</v>
      </c>
      <c r="D42" t="s">
        <v>186</v>
      </c>
      <c r="E42" t="s">
        <v>187</v>
      </c>
      <c r="F42" t="s">
        <v>188</v>
      </c>
      <c r="G42" t="s">
        <v>213</v>
      </c>
      <c r="H42" t="s">
        <v>190</v>
      </c>
      <c r="I42" t="s">
        <v>214</v>
      </c>
      <c r="J42" t="s">
        <v>80</v>
      </c>
      <c r="L42" s="4" t="str">
        <f>CONCATENATE(I39, ", ", I40)</f>
        <v>CT1_1_1_4, CT1_1_1_5</v>
      </c>
      <c r="N42" t="s">
        <v>215</v>
      </c>
      <c r="P42" t="str">
        <f>IFERROR(INDEX(LessonLO!H:I,MATCH("GCSE"&amp;AN42,LessonLO!H:H,0),2),"")</f>
        <v>GCSE19</v>
      </c>
      <c r="Q42" t="str">
        <f>IFERROR(INDEX(LessonLO!H:I,MATCH("Tiny"&amp;AN42,LessonLO!H:H,0),2),"")</f>
        <v/>
      </c>
      <c r="R42" t="str">
        <f>IFERROR(INDEX(LessonLO!H:I,MATCH("Mini"&amp;AN42,LessonLO!H:H,0),2),"")</f>
        <v>MC1.1</v>
      </c>
      <c r="S42" t="str">
        <f>IFERROR(INDEX(LessonLO!H:I,MATCH("Junior"&amp;AN42,LessonLO!H:H,0),2),"")</f>
        <v>JC1.1</v>
      </c>
      <c r="T42" t="str">
        <f>IFERROR(INDEX(LessonLO!H:I,MATCH("Senior"&amp;AN42,LessonLO!H:H,0),1),"")</f>
        <v/>
      </c>
      <c r="AD42" t="s">
        <v>218</v>
      </c>
      <c r="AN42" t="s">
        <v>216</v>
      </c>
      <c r="AO42" t="s">
        <v>217</v>
      </c>
    </row>
    <row r="43" spans="1:41" x14ac:dyDescent="0.45">
      <c r="A43" s="1">
        <v>41</v>
      </c>
      <c r="B43">
        <v>41</v>
      </c>
      <c r="C43" t="s">
        <v>185</v>
      </c>
      <c r="D43" t="s">
        <v>186</v>
      </c>
      <c r="E43" t="s">
        <v>187</v>
      </c>
      <c r="F43" t="s">
        <v>188</v>
      </c>
      <c r="G43" t="s">
        <v>213</v>
      </c>
      <c r="H43" t="s">
        <v>190</v>
      </c>
      <c r="I43" t="s">
        <v>219</v>
      </c>
      <c r="J43" t="s">
        <v>80</v>
      </c>
      <c r="L43" s="4" t="str">
        <f>CONCATENATE(I39, ", ", I42)</f>
        <v>CT1_1_1_4, CT1_1_1_7</v>
      </c>
      <c r="N43" t="s">
        <v>220</v>
      </c>
      <c r="P43" t="str">
        <f>IFERROR(INDEX(LessonLO!H:I,MATCH("GCSE"&amp;AN43,LessonLO!H:H,0),2),"")</f>
        <v/>
      </c>
      <c r="Q43" t="str">
        <f>IFERROR(INDEX(LessonLO!H:I,MATCH("Tiny"&amp;AN43,LessonLO!H:H,0),2),"")</f>
        <v>TS2.1</v>
      </c>
      <c r="R43" t="str">
        <f>IFERROR(INDEX(LessonLO!H:I,MATCH("Mini"&amp;AN43,LessonLO!H:H,0),2),"")</f>
        <v>MC1.1</v>
      </c>
      <c r="S43" t="str">
        <f>IFERROR(INDEX(LessonLO!H:I,MATCH("Junior"&amp;AN43,LessonLO!H:H,0),2),"")</f>
        <v>JC1.1</v>
      </c>
      <c r="T43" t="str">
        <f>IFERROR(INDEX(LessonLO!H:I,MATCH("Senior"&amp;AN43,LessonLO!H:H,0),1),"")</f>
        <v/>
      </c>
      <c r="AD43" t="s">
        <v>223</v>
      </c>
      <c r="AN43" t="s">
        <v>221</v>
      </c>
      <c r="AO43" t="s">
        <v>222</v>
      </c>
    </row>
    <row r="44" spans="1:41" x14ac:dyDescent="0.45">
      <c r="A44" s="1">
        <v>42</v>
      </c>
      <c r="B44">
        <v>42</v>
      </c>
      <c r="C44" t="s">
        <v>185</v>
      </c>
      <c r="D44" t="s">
        <v>186</v>
      </c>
      <c r="E44" t="s">
        <v>187</v>
      </c>
      <c r="F44" t="s">
        <v>188</v>
      </c>
      <c r="G44" t="s">
        <v>213</v>
      </c>
      <c r="H44" t="s">
        <v>190</v>
      </c>
      <c r="I44" t="s">
        <v>224</v>
      </c>
      <c r="J44" t="s">
        <v>80</v>
      </c>
      <c r="L44" s="4" t="str">
        <f>I36</f>
        <v>CT1_1_1_1</v>
      </c>
      <c r="N44" t="s">
        <v>225</v>
      </c>
      <c r="P44" t="str">
        <f>IFERROR(INDEX(LessonLO!H:I,MATCH("GCSE"&amp;AN44,LessonLO!H:H,0),2),"")</f>
        <v>GCSE19</v>
      </c>
      <c r="Q44" t="str">
        <f>IFERROR(INDEX(LessonLO!H:I,MATCH("Tiny"&amp;AN44,LessonLO!H:H,0),2),"")</f>
        <v/>
      </c>
      <c r="R44" t="str">
        <f>IFERROR(INDEX(LessonLO!H:I,MATCH("Mini"&amp;AN44,LessonLO!H:H,0),2),"")</f>
        <v>MC1.1</v>
      </c>
      <c r="S44" t="str">
        <f>IFERROR(INDEX(LessonLO!H:I,MATCH("Junior"&amp;AN44,LessonLO!H:H,0),2),"")</f>
        <v>JC1.1</v>
      </c>
      <c r="T44" t="str">
        <f>IFERROR(INDEX(LessonLO!H:I,MATCH("Senior"&amp;AN44,LessonLO!H:H,0),1),"")</f>
        <v/>
      </c>
      <c r="AN44" t="s">
        <v>226</v>
      </c>
      <c r="AO44" t="str">
        <f ca="1">OFFSET(INDEX(I:I,MATCH(L44,I:I,0)),0,31)</f>
        <v>b051796c-edc4-48cb-82c7-bf42c5c37456</v>
      </c>
    </row>
    <row r="45" spans="1:41" x14ac:dyDescent="0.45">
      <c r="A45" s="1">
        <v>43</v>
      </c>
      <c r="B45">
        <v>43</v>
      </c>
      <c r="C45" t="s">
        <v>185</v>
      </c>
      <c r="D45" t="s">
        <v>186</v>
      </c>
      <c r="E45" t="s">
        <v>187</v>
      </c>
      <c r="F45" t="s">
        <v>188</v>
      </c>
      <c r="G45" t="s">
        <v>227</v>
      </c>
      <c r="H45" t="s">
        <v>228</v>
      </c>
      <c r="I45" t="s">
        <v>229</v>
      </c>
      <c r="J45" t="s">
        <v>230</v>
      </c>
      <c r="L45" s="4" t="str">
        <f>CONCATENATE(I41, ", ",I152)</f>
        <v>CT1_1_1_6, CT1_6_2_1</v>
      </c>
      <c r="N45" t="s">
        <v>231</v>
      </c>
      <c r="P45" t="str">
        <f>IFERROR(INDEX(LessonLO!H:I,MATCH("GCSE"&amp;AN45,LessonLO!H:H,0),2),"")</f>
        <v/>
      </c>
      <c r="Q45" t="str">
        <f>IFERROR(INDEX(LessonLO!H:I,MATCH("Tiny"&amp;AN45,LessonLO!H:H,0),2),"")</f>
        <v/>
      </c>
      <c r="R45" t="str">
        <f>IFERROR(INDEX(LessonLO!H:I,MATCH("Mini"&amp;AN45,LessonLO!H:H,0),2),"")</f>
        <v/>
      </c>
      <c r="S45" t="str">
        <f>IFERROR(INDEX(LessonLO!H:I,MATCH("Junior"&amp;AN45,LessonLO!H:H,0),2),"")</f>
        <v/>
      </c>
      <c r="T45" t="str">
        <f>IFERROR(INDEX(LessonLO!H:I,MATCH("Senior"&amp;AN45,LessonLO!H:H,0),1),"")</f>
        <v/>
      </c>
      <c r="AN45" t="s">
        <v>232</v>
      </c>
      <c r="AO45" t="s">
        <v>233</v>
      </c>
    </row>
    <row r="46" spans="1:41" x14ac:dyDescent="0.45">
      <c r="A46" s="1">
        <v>44</v>
      </c>
      <c r="B46">
        <v>44</v>
      </c>
      <c r="C46" t="s">
        <v>185</v>
      </c>
      <c r="D46" t="s">
        <v>186</v>
      </c>
      <c r="E46" t="s">
        <v>187</v>
      </c>
      <c r="F46" t="s">
        <v>188</v>
      </c>
      <c r="G46" t="s">
        <v>227</v>
      </c>
      <c r="H46" t="s">
        <v>228</v>
      </c>
      <c r="I46" t="s">
        <v>234</v>
      </c>
      <c r="J46" t="s">
        <v>230</v>
      </c>
      <c r="L46" s="4" t="str">
        <f>CONCATENATE(I160, ", ", I41)</f>
        <v>CT1_10_2_1, CT1_1_1_6</v>
      </c>
      <c r="M46" s="4" t="s">
        <v>235</v>
      </c>
      <c r="N46" t="s">
        <v>236</v>
      </c>
      <c r="P46" t="str">
        <f>IFERROR(INDEX(LessonLO!H:I,MATCH("GCSE"&amp;AN46,LessonLO!H:H,0),2),"")</f>
        <v/>
      </c>
      <c r="Q46" t="str">
        <f>IFERROR(INDEX(LessonLO!H:I,MATCH("Tiny"&amp;AN46,LessonLO!H:H,0),2),"")</f>
        <v/>
      </c>
      <c r="R46" t="str">
        <f>IFERROR(INDEX(LessonLO!H:I,MATCH("Mini"&amp;AN46,LessonLO!H:H,0),2),"")</f>
        <v/>
      </c>
      <c r="S46" t="str">
        <f>IFERROR(INDEX(LessonLO!H:I,MATCH("Junior"&amp;AN46,LessonLO!H:H,0),2),"")</f>
        <v/>
      </c>
      <c r="T46" t="str">
        <f>IFERROR(INDEX(LessonLO!H:I,MATCH("Senior"&amp;AN46,LessonLO!H:H,0),1),"")</f>
        <v/>
      </c>
      <c r="AN46" t="s">
        <v>237</v>
      </c>
      <c r="AO46" t="s">
        <v>238</v>
      </c>
    </row>
    <row r="47" spans="1:41" x14ac:dyDescent="0.45">
      <c r="A47" s="1">
        <v>45</v>
      </c>
      <c r="B47">
        <v>45</v>
      </c>
      <c r="C47" t="s">
        <v>185</v>
      </c>
      <c r="D47" t="s">
        <v>186</v>
      </c>
      <c r="E47" t="s">
        <v>187</v>
      </c>
      <c r="F47" t="s">
        <v>188</v>
      </c>
      <c r="G47" t="s">
        <v>227</v>
      </c>
      <c r="H47" t="s">
        <v>228</v>
      </c>
      <c r="I47" t="s">
        <v>239</v>
      </c>
      <c r="J47" t="s">
        <v>80</v>
      </c>
      <c r="L47" s="4" t="str">
        <f>I41</f>
        <v>CT1_1_1_6</v>
      </c>
      <c r="N47" t="s">
        <v>240</v>
      </c>
      <c r="O47" t="s">
        <v>241</v>
      </c>
      <c r="P47" t="str">
        <f>IFERROR(INDEX(LessonLO!H:I,MATCH("GCSE"&amp;AN47,LessonLO!H:H,0),2),"")</f>
        <v/>
      </c>
      <c r="Q47" t="str">
        <f>IFERROR(INDEX(LessonLO!H:I,MATCH("Tiny"&amp;AN47,LessonLO!H:H,0),2),"")</f>
        <v/>
      </c>
      <c r="R47" t="str">
        <f>IFERROR(INDEX(LessonLO!H:I,MATCH("Mini"&amp;AN47,LessonLO!H:H,0),2),"")</f>
        <v/>
      </c>
      <c r="S47" t="str">
        <f>IFERROR(INDEX(LessonLO!H:I,MATCH("Junior"&amp;AN47,LessonLO!H:H,0),2),"")</f>
        <v/>
      </c>
      <c r="T47" t="str">
        <f>IFERROR(INDEX(LessonLO!H:I,MATCH("Senior"&amp;AN47,LessonLO!H:H,0),1),"")</f>
        <v/>
      </c>
      <c r="AD47" t="s">
        <v>243</v>
      </c>
      <c r="AN47" t="s">
        <v>242</v>
      </c>
      <c r="AO47" t="str">
        <f ca="1">OFFSET(INDEX(I:I,MATCH(L47,I:I,0)),0,31)</f>
        <v>f857e2a4-8131-4f85-828a-b9a0cc1fd6c9</v>
      </c>
    </row>
    <row r="48" spans="1:41" x14ac:dyDescent="0.45">
      <c r="A48" s="1">
        <v>46</v>
      </c>
      <c r="B48">
        <v>46</v>
      </c>
      <c r="C48" t="s">
        <v>185</v>
      </c>
      <c r="D48" t="s">
        <v>186</v>
      </c>
      <c r="E48" t="s">
        <v>187</v>
      </c>
      <c r="F48" t="s">
        <v>188</v>
      </c>
      <c r="G48" t="s">
        <v>244</v>
      </c>
      <c r="H48" t="s">
        <v>245</v>
      </c>
      <c r="I48" t="s">
        <v>246</v>
      </c>
      <c r="J48" t="s">
        <v>80</v>
      </c>
      <c r="L48" s="4" t="str">
        <f>I39</f>
        <v>CT1_1_1_4</v>
      </c>
      <c r="N48" t="s">
        <v>247</v>
      </c>
      <c r="P48" t="str">
        <f>IFERROR(INDEX(LessonLO!H:I,MATCH("GCSE"&amp;AN48,LessonLO!H:H,0),2),"")</f>
        <v/>
      </c>
      <c r="Q48" t="str">
        <f>IFERROR(INDEX(LessonLO!H:I,MATCH("Tiny"&amp;AN48,LessonLO!H:H,0),2),"")</f>
        <v/>
      </c>
      <c r="R48" t="str">
        <f>IFERROR(INDEX(LessonLO!H:I,MATCH("Mini"&amp;AN48,LessonLO!H:H,0),2),"")</f>
        <v/>
      </c>
      <c r="S48" t="str">
        <f>IFERROR(INDEX(LessonLO!H:I,MATCH("Junior"&amp;AN48,LessonLO!H:H,0),2),"")</f>
        <v/>
      </c>
      <c r="T48" t="str">
        <f>IFERROR(INDEX(LessonLO!H:I,MATCH("Senior"&amp;AN48,LessonLO!H:H,0),1),"")</f>
        <v/>
      </c>
      <c r="AN48" t="s">
        <v>248</v>
      </c>
      <c r="AO48" t="str">
        <f ca="1">OFFSET(INDEX(I:I,MATCH(L48,I:I,0)),0,31)</f>
        <v>77a46ef5-6c71-4c8d-97e8-9ead4108e0f1</v>
      </c>
    </row>
    <row r="49" spans="1:41" x14ac:dyDescent="0.45">
      <c r="A49" s="1">
        <v>47</v>
      </c>
      <c r="B49">
        <v>47</v>
      </c>
      <c r="C49" t="s">
        <v>185</v>
      </c>
      <c r="D49" t="s">
        <v>186</v>
      </c>
      <c r="E49" t="s">
        <v>187</v>
      </c>
      <c r="F49" t="s">
        <v>188</v>
      </c>
      <c r="G49" t="s">
        <v>244</v>
      </c>
      <c r="H49" t="s">
        <v>245</v>
      </c>
      <c r="I49" t="s">
        <v>249</v>
      </c>
      <c r="J49" t="s">
        <v>80</v>
      </c>
      <c r="L49" s="4" t="str">
        <f>I48</f>
        <v>CT1_1_5_1</v>
      </c>
      <c r="N49" t="s">
        <v>250</v>
      </c>
      <c r="P49" t="str">
        <f>IFERROR(INDEX(LessonLO!H:I,MATCH("GCSE"&amp;AN49,LessonLO!H:H,0),2),"")</f>
        <v>GCSE27</v>
      </c>
      <c r="Q49" t="str">
        <f>IFERROR(INDEX(LessonLO!H:I,MATCH("Tiny"&amp;AN49,LessonLO!H:H,0),2),"")</f>
        <v/>
      </c>
      <c r="R49" t="str">
        <f>IFERROR(INDEX(LessonLO!H:I,MATCH("Mini"&amp;AN49,LessonLO!H:H,0),2),"")</f>
        <v/>
      </c>
      <c r="S49" t="str">
        <f>IFERROR(INDEX(LessonLO!H:I,MATCH("Junior"&amp;AN49,LessonLO!H:H,0),2),"")</f>
        <v/>
      </c>
      <c r="T49" t="str">
        <f>IFERROR(INDEX(LessonLO!H:I,MATCH("Senior"&amp;AN49,LessonLO!H:H,0),1),"")</f>
        <v/>
      </c>
      <c r="AN49" t="s">
        <v>251</v>
      </c>
      <c r="AO49" t="str">
        <f ca="1">OFFSET(INDEX(I:I,MATCH(L49,I:I,0)),0,31)</f>
        <v>3b860eea-5243-47cc-91f3-c638955aca85</v>
      </c>
    </row>
    <row r="50" spans="1:41" x14ac:dyDescent="0.45">
      <c r="A50" s="1">
        <v>48</v>
      </c>
      <c r="B50">
        <v>48</v>
      </c>
      <c r="C50" t="s">
        <v>185</v>
      </c>
      <c r="D50" t="s">
        <v>186</v>
      </c>
      <c r="E50" t="s">
        <v>187</v>
      </c>
      <c r="F50" t="s">
        <v>188</v>
      </c>
      <c r="G50" t="s">
        <v>244</v>
      </c>
      <c r="H50" t="s">
        <v>245</v>
      </c>
      <c r="I50" t="s">
        <v>252</v>
      </c>
      <c r="J50" t="s">
        <v>80</v>
      </c>
      <c r="L50" s="4" t="str">
        <f>I49</f>
        <v>CT1_1_5_2</v>
      </c>
      <c r="N50" t="s">
        <v>253</v>
      </c>
      <c r="P50" t="str">
        <f>IFERROR(INDEX(LessonLO!H:I,MATCH("GCSE"&amp;AN50,LessonLO!H:H,0),2),"")</f>
        <v>GCSE27</v>
      </c>
      <c r="Q50" t="str">
        <f>IFERROR(INDEX(LessonLO!H:I,MATCH("Tiny"&amp;AN50,LessonLO!H:H,0),2),"")</f>
        <v/>
      </c>
      <c r="R50" t="str">
        <f>IFERROR(INDEX(LessonLO!H:I,MATCH("Mini"&amp;AN50,LessonLO!H:H,0),2),"")</f>
        <v/>
      </c>
      <c r="S50" t="str">
        <f>IFERROR(INDEX(LessonLO!H:I,MATCH("Junior"&amp;AN50,LessonLO!H:H,0),2),"")</f>
        <v/>
      </c>
      <c r="T50" t="str">
        <f>IFERROR(INDEX(LessonLO!H:I,MATCH("Senior"&amp;AN50,LessonLO!H:H,0),1),"")</f>
        <v/>
      </c>
      <c r="AN50" t="s">
        <v>254</v>
      </c>
      <c r="AO50" t="str">
        <f ca="1">OFFSET(INDEX(I:I,MATCH(L50,I:I,0)),0,31)</f>
        <v>d5893498-52fe-4fa2-9fb0-39c77b58f4a4</v>
      </c>
    </row>
    <row r="51" spans="1:41" x14ac:dyDescent="0.45">
      <c r="A51" s="1">
        <v>49</v>
      </c>
      <c r="B51">
        <v>49</v>
      </c>
      <c r="C51" t="s">
        <v>185</v>
      </c>
      <c r="D51" t="s">
        <v>186</v>
      </c>
      <c r="E51" t="s">
        <v>187</v>
      </c>
      <c r="F51" t="s">
        <v>188</v>
      </c>
      <c r="G51" t="s">
        <v>244</v>
      </c>
      <c r="H51" t="s">
        <v>245</v>
      </c>
      <c r="I51" t="s">
        <v>255</v>
      </c>
      <c r="J51" t="s">
        <v>80</v>
      </c>
      <c r="L51" s="4" t="str">
        <f>I50</f>
        <v>CT1_1_5_3</v>
      </c>
      <c r="N51" t="s">
        <v>256</v>
      </c>
      <c r="P51" t="str">
        <f>IFERROR(INDEX(LessonLO!H:I,MATCH("GCSE"&amp;AN51,LessonLO!H:H,0),2),"")</f>
        <v>GCSE27</v>
      </c>
      <c r="Q51" t="str">
        <f>IFERROR(INDEX(LessonLO!H:I,MATCH("Tiny"&amp;AN51,LessonLO!H:H,0),2),"")</f>
        <v/>
      </c>
      <c r="R51" t="str">
        <f>IFERROR(INDEX(LessonLO!H:I,MATCH("Mini"&amp;AN51,LessonLO!H:H,0),2),"")</f>
        <v/>
      </c>
      <c r="S51" t="str">
        <f>IFERROR(INDEX(LessonLO!H:I,MATCH("Junior"&amp;AN51,LessonLO!H:H,0),2),"")</f>
        <v/>
      </c>
      <c r="T51" t="str">
        <f>IFERROR(INDEX(LessonLO!H:I,MATCH("Senior"&amp;AN51,LessonLO!H:H,0),1),"")</f>
        <v/>
      </c>
      <c r="AN51" t="s">
        <v>257</v>
      </c>
      <c r="AO51" t="str">
        <f ca="1">OFFSET(INDEX(I:I,MATCH(L51,I:I,0)),0,31)</f>
        <v>1f5b01fe-5764-4bc9-9a50-a073a1a38e36</v>
      </c>
    </row>
    <row r="52" spans="1:41" x14ac:dyDescent="0.45">
      <c r="A52" s="1">
        <v>50</v>
      </c>
      <c r="B52">
        <v>50</v>
      </c>
      <c r="C52" t="s">
        <v>185</v>
      </c>
      <c r="D52" t="s">
        <v>186</v>
      </c>
      <c r="E52" t="s">
        <v>187</v>
      </c>
      <c r="F52" t="s">
        <v>188</v>
      </c>
      <c r="G52" t="s">
        <v>258</v>
      </c>
      <c r="H52" t="s">
        <v>259</v>
      </c>
      <c r="I52" t="s">
        <v>260</v>
      </c>
      <c r="J52" t="s">
        <v>80</v>
      </c>
      <c r="L52" s="4" t="str">
        <f>CONCATENATE(I39, ", ", I48)</f>
        <v>CT1_1_1_4, CT1_1_5_1</v>
      </c>
      <c r="N52" t="s">
        <v>261</v>
      </c>
      <c r="P52" t="str">
        <f>IFERROR(INDEX(LessonLO!H:I,MATCH("GCSE"&amp;AN52,LessonLO!H:H,0),2),"")</f>
        <v>GCSE27</v>
      </c>
      <c r="Q52" t="str">
        <f>IFERROR(INDEX(LessonLO!H:I,MATCH("Tiny"&amp;AN52,LessonLO!H:H,0),2),"")</f>
        <v/>
      </c>
      <c r="R52" t="str">
        <f>IFERROR(INDEX(LessonLO!H:I,MATCH("Mini"&amp;AN52,LessonLO!H:H,0),2),"")</f>
        <v/>
      </c>
      <c r="S52" t="str">
        <f>IFERROR(INDEX(LessonLO!H:I,MATCH("Junior"&amp;AN52,LessonLO!H:H,0),2),"")</f>
        <v>JC4.5</v>
      </c>
      <c r="T52" t="str">
        <f>IFERROR(INDEX(LessonLO!H:I,MATCH("Senior"&amp;AN52,LessonLO!H:H,0),1),"")</f>
        <v/>
      </c>
      <c r="V52" t="s">
        <v>264</v>
      </c>
      <c r="W52" t="s">
        <v>265</v>
      </c>
      <c r="AN52" t="s">
        <v>262</v>
      </c>
      <c r="AO52" t="s">
        <v>263</v>
      </c>
    </row>
    <row r="53" spans="1:41" x14ac:dyDescent="0.45">
      <c r="A53" s="1">
        <v>51</v>
      </c>
      <c r="B53">
        <v>51</v>
      </c>
      <c r="C53" t="s">
        <v>185</v>
      </c>
      <c r="D53" t="s">
        <v>186</v>
      </c>
      <c r="E53" t="s">
        <v>187</v>
      </c>
      <c r="F53" t="s">
        <v>188</v>
      </c>
      <c r="G53" t="s">
        <v>258</v>
      </c>
      <c r="H53" t="s">
        <v>259</v>
      </c>
      <c r="I53" t="s">
        <v>266</v>
      </c>
      <c r="J53" t="s">
        <v>80</v>
      </c>
      <c r="L53" s="4" t="str">
        <f>I52</f>
        <v>CT1_1_6_1</v>
      </c>
      <c r="N53" t="s">
        <v>267</v>
      </c>
      <c r="P53" t="str">
        <f>IFERROR(INDEX(LessonLO!H:I,MATCH("GCSE"&amp;AN53,LessonLO!H:H,0),2),"")</f>
        <v/>
      </c>
      <c r="Q53" t="str">
        <f>IFERROR(INDEX(LessonLO!H:I,MATCH("Tiny"&amp;AN53,LessonLO!H:H,0),2),"")</f>
        <v/>
      </c>
      <c r="R53" t="str">
        <f>IFERROR(INDEX(LessonLO!H:I,MATCH("Mini"&amp;AN53,LessonLO!H:H,0),2),"")</f>
        <v/>
      </c>
      <c r="S53" t="str">
        <f>IFERROR(INDEX(LessonLO!H:I,MATCH("Junior"&amp;AN53,LessonLO!H:H,0),2),"")</f>
        <v/>
      </c>
      <c r="T53" t="str">
        <f>IFERROR(INDEX(LessonLO!H:I,MATCH("Senior"&amp;AN53,LessonLO!H:H,0),1),"")</f>
        <v/>
      </c>
      <c r="V53" t="s">
        <v>264</v>
      </c>
      <c r="W53" t="s">
        <v>265</v>
      </c>
      <c r="AN53" t="s">
        <v>268</v>
      </c>
      <c r="AO53" t="str">
        <f t="shared" ref="AO53:AO59" ca="1" si="2">OFFSET(INDEX(I:I,MATCH(L53,I:I,0)),0,31)</f>
        <v>a9935db7-8e47-4d12-8202-a0328eadf6ee</v>
      </c>
    </row>
    <row r="54" spans="1:41" x14ac:dyDescent="0.45">
      <c r="A54" s="1">
        <v>52</v>
      </c>
      <c r="B54">
        <v>52</v>
      </c>
      <c r="C54" t="s">
        <v>185</v>
      </c>
      <c r="D54" t="s">
        <v>186</v>
      </c>
      <c r="E54" t="s">
        <v>187</v>
      </c>
      <c r="F54" t="s">
        <v>188</v>
      </c>
      <c r="G54" t="s">
        <v>258</v>
      </c>
      <c r="H54" t="s">
        <v>259</v>
      </c>
      <c r="I54" t="s">
        <v>269</v>
      </c>
      <c r="J54" t="s">
        <v>80</v>
      </c>
      <c r="L54" s="4" t="str">
        <f>I53</f>
        <v>CT1_1_6_2</v>
      </c>
      <c r="N54" t="s">
        <v>270</v>
      </c>
      <c r="P54" t="str">
        <f>IFERROR(INDEX(LessonLO!H:I,MATCH("GCSE"&amp;AN54,LessonLO!H:H,0),2),"")</f>
        <v/>
      </c>
      <c r="Q54" t="str">
        <f>IFERROR(INDEX(LessonLO!H:I,MATCH("Tiny"&amp;AN54,LessonLO!H:H,0),2),"")</f>
        <v/>
      </c>
      <c r="R54" t="str">
        <f>IFERROR(INDEX(LessonLO!H:I,MATCH("Mini"&amp;AN54,LessonLO!H:H,0),2),"")</f>
        <v/>
      </c>
      <c r="S54" t="str">
        <f>IFERROR(INDEX(LessonLO!H:I,MATCH("Junior"&amp;AN54,LessonLO!H:H,0),2),"")</f>
        <v/>
      </c>
      <c r="T54" t="str">
        <f>IFERROR(INDEX(LessonLO!H:I,MATCH("Senior"&amp;AN54,LessonLO!H:H,0),1),"")</f>
        <v/>
      </c>
      <c r="V54" t="s">
        <v>264</v>
      </c>
      <c r="W54" t="s">
        <v>265</v>
      </c>
      <c r="AN54" t="s">
        <v>271</v>
      </c>
      <c r="AO54" t="str">
        <f t="shared" ca="1" si="2"/>
        <v>edb06891-20f5-4f3a-b59b-a434c290f7a9</v>
      </c>
    </row>
    <row r="55" spans="1:41" x14ac:dyDescent="0.45">
      <c r="A55" s="1">
        <v>53</v>
      </c>
      <c r="B55">
        <v>53</v>
      </c>
      <c r="C55" t="s">
        <v>185</v>
      </c>
      <c r="D55" t="s">
        <v>186</v>
      </c>
      <c r="E55" t="s">
        <v>187</v>
      </c>
      <c r="F55" t="s">
        <v>188</v>
      </c>
      <c r="G55" t="s">
        <v>272</v>
      </c>
      <c r="H55" t="s">
        <v>273</v>
      </c>
      <c r="I55" t="s">
        <v>274</v>
      </c>
      <c r="J55" t="s">
        <v>80</v>
      </c>
      <c r="L55" s="4" t="str">
        <f>I39</f>
        <v>CT1_1_1_4</v>
      </c>
      <c r="N55" t="s">
        <v>275</v>
      </c>
      <c r="P55" t="str">
        <f>IFERROR(INDEX(LessonLO!H:I,MATCH("GCSE"&amp;AN55,LessonLO!H:H,0),2),"")</f>
        <v>GCSE19</v>
      </c>
      <c r="Q55" t="str">
        <f>IFERROR(INDEX(LessonLO!H:I,MATCH("Tiny"&amp;AN55,LessonLO!H:H,0),2),"")</f>
        <v/>
      </c>
      <c r="R55" t="str">
        <f>IFERROR(INDEX(LessonLO!H:I,MATCH("Mini"&amp;AN55,LessonLO!H:H,0),2),"")</f>
        <v/>
      </c>
      <c r="S55" t="str">
        <f>IFERROR(INDEX(LessonLO!H:I,MATCH("Junior"&amp;AN55,LessonLO!H:H,0),2),"")</f>
        <v/>
      </c>
      <c r="T55" t="str">
        <f>IFERROR(INDEX(LessonLO!H:I,MATCH("Senior"&amp;AN55,LessonLO!H:H,0),1),"")</f>
        <v/>
      </c>
      <c r="AN55" t="s">
        <v>276</v>
      </c>
      <c r="AO55" t="str">
        <f t="shared" ca="1" si="2"/>
        <v>77a46ef5-6c71-4c8d-97e8-9ead4108e0f1</v>
      </c>
    </row>
    <row r="56" spans="1:41" x14ac:dyDescent="0.45">
      <c r="A56" s="1">
        <v>54</v>
      </c>
      <c r="B56">
        <v>54</v>
      </c>
      <c r="C56" t="s">
        <v>185</v>
      </c>
      <c r="D56" t="s">
        <v>186</v>
      </c>
      <c r="E56" t="s">
        <v>187</v>
      </c>
      <c r="F56" t="s">
        <v>188</v>
      </c>
      <c r="G56" t="s">
        <v>272</v>
      </c>
      <c r="H56" t="s">
        <v>273</v>
      </c>
      <c r="I56" t="s">
        <v>277</v>
      </c>
      <c r="J56" t="s">
        <v>80</v>
      </c>
      <c r="L56" s="4" t="str">
        <f>I55</f>
        <v>CT1_1_7_1</v>
      </c>
      <c r="N56" t="s">
        <v>278</v>
      </c>
      <c r="P56" t="str">
        <f>IFERROR(INDEX(LessonLO!H:I,MATCH("GCSE"&amp;AN56,LessonLO!H:H,0),2),"")</f>
        <v>GCSE19</v>
      </c>
      <c r="Q56" t="str">
        <f>IFERROR(INDEX(LessonLO!H:I,MATCH("Tiny"&amp;AN56,LessonLO!H:H,0),2),"")</f>
        <v/>
      </c>
      <c r="R56" t="str">
        <f>IFERROR(INDEX(LessonLO!H:I,MATCH("Mini"&amp;AN56,LessonLO!H:H,0),2),"")</f>
        <v/>
      </c>
      <c r="S56" t="str">
        <f>IFERROR(INDEX(LessonLO!H:I,MATCH("Junior"&amp;AN56,LessonLO!H:H,0),2),"")</f>
        <v/>
      </c>
      <c r="T56" t="str">
        <f>IFERROR(INDEX(LessonLO!H:I,MATCH("Senior"&amp;AN56,LessonLO!H:H,0),1),"")</f>
        <v/>
      </c>
      <c r="V56" t="s">
        <v>280</v>
      </c>
      <c r="W56" t="s">
        <v>281</v>
      </c>
      <c r="AN56" t="s">
        <v>279</v>
      </c>
      <c r="AO56" t="str">
        <f t="shared" ca="1" si="2"/>
        <v>72dc3496-39e3-4ccc-92f4-85229287260d</v>
      </c>
    </row>
    <row r="57" spans="1:41" x14ac:dyDescent="0.45">
      <c r="A57" s="1">
        <v>55</v>
      </c>
      <c r="B57">
        <v>55</v>
      </c>
      <c r="C57" t="s">
        <v>185</v>
      </c>
      <c r="D57" t="s">
        <v>186</v>
      </c>
      <c r="E57" t="s">
        <v>187</v>
      </c>
      <c r="F57" t="s">
        <v>188</v>
      </c>
      <c r="G57" t="s">
        <v>272</v>
      </c>
      <c r="H57" t="s">
        <v>273</v>
      </c>
      <c r="I57" t="s">
        <v>282</v>
      </c>
      <c r="J57" t="s">
        <v>80</v>
      </c>
      <c r="L57" s="4" t="str">
        <f>I56</f>
        <v>CT1_1_7_2</v>
      </c>
      <c r="N57" t="s">
        <v>283</v>
      </c>
      <c r="P57" t="str">
        <f>IFERROR(INDEX(LessonLO!H:I,MATCH("GCSE"&amp;AN57,LessonLO!H:H,0),2),"")</f>
        <v/>
      </c>
      <c r="Q57" t="str">
        <f>IFERROR(INDEX(LessonLO!H:I,MATCH("Tiny"&amp;AN57,LessonLO!H:H,0),2),"")</f>
        <v/>
      </c>
      <c r="R57" t="str">
        <f>IFERROR(INDEX(LessonLO!H:I,MATCH("Mini"&amp;AN57,LessonLO!H:H,0),2),"")</f>
        <v/>
      </c>
      <c r="S57" t="str">
        <f>IFERROR(INDEX(LessonLO!H:I,MATCH("Junior"&amp;AN57,LessonLO!H:H,0),2),"")</f>
        <v/>
      </c>
      <c r="T57" t="str">
        <f>IFERROR(INDEX(LessonLO!H:I,MATCH("Senior"&amp;AN57,LessonLO!H:H,0),1),"")</f>
        <v/>
      </c>
      <c r="V57" t="s">
        <v>285</v>
      </c>
      <c r="W57" t="s">
        <v>286</v>
      </c>
      <c r="AN57" t="s">
        <v>284</v>
      </c>
      <c r="AO57" t="str">
        <f t="shared" ca="1" si="2"/>
        <v>910c2de6-0a5c-4a81-94f8-20c2b6d142a0</v>
      </c>
    </row>
    <row r="58" spans="1:41" x14ac:dyDescent="0.45">
      <c r="A58" s="1">
        <v>56</v>
      </c>
      <c r="B58">
        <v>56</v>
      </c>
      <c r="C58" t="s">
        <v>185</v>
      </c>
      <c r="D58" t="s">
        <v>186</v>
      </c>
      <c r="E58" t="s">
        <v>287</v>
      </c>
      <c r="F58" t="s">
        <v>288</v>
      </c>
      <c r="G58" t="s">
        <v>289</v>
      </c>
      <c r="H58" t="s">
        <v>290</v>
      </c>
      <c r="I58" t="s">
        <v>291</v>
      </c>
      <c r="J58" t="s">
        <v>80</v>
      </c>
      <c r="L58" s="4" t="str">
        <f>I39</f>
        <v>CT1_1_1_4</v>
      </c>
      <c r="N58" t="s">
        <v>292</v>
      </c>
      <c r="P58" t="str">
        <f>IFERROR(INDEX(LessonLO!H:I,MATCH("GCSE"&amp;AN58,LessonLO!H:H,0),2),"")</f>
        <v/>
      </c>
      <c r="Q58" t="str">
        <f>IFERROR(INDEX(LessonLO!H:I,MATCH("Tiny"&amp;AN58,LessonLO!H:H,0),2),"")</f>
        <v>TS1.1</v>
      </c>
      <c r="R58" t="str">
        <f>IFERROR(INDEX(LessonLO!H:I,MATCH("Mini"&amp;AN58,LessonLO!H:H,0),2),"")</f>
        <v>MC1.1</v>
      </c>
      <c r="S58" t="str">
        <f>IFERROR(INDEX(LessonLO!H:I,MATCH("Junior"&amp;AN58,LessonLO!H:H,0),2),"")</f>
        <v/>
      </c>
      <c r="T58" t="str">
        <f>IFERROR(INDEX(LessonLO!H:I,MATCH("Senior"&amp;AN58,LessonLO!H:H,0),1),"")</f>
        <v/>
      </c>
      <c r="AN58" t="s">
        <v>293</v>
      </c>
      <c r="AO58" t="str">
        <f t="shared" ca="1" si="2"/>
        <v>77a46ef5-6c71-4c8d-97e8-9ead4108e0f1</v>
      </c>
    </row>
    <row r="59" spans="1:41" x14ac:dyDescent="0.45">
      <c r="A59" s="1">
        <v>57</v>
      </c>
      <c r="B59">
        <v>57</v>
      </c>
      <c r="C59" t="s">
        <v>185</v>
      </c>
      <c r="D59" t="s">
        <v>186</v>
      </c>
      <c r="E59" t="s">
        <v>287</v>
      </c>
      <c r="F59" t="s">
        <v>288</v>
      </c>
      <c r="G59" t="s">
        <v>289</v>
      </c>
      <c r="H59" t="s">
        <v>290</v>
      </c>
      <c r="I59" t="s">
        <v>294</v>
      </c>
      <c r="J59" t="s">
        <v>80</v>
      </c>
      <c r="L59" s="4" t="str">
        <f>I58</f>
        <v>CT1_23_1_1</v>
      </c>
      <c r="N59" t="s">
        <v>295</v>
      </c>
      <c r="P59" t="str">
        <f>IFERROR(INDEX(LessonLO!H:I,MATCH("GCSE"&amp;AN59,LessonLO!H:H,0),2),"")</f>
        <v>GCSE19</v>
      </c>
      <c r="Q59" t="str">
        <f>IFERROR(INDEX(LessonLO!H:I,MATCH("Tiny"&amp;AN59,LessonLO!H:H,0),2),"")</f>
        <v/>
      </c>
      <c r="R59" t="str">
        <f>IFERROR(INDEX(LessonLO!H:I,MATCH("Mini"&amp;AN59,LessonLO!H:H,0),2),"")</f>
        <v>MC1.1</v>
      </c>
      <c r="S59" t="str">
        <f>IFERROR(INDEX(LessonLO!H:I,MATCH("Junior"&amp;AN59,LessonLO!H:H,0),2),"")</f>
        <v>JC1.6</v>
      </c>
      <c r="T59" t="str">
        <f>IFERROR(INDEX(LessonLO!H:I,MATCH("Senior"&amp;AN59,LessonLO!H:H,0),1),"")</f>
        <v/>
      </c>
      <c r="AN59" t="s">
        <v>296</v>
      </c>
      <c r="AO59" t="str">
        <f t="shared" ca="1" si="2"/>
        <v>804e42c1-4cbe-465f-9511-a72f95b8fc73</v>
      </c>
    </row>
    <row r="60" spans="1:41" x14ac:dyDescent="0.45">
      <c r="A60" s="1">
        <v>58</v>
      </c>
      <c r="B60">
        <v>58</v>
      </c>
      <c r="C60" t="s">
        <v>185</v>
      </c>
      <c r="D60" t="s">
        <v>186</v>
      </c>
      <c r="E60" t="s">
        <v>187</v>
      </c>
      <c r="F60" t="s">
        <v>188</v>
      </c>
      <c r="G60" t="s">
        <v>297</v>
      </c>
      <c r="H60" t="s">
        <v>298</v>
      </c>
      <c r="I60" t="s">
        <v>299</v>
      </c>
      <c r="J60" t="s">
        <v>80</v>
      </c>
      <c r="L60" s="4" t="s">
        <v>192</v>
      </c>
      <c r="N60" t="s">
        <v>300</v>
      </c>
      <c r="P60" t="str">
        <f>IFERROR(INDEX(LessonLO!H:I,MATCH("GCSE"&amp;AN60,LessonLO!H:H,0),2),"")</f>
        <v/>
      </c>
      <c r="Q60" t="str">
        <f>IFERROR(INDEX(LessonLO!H:I,MATCH("Tiny"&amp;AN60,LessonLO!H:H,0),2),"")</f>
        <v/>
      </c>
      <c r="R60" t="str">
        <f>IFERROR(INDEX(LessonLO!H:I,MATCH("Mini"&amp;AN60,LessonLO!H:H,0),2),"")</f>
        <v/>
      </c>
      <c r="S60" t="str">
        <f>IFERROR(INDEX(LessonLO!H:I,MATCH("Junior"&amp;AN60,LessonLO!H:H,0),2),"")</f>
        <v>JC1.1</v>
      </c>
      <c r="T60" t="str">
        <f>IFERROR(INDEX(LessonLO!H:I,MATCH("Senior"&amp;AN60,LessonLO!H:H,0),1),"")</f>
        <v/>
      </c>
      <c r="AD60" t="s">
        <v>243</v>
      </c>
      <c r="AN60" t="s">
        <v>301</v>
      </c>
    </row>
    <row r="61" spans="1:41" x14ac:dyDescent="0.45">
      <c r="A61" s="1">
        <v>59</v>
      </c>
      <c r="B61">
        <v>59</v>
      </c>
      <c r="C61" t="s">
        <v>185</v>
      </c>
      <c r="D61" t="s">
        <v>186</v>
      </c>
      <c r="E61" t="s">
        <v>187</v>
      </c>
      <c r="F61" t="s">
        <v>188</v>
      </c>
      <c r="G61" t="s">
        <v>297</v>
      </c>
      <c r="H61" t="s">
        <v>298</v>
      </c>
      <c r="I61" t="s">
        <v>302</v>
      </c>
      <c r="J61" t="s">
        <v>80</v>
      </c>
      <c r="L61" s="4" t="str">
        <f>I59</f>
        <v>CT1_23_1_2</v>
      </c>
      <c r="N61" t="s">
        <v>303</v>
      </c>
      <c r="P61" t="str">
        <f>IFERROR(INDEX(LessonLO!H:I,MATCH("GCSE"&amp;AN61,LessonLO!H:H,0),2),"")</f>
        <v/>
      </c>
      <c r="Q61" t="str">
        <f>IFERROR(INDEX(LessonLO!H:I,MATCH("Tiny"&amp;AN61,LessonLO!H:H,0),2),"")</f>
        <v>TS4.1</v>
      </c>
      <c r="R61" t="str">
        <f>IFERROR(INDEX(LessonLO!H:I,MATCH("Mini"&amp;AN61,LessonLO!H:H,0),2),"")</f>
        <v>MC1.1</v>
      </c>
      <c r="S61" t="str">
        <f>IFERROR(INDEX(LessonLO!H:I,MATCH("Junior"&amp;AN61,LessonLO!H:H,0),2),"")</f>
        <v>JC1.1</v>
      </c>
      <c r="T61" t="str">
        <f>IFERROR(INDEX(LessonLO!H:I,MATCH("Senior"&amp;AN61,LessonLO!H:H,0),1),"")</f>
        <v/>
      </c>
      <c r="AD61" t="s">
        <v>243</v>
      </c>
      <c r="AN61" t="s">
        <v>304</v>
      </c>
      <c r="AO61" t="str">
        <f t="shared" ref="AO61:AO66" ca="1" si="3">OFFSET(INDEX(I:I,MATCH(L61,I:I,0)),0,31)</f>
        <v>269d7786-5110-4884-91aa-0d40b14ab2e7</v>
      </c>
    </row>
    <row r="62" spans="1:41" x14ac:dyDescent="0.45">
      <c r="A62" s="1">
        <v>60</v>
      </c>
      <c r="B62">
        <v>60</v>
      </c>
      <c r="C62" t="s">
        <v>185</v>
      </c>
      <c r="D62" t="s">
        <v>186</v>
      </c>
      <c r="E62" t="s">
        <v>187</v>
      </c>
      <c r="F62" t="s">
        <v>188</v>
      </c>
      <c r="G62" t="s">
        <v>297</v>
      </c>
      <c r="H62" t="s">
        <v>298</v>
      </c>
      <c r="I62" t="s">
        <v>305</v>
      </c>
      <c r="J62" t="s">
        <v>80</v>
      </c>
      <c r="L62" s="4" t="str">
        <f>I61</f>
        <v>CT1_1_3_2</v>
      </c>
      <c r="N62" t="s">
        <v>306</v>
      </c>
      <c r="P62" t="str">
        <f>IFERROR(INDEX(LessonLO!H:I,MATCH("GCSE"&amp;AN62,LessonLO!H:H,0),2),"")</f>
        <v/>
      </c>
      <c r="Q62" t="str">
        <f>IFERROR(INDEX(LessonLO!H:I,MATCH("Tiny"&amp;AN62,LessonLO!H:H,0),2),"")</f>
        <v>TS4.1</v>
      </c>
      <c r="R62" t="str">
        <f>IFERROR(INDEX(LessonLO!H:I,MATCH("Mini"&amp;AN62,LessonLO!H:H,0),2),"")</f>
        <v/>
      </c>
      <c r="S62" t="str">
        <f>IFERROR(INDEX(LessonLO!H:I,MATCH("Junior"&amp;AN62,LessonLO!H:H,0),2),"")</f>
        <v/>
      </c>
      <c r="T62" t="str">
        <f>IFERROR(INDEX(LessonLO!H:I,MATCH("Senior"&amp;AN62,LessonLO!H:H,0),1),"")</f>
        <v/>
      </c>
      <c r="AD62" t="s">
        <v>243</v>
      </c>
      <c r="AN62" t="s">
        <v>307</v>
      </c>
      <c r="AO62" t="str">
        <f t="shared" ca="1" si="3"/>
        <v>e1bb8a8a-01f9-4758-b1f9-c7d934745564</v>
      </c>
    </row>
    <row r="63" spans="1:41" x14ac:dyDescent="0.45">
      <c r="A63" s="1">
        <v>61</v>
      </c>
      <c r="B63">
        <v>61</v>
      </c>
      <c r="C63" t="s">
        <v>185</v>
      </c>
      <c r="D63" t="s">
        <v>186</v>
      </c>
      <c r="E63" t="s">
        <v>187</v>
      </c>
      <c r="F63" t="s">
        <v>188</v>
      </c>
      <c r="G63" t="s">
        <v>297</v>
      </c>
      <c r="H63" t="s">
        <v>298</v>
      </c>
      <c r="I63" t="s">
        <v>308</v>
      </c>
      <c r="J63" t="s">
        <v>80</v>
      </c>
      <c r="L63" s="4" t="str">
        <f>I59</f>
        <v>CT1_23_1_2</v>
      </c>
      <c r="N63" t="s">
        <v>309</v>
      </c>
      <c r="P63" t="str">
        <f>IFERROR(INDEX(LessonLO!H:I,MATCH("GCSE"&amp;AN63,LessonLO!H:H,0),2),"")</f>
        <v/>
      </c>
      <c r="Q63" t="str">
        <f>IFERROR(INDEX(LessonLO!H:I,MATCH("Tiny"&amp;AN63,LessonLO!H:H,0),2),"")</f>
        <v/>
      </c>
      <c r="R63" t="str">
        <f>IFERROR(INDEX(LessonLO!H:I,MATCH("Mini"&amp;AN63,LessonLO!H:H,0),2),"")</f>
        <v>MC1.1</v>
      </c>
      <c r="S63" t="str">
        <f>IFERROR(INDEX(LessonLO!H:I,MATCH("Junior"&amp;AN63,LessonLO!H:H,0),2),"")</f>
        <v>JC1.1</v>
      </c>
      <c r="T63" t="str">
        <f>IFERROR(INDEX(LessonLO!H:I,MATCH("Senior"&amp;AN63,LessonLO!H:H,0),1),"")</f>
        <v/>
      </c>
      <c r="AN63" t="s">
        <v>310</v>
      </c>
      <c r="AO63" t="str">
        <f t="shared" ca="1" si="3"/>
        <v>269d7786-5110-4884-91aa-0d40b14ab2e7</v>
      </c>
    </row>
    <row r="64" spans="1:41" x14ac:dyDescent="0.45">
      <c r="A64" s="1">
        <v>62</v>
      </c>
      <c r="B64">
        <v>62</v>
      </c>
      <c r="C64" t="s">
        <v>185</v>
      </c>
      <c r="D64" t="s">
        <v>186</v>
      </c>
      <c r="E64" t="s">
        <v>187</v>
      </c>
      <c r="F64" t="s">
        <v>188</v>
      </c>
      <c r="G64" t="s">
        <v>297</v>
      </c>
      <c r="H64" t="s">
        <v>298</v>
      </c>
      <c r="I64" t="s">
        <v>311</v>
      </c>
      <c r="J64" t="s">
        <v>80</v>
      </c>
      <c r="L64" s="4" t="str">
        <f>I59</f>
        <v>CT1_23_1_2</v>
      </c>
      <c r="N64" t="s">
        <v>312</v>
      </c>
      <c r="P64" t="str">
        <f>IFERROR(INDEX(LessonLO!H:I,MATCH("GCSE"&amp;AN64,LessonLO!H:H,0),2),"")</f>
        <v/>
      </c>
      <c r="Q64" t="str">
        <f>IFERROR(INDEX(LessonLO!H:I,MATCH("Tiny"&amp;AN64,LessonLO!H:H,0),2),"")</f>
        <v/>
      </c>
      <c r="R64" t="str">
        <f>IFERROR(INDEX(LessonLO!H:I,MATCH("Mini"&amp;AN64,LessonLO!H:H,0),2),"")</f>
        <v>MC1.1</v>
      </c>
      <c r="S64" t="str">
        <f>IFERROR(INDEX(LessonLO!H:I,MATCH("Junior"&amp;AN64,LessonLO!H:H,0),2),"")</f>
        <v>JC1.1</v>
      </c>
      <c r="T64" t="str">
        <f>IFERROR(INDEX(LessonLO!H:I,MATCH("Senior"&amp;AN64,LessonLO!H:H,0),1),"")</f>
        <v/>
      </c>
      <c r="AN64" t="s">
        <v>313</v>
      </c>
      <c r="AO64" t="str">
        <f t="shared" ca="1" si="3"/>
        <v>269d7786-5110-4884-91aa-0d40b14ab2e7</v>
      </c>
    </row>
    <row r="65" spans="1:41" x14ac:dyDescent="0.45">
      <c r="A65" s="1">
        <v>63</v>
      </c>
      <c r="B65">
        <v>63</v>
      </c>
      <c r="C65" t="s">
        <v>185</v>
      </c>
      <c r="D65" t="s">
        <v>186</v>
      </c>
      <c r="E65" t="s">
        <v>187</v>
      </c>
      <c r="F65" t="s">
        <v>188</v>
      </c>
      <c r="G65" t="s">
        <v>297</v>
      </c>
      <c r="H65" t="s">
        <v>298</v>
      </c>
      <c r="I65" t="s">
        <v>314</v>
      </c>
      <c r="J65" t="s">
        <v>80</v>
      </c>
      <c r="L65" s="4" t="str">
        <f>I59</f>
        <v>CT1_23_1_2</v>
      </c>
      <c r="N65" t="s">
        <v>315</v>
      </c>
      <c r="P65" t="str">
        <f>IFERROR(INDEX(LessonLO!H:I,MATCH("GCSE"&amp;AN65,LessonLO!H:H,0),2),"")</f>
        <v/>
      </c>
      <c r="Q65" t="str">
        <f>IFERROR(INDEX(LessonLO!H:I,MATCH("Tiny"&amp;AN65,LessonLO!H:H,0),2),"")</f>
        <v/>
      </c>
      <c r="R65" t="str">
        <f>IFERROR(INDEX(LessonLO!H:I,MATCH("Mini"&amp;AN65,LessonLO!H:H,0),2),"")</f>
        <v>MC1.1</v>
      </c>
      <c r="S65" t="str">
        <f>IFERROR(INDEX(LessonLO!H:I,MATCH("Junior"&amp;AN65,LessonLO!H:H,0),2),"")</f>
        <v>JC1.1</v>
      </c>
      <c r="T65" t="str">
        <f>IFERROR(INDEX(LessonLO!H:I,MATCH("Senior"&amp;AN65,LessonLO!H:H,0),1),"")</f>
        <v/>
      </c>
      <c r="AN65" t="s">
        <v>316</v>
      </c>
      <c r="AO65" t="str">
        <f t="shared" ca="1" si="3"/>
        <v>269d7786-5110-4884-91aa-0d40b14ab2e7</v>
      </c>
    </row>
    <row r="66" spans="1:41" x14ac:dyDescent="0.45">
      <c r="A66" s="1">
        <v>64</v>
      </c>
      <c r="B66">
        <v>64</v>
      </c>
      <c r="C66" t="s">
        <v>185</v>
      </c>
      <c r="D66" t="s">
        <v>186</v>
      </c>
      <c r="E66" t="s">
        <v>187</v>
      </c>
      <c r="F66" t="s">
        <v>188</v>
      </c>
      <c r="G66" t="s">
        <v>317</v>
      </c>
      <c r="H66" t="s">
        <v>318</v>
      </c>
      <c r="I66" t="s">
        <v>319</v>
      </c>
      <c r="J66" t="s">
        <v>80</v>
      </c>
      <c r="L66" s="4" t="str">
        <f>I60</f>
        <v>CT1_1_3_1</v>
      </c>
      <c r="N66" t="s">
        <v>320</v>
      </c>
      <c r="P66" t="str">
        <f>IFERROR(INDEX(LessonLO!H:I,MATCH("GCSE"&amp;AN66,LessonLO!H:H,0),2),"")</f>
        <v/>
      </c>
      <c r="Q66" t="str">
        <f>IFERROR(INDEX(LessonLO!H:I,MATCH("Tiny"&amp;AN66,LessonLO!H:H,0),2),"")</f>
        <v/>
      </c>
      <c r="R66" t="str">
        <f>IFERROR(INDEX(LessonLO!H:I,MATCH("Mini"&amp;AN66,LessonLO!H:H,0),2),"")</f>
        <v/>
      </c>
      <c r="S66" t="str">
        <f>IFERROR(INDEX(LessonLO!H:I,MATCH("Junior"&amp;AN66,LessonLO!H:H,0),2),"")</f>
        <v/>
      </c>
      <c r="T66" t="str">
        <f>IFERROR(INDEX(LessonLO!H:I,MATCH("Senior"&amp;AN66,LessonLO!H:H,0),1),"")</f>
        <v/>
      </c>
      <c r="AN66" t="s">
        <v>321</v>
      </c>
      <c r="AO66" t="str">
        <f t="shared" ca="1" si="3"/>
        <v>f6f8c334-19aa-4bcc-9056-01dad8211e10</v>
      </c>
    </row>
    <row r="67" spans="1:41" x14ac:dyDescent="0.45">
      <c r="A67" s="1">
        <v>65</v>
      </c>
      <c r="B67">
        <v>65</v>
      </c>
      <c r="C67" t="s">
        <v>185</v>
      </c>
      <c r="D67" t="s">
        <v>186</v>
      </c>
      <c r="E67" t="s">
        <v>187</v>
      </c>
      <c r="F67" t="s">
        <v>188</v>
      </c>
      <c r="G67" t="s">
        <v>317</v>
      </c>
      <c r="H67" t="s">
        <v>318</v>
      </c>
      <c r="I67" t="s">
        <v>322</v>
      </c>
      <c r="J67" t="s">
        <v>80</v>
      </c>
      <c r="L67" s="4" t="str">
        <f>CONCATENATE(I66, ", ", I61, ", ", I63)</f>
        <v>CT1_1_8_1, CT1_1_3_2, CT1_1_3_4</v>
      </c>
      <c r="N67" t="s">
        <v>323</v>
      </c>
      <c r="P67" t="str">
        <f>IFERROR(INDEX(LessonLO!H:I,MATCH("GCSE"&amp;AN67,LessonLO!H:H,0),2),"")</f>
        <v/>
      </c>
      <c r="Q67" t="str">
        <f>IFERROR(INDEX(LessonLO!H:I,MATCH("Tiny"&amp;AN67,LessonLO!H:H,0),2),"")</f>
        <v/>
      </c>
      <c r="R67" t="str">
        <f>IFERROR(INDEX(LessonLO!H:I,MATCH("Mini"&amp;AN67,LessonLO!H:H,0),2),"")</f>
        <v/>
      </c>
      <c r="S67" t="str">
        <f>IFERROR(INDEX(LessonLO!H:I,MATCH("Junior"&amp;AN67,LessonLO!H:H,0),2),"")</f>
        <v>JC6.6</v>
      </c>
      <c r="T67" t="str">
        <f>IFERROR(INDEX(LessonLO!H:I,MATCH("Senior"&amp;AN67,LessonLO!H:H,0),1),"")</f>
        <v/>
      </c>
      <c r="AN67" t="s">
        <v>324</v>
      </c>
      <c r="AO67" t="s">
        <v>325</v>
      </c>
    </row>
    <row r="68" spans="1:41" x14ac:dyDescent="0.45">
      <c r="A68" s="1">
        <v>66</v>
      </c>
      <c r="B68">
        <v>66</v>
      </c>
      <c r="C68" t="s">
        <v>185</v>
      </c>
      <c r="D68" t="s">
        <v>186</v>
      </c>
      <c r="E68" t="s">
        <v>187</v>
      </c>
      <c r="F68" t="s">
        <v>188</v>
      </c>
      <c r="G68" t="s">
        <v>317</v>
      </c>
      <c r="H68" t="s">
        <v>318</v>
      </c>
      <c r="I68" t="s">
        <v>326</v>
      </c>
      <c r="J68" t="s">
        <v>80</v>
      </c>
      <c r="L68" s="4" t="str">
        <f>CONCATENATE(I66, ", ", I61, ", ", I63, ", ", I64)</f>
        <v>CT1_1_8_1, CT1_1_3_2, CT1_1_3_4, CT1_1_3_5</v>
      </c>
      <c r="N68" t="s">
        <v>327</v>
      </c>
      <c r="P68" t="str">
        <f>IFERROR(INDEX(LessonLO!H:I,MATCH("GCSE"&amp;AN68,LessonLO!H:H,0),2),"")</f>
        <v/>
      </c>
      <c r="Q68" t="str">
        <f>IFERROR(INDEX(LessonLO!H:I,MATCH("Tiny"&amp;AN68,LessonLO!H:H,0),2),"")</f>
        <v/>
      </c>
      <c r="R68" t="str">
        <f>IFERROR(INDEX(LessonLO!H:I,MATCH("Mini"&amp;AN68,LessonLO!H:H,0),2),"")</f>
        <v/>
      </c>
      <c r="S68" t="str">
        <f>IFERROR(INDEX(LessonLO!H:I,MATCH("Junior"&amp;AN68,LessonLO!H:H,0),2),"")</f>
        <v/>
      </c>
      <c r="T68" t="str">
        <f>IFERROR(INDEX(LessonLO!H:I,MATCH("Senior"&amp;AN68,LessonLO!H:H,0),1),"")</f>
        <v/>
      </c>
      <c r="AN68" t="s">
        <v>328</v>
      </c>
      <c r="AO68" t="s">
        <v>329</v>
      </c>
    </row>
    <row r="69" spans="1:41" x14ac:dyDescent="0.45">
      <c r="A69" s="1">
        <v>67</v>
      </c>
      <c r="B69">
        <v>67</v>
      </c>
      <c r="C69" t="s">
        <v>185</v>
      </c>
      <c r="D69" t="s">
        <v>186</v>
      </c>
      <c r="E69" t="s">
        <v>187</v>
      </c>
      <c r="F69" t="s">
        <v>188</v>
      </c>
      <c r="G69" t="s">
        <v>317</v>
      </c>
      <c r="H69" t="s">
        <v>318</v>
      </c>
      <c r="I69" t="s">
        <v>330</v>
      </c>
      <c r="J69" t="s">
        <v>80</v>
      </c>
      <c r="L69" s="4" t="s">
        <v>331</v>
      </c>
      <c r="N69" t="s">
        <v>332</v>
      </c>
      <c r="P69" t="str">
        <f>IFERROR(INDEX(LessonLO!H:I,MATCH("GCSE"&amp;AN69,LessonLO!H:H,0),2),"")</f>
        <v/>
      </c>
      <c r="Q69" t="str">
        <f>IFERROR(INDEX(LessonLO!H:I,MATCH("Tiny"&amp;AN69,LessonLO!H:H,0),2),"")</f>
        <v/>
      </c>
      <c r="R69" t="str">
        <f>IFERROR(INDEX(LessonLO!H:I,MATCH("Mini"&amp;AN69,LessonLO!H:H,0),2),"")</f>
        <v/>
      </c>
      <c r="S69" t="str">
        <f>IFERROR(INDEX(LessonLO!H:I,MATCH("Junior"&amp;AN69,LessonLO!H:H,0),2),"")</f>
        <v/>
      </c>
      <c r="T69" t="str">
        <f>IFERROR(INDEX(LessonLO!H:I,MATCH("Senior"&amp;AN69,LessonLO!H:H,0),1),"")</f>
        <v/>
      </c>
      <c r="AN69" t="s">
        <v>333</v>
      </c>
      <c r="AO69" t="s">
        <v>329</v>
      </c>
    </row>
    <row r="70" spans="1:41" x14ac:dyDescent="0.45">
      <c r="A70" s="1">
        <v>68</v>
      </c>
      <c r="B70">
        <v>68</v>
      </c>
      <c r="C70" t="s">
        <v>185</v>
      </c>
      <c r="D70" t="s">
        <v>186</v>
      </c>
      <c r="E70" t="s">
        <v>287</v>
      </c>
      <c r="F70" t="s">
        <v>288</v>
      </c>
      <c r="G70" t="s">
        <v>334</v>
      </c>
      <c r="H70" t="s">
        <v>335</v>
      </c>
      <c r="I70" t="s">
        <v>336</v>
      </c>
      <c r="J70" t="s">
        <v>80</v>
      </c>
      <c r="L70" s="4" t="s">
        <v>192</v>
      </c>
      <c r="N70" t="s">
        <v>337</v>
      </c>
      <c r="O70" t="s">
        <v>338</v>
      </c>
      <c r="P70" t="str">
        <f>IFERROR(INDEX(LessonLO!H:I,MATCH("GCSE"&amp;AN70,LessonLO!H:H,0),2),"")</f>
        <v/>
      </c>
      <c r="Q70" t="str">
        <f>IFERROR(INDEX(LessonLO!H:I,MATCH("Tiny"&amp;AN70,LessonLO!H:H,0),2),"")</f>
        <v>TS4.5</v>
      </c>
      <c r="R70" t="str">
        <f>IFERROR(INDEX(LessonLO!H:I,MATCH("Mini"&amp;AN70,LessonLO!H:H,0),2),"")</f>
        <v/>
      </c>
      <c r="S70" t="str">
        <f>IFERROR(INDEX(LessonLO!H:I,MATCH("Junior"&amp;AN70,LessonLO!H:H,0),2),"")</f>
        <v/>
      </c>
      <c r="T70" t="str">
        <f>IFERROR(INDEX(LessonLO!H:I,MATCH("Senior"&amp;AN70,LessonLO!H:H,0),1),"")</f>
        <v/>
      </c>
      <c r="AN70" t="s">
        <v>339</v>
      </c>
    </row>
    <row r="71" spans="1:41" x14ac:dyDescent="0.45">
      <c r="A71" s="1">
        <v>69</v>
      </c>
      <c r="B71">
        <v>69</v>
      </c>
      <c r="C71" t="s">
        <v>185</v>
      </c>
      <c r="D71" t="s">
        <v>186</v>
      </c>
      <c r="E71" t="s">
        <v>287</v>
      </c>
      <c r="F71" t="s">
        <v>288</v>
      </c>
      <c r="G71" t="s">
        <v>334</v>
      </c>
      <c r="H71" t="s">
        <v>335</v>
      </c>
      <c r="I71" t="s">
        <v>340</v>
      </c>
      <c r="J71" t="s">
        <v>80</v>
      </c>
      <c r="L71" s="4" t="s">
        <v>192</v>
      </c>
      <c r="N71" t="s">
        <v>341</v>
      </c>
      <c r="O71" t="s">
        <v>338</v>
      </c>
      <c r="P71" t="str">
        <f>IFERROR(INDEX(LessonLO!H:I,MATCH("GCSE"&amp;AN71,LessonLO!H:H,0),2),"")</f>
        <v/>
      </c>
      <c r="Q71" t="str">
        <f>IFERROR(INDEX(LessonLO!H:I,MATCH("Tiny"&amp;AN71,LessonLO!H:H,0),2),"")</f>
        <v>TS4.5</v>
      </c>
      <c r="R71" t="str">
        <f>IFERROR(INDEX(LessonLO!H:I,MATCH("Mini"&amp;AN71,LessonLO!H:H,0),2),"")</f>
        <v/>
      </c>
      <c r="S71" t="str">
        <f>IFERROR(INDEX(LessonLO!H:I,MATCH("Junior"&amp;AN71,LessonLO!H:H,0),2),"")</f>
        <v/>
      </c>
      <c r="T71" t="str">
        <f>IFERROR(INDEX(LessonLO!H:I,MATCH("Senior"&amp;AN71,LessonLO!H:H,0),1),"")</f>
        <v/>
      </c>
      <c r="AN71" t="s">
        <v>342</v>
      </c>
    </row>
    <row r="72" spans="1:41" x14ac:dyDescent="0.45">
      <c r="A72" s="1">
        <v>70</v>
      </c>
      <c r="B72">
        <v>70</v>
      </c>
      <c r="C72" t="s">
        <v>185</v>
      </c>
      <c r="D72" t="s">
        <v>186</v>
      </c>
      <c r="E72" t="s">
        <v>287</v>
      </c>
      <c r="F72" t="s">
        <v>288</v>
      </c>
      <c r="G72" t="s">
        <v>334</v>
      </c>
      <c r="H72" t="s">
        <v>335</v>
      </c>
      <c r="I72" t="s">
        <v>343</v>
      </c>
      <c r="J72" t="s">
        <v>80</v>
      </c>
      <c r="L72" s="4" t="s">
        <v>192</v>
      </c>
      <c r="N72" t="s">
        <v>344</v>
      </c>
      <c r="O72" t="s">
        <v>338</v>
      </c>
      <c r="P72" t="str">
        <f>IFERROR(INDEX(LessonLO!H:I,MATCH("GCSE"&amp;AN72,LessonLO!H:H,0),2),"")</f>
        <v/>
      </c>
      <c r="Q72" t="str">
        <f>IFERROR(INDEX(LessonLO!H:I,MATCH("Tiny"&amp;AN72,LessonLO!H:H,0),2),"")</f>
        <v>TS4.5</v>
      </c>
      <c r="R72" t="str">
        <f>IFERROR(INDEX(LessonLO!H:I,MATCH("Mini"&amp;AN72,LessonLO!H:H,0),2),"")</f>
        <v/>
      </c>
      <c r="S72" t="str">
        <f>IFERROR(INDEX(LessonLO!H:I,MATCH("Junior"&amp;AN72,LessonLO!H:H,0),2),"")</f>
        <v/>
      </c>
      <c r="T72" t="str">
        <f>IFERROR(INDEX(LessonLO!H:I,MATCH("Senior"&amp;AN72,LessonLO!H:H,0),1),"")</f>
        <v/>
      </c>
      <c r="AN72" t="s">
        <v>345</v>
      </c>
    </row>
    <row r="73" spans="1:41" x14ac:dyDescent="0.45">
      <c r="A73" s="1">
        <v>71</v>
      </c>
      <c r="B73">
        <v>71</v>
      </c>
      <c r="C73" t="s">
        <v>185</v>
      </c>
      <c r="D73" t="s">
        <v>186</v>
      </c>
      <c r="E73" t="s">
        <v>287</v>
      </c>
      <c r="F73" t="s">
        <v>288</v>
      </c>
      <c r="G73" t="s">
        <v>334</v>
      </c>
      <c r="H73" t="s">
        <v>335</v>
      </c>
      <c r="I73" t="s">
        <v>346</v>
      </c>
      <c r="J73" t="s">
        <v>80</v>
      </c>
      <c r="L73" s="4" t="s">
        <v>192</v>
      </c>
      <c r="N73" t="s">
        <v>347</v>
      </c>
      <c r="O73" t="s">
        <v>338</v>
      </c>
      <c r="P73" t="str">
        <f>IFERROR(INDEX(LessonLO!H:I,MATCH("GCSE"&amp;AN73,LessonLO!H:H,0),2),"")</f>
        <v/>
      </c>
      <c r="Q73" t="str">
        <f>IFERROR(INDEX(LessonLO!H:I,MATCH("Tiny"&amp;AN73,LessonLO!H:H,0),2),"")</f>
        <v>TS4.5</v>
      </c>
      <c r="R73" t="str">
        <f>IFERROR(INDEX(LessonLO!H:I,MATCH("Mini"&amp;AN73,LessonLO!H:H,0),2),"")</f>
        <v/>
      </c>
      <c r="S73" t="str">
        <f>IFERROR(INDEX(LessonLO!H:I,MATCH("Junior"&amp;AN73,LessonLO!H:H,0),2),"")</f>
        <v/>
      </c>
      <c r="T73" t="str">
        <f>IFERROR(INDEX(LessonLO!H:I,MATCH("Senior"&amp;AN73,LessonLO!H:H,0),1),"")</f>
        <v/>
      </c>
      <c r="AN73" t="s">
        <v>348</v>
      </c>
    </row>
    <row r="74" spans="1:41" x14ac:dyDescent="0.45">
      <c r="A74" s="1">
        <v>72</v>
      </c>
      <c r="B74">
        <v>72</v>
      </c>
      <c r="C74" t="s">
        <v>185</v>
      </c>
      <c r="D74" t="s">
        <v>186</v>
      </c>
      <c r="E74" t="s">
        <v>287</v>
      </c>
      <c r="F74" t="s">
        <v>288</v>
      </c>
      <c r="G74" t="s">
        <v>334</v>
      </c>
      <c r="H74" t="s">
        <v>335</v>
      </c>
      <c r="I74" t="s">
        <v>349</v>
      </c>
      <c r="J74" t="s">
        <v>80</v>
      </c>
      <c r="L74" s="4" t="s">
        <v>192</v>
      </c>
      <c r="N74" t="s">
        <v>350</v>
      </c>
      <c r="O74" t="s">
        <v>338</v>
      </c>
      <c r="P74" t="str">
        <f>IFERROR(INDEX(LessonLO!H:I,MATCH("GCSE"&amp;AN74,LessonLO!H:H,0),2),"")</f>
        <v/>
      </c>
      <c r="Q74" t="str">
        <f>IFERROR(INDEX(LessonLO!H:I,MATCH("Tiny"&amp;AN74,LessonLO!H:H,0),2),"")</f>
        <v>TS4.5</v>
      </c>
      <c r="R74" t="str">
        <f>IFERROR(INDEX(LessonLO!H:I,MATCH("Mini"&amp;AN74,LessonLO!H:H,0),2),"")</f>
        <v/>
      </c>
      <c r="S74" t="str">
        <f>IFERROR(INDEX(LessonLO!H:I,MATCH("Junior"&amp;AN74,LessonLO!H:H,0),2),"")</f>
        <v/>
      </c>
      <c r="T74" t="str">
        <f>IFERROR(INDEX(LessonLO!H:I,MATCH("Senior"&amp;AN74,LessonLO!H:H,0),1),"")</f>
        <v/>
      </c>
      <c r="AN74" t="s">
        <v>351</v>
      </c>
    </row>
    <row r="75" spans="1:41" x14ac:dyDescent="0.45">
      <c r="A75" s="1">
        <v>73</v>
      </c>
      <c r="B75">
        <v>73</v>
      </c>
      <c r="C75" t="s">
        <v>185</v>
      </c>
      <c r="D75" t="s">
        <v>186</v>
      </c>
      <c r="E75" t="s">
        <v>287</v>
      </c>
      <c r="F75" t="s">
        <v>288</v>
      </c>
      <c r="G75" t="s">
        <v>352</v>
      </c>
      <c r="H75" t="s">
        <v>353</v>
      </c>
      <c r="I75" t="s">
        <v>354</v>
      </c>
      <c r="J75" t="s">
        <v>80</v>
      </c>
      <c r="L75" s="4" t="s">
        <v>192</v>
      </c>
      <c r="N75" t="s">
        <v>355</v>
      </c>
      <c r="P75" t="str">
        <f>IFERROR(INDEX(LessonLO!H:I,MATCH("GCSE"&amp;AN75,LessonLO!H:H,0),2),"")</f>
        <v/>
      </c>
      <c r="Q75" t="str">
        <f>IFERROR(INDEX(LessonLO!H:I,MATCH("Tiny"&amp;AN75,LessonLO!H:H,0),2),"")</f>
        <v>TS4.5</v>
      </c>
      <c r="R75" t="str">
        <f>IFERROR(INDEX(LessonLO!H:I,MATCH("Mini"&amp;AN75,LessonLO!H:H,0),2),"")</f>
        <v/>
      </c>
      <c r="S75" t="str">
        <f>IFERROR(INDEX(LessonLO!H:I,MATCH("Junior"&amp;AN75,LessonLO!H:H,0),2),"")</f>
        <v>JC3.1</v>
      </c>
      <c r="T75" t="str">
        <f>IFERROR(INDEX(LessonLO!H:I,MATCH("Senior"&amp;AN75,LessonLO!H:H,0),1),"")</f>
        <v/>
      </c>
      <c r="AN75" t="s">
        <v>356</v>
      </c>
    </row>
    <row r="76" spans="1:41" x14ac:dyDescent="0.45">
      <c r="A76" s="1">
        <v>74</v>
      </c>
      <c r="B76">
        <v>74</v>
      </c>
      <c r="C76" t="s">
        <v>185</v>
      </c>
      <c r="D76" t="s">
        <v>186</v>
      </c>
      <c r="E76" t="s">
        <v>287</v>
      </c>
      <c r="F76" t="s">
        <v>288</v>
      </c>
      <c r="G76" t="s">
        <v>352</v>
      </c>
      <c r="H76" t="s">
        <v>353</v>
      </c>
      <c r="I76" t="s">
        <v>357</v>
      </c>
      <c r="J76" t="s">
        <v>80</v>
      </c>
      <c r="L76" s="4" t="s">
        <v>192</v>
      </c>
      <c r="N76" t="s">
        <v>358</v>
      </c>
      <c r="P76" t="str">
        <f>IFERROR(INDEX(LessonLO!H:I,MATCH("GCSE"&amp;AN76,LessonLO!H:H,0),2),"")</f>
        <v/>
      </c>
      <c r="Q76" t="str">
        <f>IFERROR(INDEX(LessonLO!H:I,MATCH("Tiny"&amp;AN76,LessonLO!H:H,0),2),"")</f>
        <v/>
      </c>
      <c r="R76" t="str">
        <f>IFERROR(INDEX(LessonLO!H:I,MATCH("Mini"&amp;AN76,LessonLO!H:H,0),2),"")</f>
        <v/>
      </c>
      <c r="S76" t="str">
        <f>IFERROR(INDEX(LessonLO!H:I,MATCH("Junior"&amp;AN76,LessonLO!H:H,0),2),"")</f>
        <v>JC3.1</v>
      </c>
      <c r="T76" t="str">
        <f>IFERROR(INDEX(LessonLO!H:I,MATCH("Senior"&amp;AN76,LessonLO!H:H,0),1),"")</f>
        <v/>
      </c>
      <c r="AN76" t="s">
        <v>359</v>
      </c>
    </row>
    <row r="77" spans="1:41" x14ac:dyDescent="0.45">
      <c r="A77" s="1">
        <v>75</v>
      </c>
      <c r="B77">
        <v>75</v>
      </c>
      <c r="C77" t="s">
        <v>185</v>
      </c>
      <c r="D77" t="s">
        <v>186</v>
      </c>
      <c r="E77" t="s">
        <v>287</v>
      </c>
      <c r="F77" t="s">
        <v>288</v>
      </c>
      <c r="G77" t="s">
        <v>360</v>
      </c>
      <c r="H77" t="s">
        <v>361</v>
      </c>
      <c r="I77" t="s">
        <v>362</v>
      </c>
      <c r="J77" t="s">
        <v>80</v>
      </c>
      <c r="L77" s="4" t="str">
        <f>I75</f>
        <v>CT1_23_3_1</v>
      </c>
      <c r="N77" t="s">
        <v>363</v>
      </c>
      <c r="O77" t="s">
        <v>338</v>
      </c>
      <c r="P77" t="str">
        <f>IFERROR(INDEX(LessonLO!H:I,MATCH("GCSE"&amp;AN77,LessonLO!H:H,0),2),"")</f>
        <v/>
      </c>
      <c r="Q77" t="str">
        <f>IFERROR(INDEX(LessonLO!H:I,MATCH("Tiny"&amp;AN77,LessonLO!H:H,0),2),"")</f>
        <v>TS4.5</v>
      </c>
      <c r="R77" t="str">
        <f>IFERROR(INDEX(LessonLO!H:I,MATCH("Mini"&amp;AN77,LessonLO!H:H,0),2),"")</f>
        <v/>
      </c>
      <c r="S77" t="str">
        <f>IFERROR(INDEX(LessonLO!H:I,MATCH("Junior"&amp;AN77,LessonLO!H:H,0),2),"")</f>
        <v>JC3.1</v>
      </c>
      <c r="T77" t="str">
        <f>IFERROR(INDEX(LessonLO!H:I,MATCH("Senior"&amp;AN77,LessonLO!H:H,0),1),"")</f>
        <v/>
      </c>
      <c r="AN77" t="s">
        <v>364</v>
      </c>
      <c r="AO77" t="str">
        <f t="shared" ref="AO77:AO84" ca="1" si="4">OFFSET(INDEX(I:I,MATCH(L77,I:I,0)),0,31)</f>
        <v>6611c315-9f35-449d-8f11-ef8a42e56b6d</v>
      </c>
    </row>
    <row r="78" spans="1:41" x14ac:dyDescent="0.45">
      <c r="A78" s="1">
        <v>76</v>
      </c>
      <c r="B78">
        <v>76</v>
      </c>
      <c r="C78" t="s">
        <v>185</v>
      </c>
      <c r="D78" t="s">
        <v>186</v>
      </c>
      <c r="E78" t="s">
        <v>287</v>
      </c>
      <c r="F78" t="s">
        <v>288</v>
      </c>
      <c r="G78" t="s">
        <v>360</v>
      </c>
      <c r="H78" t="s">
        <v>361</v>
      </c>
      <c r="I78" t="s">
        <v>365</v>
      </c>
      <c r="J78" t="s">
        <v>80</v>
      </c>
      <c r="L78" s="4" t="str">
        <f>I75</f>
        <v>CT1_23_3_1</v>
      </c>
      <c r="N78" t="s">
        <v>366</v>
      </c>
      <c r="O78" t="s">
        <v>338</v>
      </c>
      <c r="P78" t="str">
        <f>IFERROR(INDEX(LessonLO!H:I,MATCH("GCSE"&amp;AN78,LessonLO!H:H,0),2),"")</f>
        <v/>
      </c>
      <c r="Q78" t="str">
        <f>IFERROR(INDEX(LessonLO!H:I,MATCH("Tiny"&amp;AN78,LessonLO!H:H,0),2),"")</f>
        <v>TS4.5</v>
      </c>
      <c r="R78" t="str">
        <f>IFERROR(INDEX(LessonLO!H:I,MATCH("Mini"&amp;AN78,LessonLO!H:H,0),2),"")</f>
        <v/>
      </c>
      <c r="S78" t="str">
        <f>IFERROR(INDEX(LessonLO!H:I,MATCH("Junior"&amp;AN78,LessonLO!H:H,0),2),"")</f>
        <v>JC3.1</v>
      </c>
      <c r="T78" t="str">
        <f>IFERROR(INDEX(LessonLO!H:I,MATCH("Senior"&amp;AN78,LessonLO!H:H,0),1),"")</f>
        <v/>
      </c>
      <c r="AN78" t="s">
        <v>367</v>
      </c>
      <c r="AO78" t="str">
        <f t="shared" ca="1" si="4"/>
        <v>6611c315-9f35-449d-8f11-ef8a42e56b6d</v>
      </c>
    </row>
    <row r="79" spans="1:41" x14ac:dyDescent="0.45">
      <c r="A79" s="1">
        <v>77</v>
      </c>
      <c r="B79">
        <v>77</v>
      </c>
      <c r="C79" t="s">
        <v>185</v>
      </c>
      <c r="D79" t="s">
        <v>186</v>
      </c>
      <c r="E79" t="s">
        <v>287</v>
      </c>
      <c r="F79" t="s">
        <v>288</v>
      </c>
      <c r="G79" t="s">
        <v>360</v>
      </c>
      <c r="H79" t="s">
        <v>361</v>
      </c>
      <c r="I79" t="s">
        <v>368</v>
      </c>
      <c r="J79" t="s">
        <v>80</v>
      </c>
      <c r="L79" s="4" t="str">
        <f>I75</f>
        <v>CT1_23_3_1</v>
      </c>
      <c r="N79" t="s">
        <v>369</v>
      </c>
      <c r="O79" t="s">
        <v>338</v>
      </c>
      <c r="P79" t="str">
        <f>IFERROR(INDEX(LessonLO!H:I,MATCH("GCSE"&amp;AN79,LessonLO!H:H,0),2),"")</f>
        <v/>
      </c>
      <c r="Q79" t="str">
        <f>IFERROR(INDEX(LessonLO!H:I,MATCH("Tiny"&amp;AN79,LessonLO!H:H,0),2),"")</f>
        <v>TS4.5</v>
      </c>
      <c r="R79" t="str">
        <f>IFERROR(INDEX(LessonLO!H:I,MATCH("Mini"&amp;AN79,LessonLO!H:H,0),2),"")</f>
        <v/>
      </c>
      <c r="S79" t="str">
        <f>IFERROR(INDEX(LessonLO!H:I,MATCH("Junior"&amp;AN79,LessonLO!H:H,0),2),"")</f>
        <v>JC3.1</v>
      </c>
      <c r="T79" t="str">
        <f>IFERROR(INDEX(LessonLO!H:I,MATCH("Senior"&amp;AN79,LessonLO!H:H,0),1),"")</f>
        <v/>
      </c>
      <c r="AN79" t="s">
        <v>370</v>
      </c>
      <c r="AO79" t="str">
        <f t="shared" ca="1" si="4"/>
        <v>6611c315-9f35-449d-8f11-ef8a42e56b6d</v>
      </c>
    </row>
    <row r="80" spans="1:41" x14ac:dyDescent="0.45">
      <c r="A80" s="1">
        <v>78</v>
      </c>
      <c r="B80">
        <v>78</v>
      </c>
      <c r="C80" t="s">
        <v>185</v>
      </c>
      <c r="D80" t="s">
        <v>186</v>
      </c>
      <c r="E80" t="s">
        <v>287</v>
      </c>
      <c r="F80" t="s">
        <v>288</v>
      </c>
      <c r="G80" t="s">
        <v>360</v>
      </c>
      <c r="H80" t="s">
        <v>361</v>
      </c>
      <c r="I80" t="s">
        <v>371</v>
      </c>
      <c r="J80" t="s">
        <v>80</v>
      </c>
      <c r="L80" s="4" t="str">
        <f>I75</f>
        <v>CT1_23_3_1</v>
      </c>
      <c r="N80" t="s">
        <v>372</v>
      </c>
      <c r="O80" t="s">
        <v>338</v>
      </c>
      <c r="P80" t="str">
        <f>IFERROR(INDEX(LessonLO!H:I,MATCH("GCSE"&amp;AN80,LessonLO!H:H,0),2),"")</f>
        <v/>
      </c>
      <c r="Q80" t="str">
        <f>IFERROR(INDEX(LessonLO!H:I,MATCH("Tiny"&amp;AN80,LessonLO!H:H,0),2),"")</f>
        <v/>
      </c>
      <c r="R80" t="str">
        <f>IFERROR(INDEX(LessonLO!H:I,MATCH("Mini"&amp;AN80,LessonLO!H:H,0),2),"")</f>
        <v/>
      </c>
      <c r="S80" t="str">
        <f>IFERROR(INDEX(LessonLO!H:I,MATCH("Junior"&amp;AN80,LessonLO!H:H,0),2),"")</f>
        <v>JC3.1</v>
      </c>
      <c r="T80" t="str">
        <f>IFERROR(INDEX(LessonLO!H:I,MATCH("Senior"&amp;AN80,LessonLO!H:H,0),1),"")</f>
        <v/>
      </c>
      <c r="AN80" t="s">
        <v>373</v>
      </c>
      <c r="AO80" t="str">
        <f t="shared" ca="1" si="4"/>
        <v>6611c315-9f35-449d-8f11-ef8a42e56b6d</v>
      </c>
    </row>
    <row r="81" spans="1:41" x14ac:dyDescent="0.45">
      <c r="A81" s="1">
        <v>79</v>
      </c>
      <c r="B81">
        <v>79</v>
      </c>
      <c r="C81" t="s">
        <v>185</v>
      </c>
      <c r="D81" t="s">
        <v>186</v>
      </c>
      <c r="E81" t="s">
        <v>287</v>
      </c>
      <c r="F81" t="s">
        <v>374</v>
      </c>
      <c r="G81" t="s">
        <v>360</v>
      </c>
      <c r="H81" t="s">
        <v>361</v>
      </c>
      <c r="I81" t="s">
        <v>375</v>
      </c>
      <c r="J81" t="s">
        <v>80</v>
      </c>
      <c r="L81" s="4" t="str">
        <f>I80</f>
        <v>CT1_23_4_4</v>
      </c>
      <c r="N81" t="s">
        <v>376</v>
      </c>
      <c r="P81" t="str">
        <f>IFERROR(INDEX(LessonLO!H:I,MATCH("GCSE"&amp;AN81,LessonLO!H:H,0),2),"")</f>
        <v/>
      </c>
      <c r="Q81" t="str">
        <f>IFERROR(INDEX(LessonLO!H:I,MATCH("Tiny"&amp;AN81,LessonLO!H:H,0),2),"")</f>
        <v/>
      </c>
      <c r="R81" t="str">
        <f>IFERROR(INDEX(LessonLO!H:I,MATCH("Mini"&amp;AN81,LessonLO!H:H,0),2),"")</f>
        <v/>
      </c>
      <c r="S81" t="str">
        <f>IFERROR(INDEX(LessonLO!H:I,MATCH("Junior"&amp;AN81,LessonLO!H:H,0),2),"")</f>
        <v>JC3.1</v>
      </c>
      <c r="T81" t="str">
        <f>IFERROR(INDEX(LessonLO!H:I,MATCH("Senior"&amp;AN81,LessonLO!H:H,0),1),"")</f>
        <v/>
      </c>
      <c r="AN81" t="s">
        <v>377</v>
      </c>
      <c r="AO81" t="str">
        <f t="shared" ca="1" si="4"/>
        <v>16b4ae58-7c79-4e26-b029-1612e45f848d</v>
      </c>
    </row>
    <row r="82" spans="1:41" x14ac:dyDescent="0.45">
      <c r="A82" s="1">
        <v>80</v>
      </c>
      <c r="B82">
        <v>80</v>
      </c>
      <c r="C82" t="s">
        <v>185</v>
      </c>
      <c r="D82" t="s">
        <v>186</v>
      </c>
      <c r="E82" t="s">
        <v>287</v>
      </c>
      <c r="F82" t="s">
        <v>374</v>
      </c>
      <c r="G82" t="s">
        <v>360</v>
      </c>
      <c r="H82" t="s">
        <v>361</v>
      </c>
      <c r="I82" t="s">
        <v>378</v>
      </c>
      <c r="J82" t="s">
        <v>80</v>
      </c>
      <c r="L82" s="4" t="str">
        <f>I81</f>
        <v>CT1_23_4_5</v>
      </c>
      <c r="N82" t="s">
        <v>379</v>
      </c>
      <c r="P82" t="str">
        <f>IFERROR(INDEX(LessonLO!H:I,MATCH("GCSE"&amp;AN82,LessonLO!H:H,0),2),"")</f>
        <v/>
      </c>
      <c r="Q82" t="str">
        <f>IFERROR(INDEX(LessonLO!H:I,MATCH("Tiny"&amp;AN82,LessonLO!H:H,0),2),"")</f>
        <v/>
      </c>
      <c r="R82" t="str">
        <f>IFERROR(INDEX(LessonLO!H:I,MATCH("Mini"&amp;AN82,LessonLO!H:H,0),2),"")</f>
        <v/>
      </c>
      <c r="S82" t="str">
        <f>IFERROR(INDEX(LessonLO!H:I,MATCH("Junior"&amp;AN82,LessonLO!H:H,0),2),"")</f>
        <v>JC3.1</v>
      </c>
      <c r="T82" t="str">
        <f>IFERROR(INDEX(LessonLO!H:I,MATCH("Senior"&amp;AN82,LessonLO!H:H,0),1),"")</f>
        <v/>
      </c>
      <c r="AN82" t="s">
        <v>380</v>
      </c>
      <c r="AO82" t="str">
        <f t="shared" ca="1" si="4"/>
        <v>a048d5dd-1b3a-4790-bec1-1e1f24c921f8</v>
      </c>
    </row>
    <row r="83" spans="1:41" x14ac:dyDescent="0.45">
      <c r="A83" s="1">
        <v>81</v>
      </c>
      <c r="B83">
        <v>81</v>
      </c>
      <c r="C83" t="s">
        <v>185</v>
      </c>
      <c r="D83" t="s">
        <v>186</v>
      </c>
      <c r="E83" t="s">
        <v>287</v>
      </c>
      <c r="F83" t="s">
        <v>374</v>
      </c>
      <c r="G83" t="s">
        <v>360</v>
      </c>
      <c r="H83" t="s">
        <v>361</v>
      </c>
      <c r="I83" t="s">
        <v>381</v>
      </c>
      <c r="J83" t="s">
        <v>80</v>
      </c>
      <c r="L83" s="4" t="str">
        <f>I82</f>
        <v>CT1_23_4_6</v>
      </c>
      <c r="N83" t="s">
        <v>382</v>
      </c>
      <c r="P83" t="str">
        <f>IFERROR(INDEX(LessonLO!H:I,MATCH("GCSE"&amp;AN83,LessonLO!H:H,0),2),"")</f>
        <v/>
      </c>
      <c r="Q83" t="str">
        <f>IFERROR(INDEX(LessonLO!H:I,MATCH("Tiny"&amp;AN83,LessonLO!H:H,0),2),"")</f>
        <v/>
      </c>
      <c r="R83" t="str">
        <f>IFERROR(INDEX(LessonLO!H:I,MATCH("Mini"&amp;AN83,LessonLO!H:H,0),2),"")</f>
        <v/>
      </c>
      <c r="S83" t="str">
        <f>IFERROR(INDEX(LessonLO!H:I,MATCH("Junior"&amp;AN83,LessonLO!H:H,0),2),"")</f>
        <v>JC3.1</v>
      </c>
      <c r="T83" t="str">
        <f>IFERROR(INDEX(LessonLO!H:I,MATCH("Senior"&amp;AN83,LessonLO!H:H,0),1),"")</f>
        <v/>
      </c>
      <c r="AN83" t="s">
        <v>383</v>
      </c>
      <c r="AO83" t="str">
        <f t="shared" ca="1" si="4"/>
        <v>05d832e3-4961-475b-81b6-c27a49e08a57</v>
      </c>
    </row>
    <row r="84" spans="1:41" x14ac:dyDescent="0.45">
      <c r="A84" s="1">
        <v>82</v>
      </c>
      <c r="B84">
        <v>82</v>
      </c>
      <c r="C84" t="s">
        <v>185</v>
      </c>
      <c r="D84" t="s">
        <v>186</v>
      </c>
      <c r="E84" t="s">
        <v>287</v>
      </c>
      <c r="F84" t="s">
        <v>374</v>
      </c>
      <c r="G84" t="s">
        <v>360</v>
      </c>
      <c r="H84" t="s">
        <v>361</v>
      </c>
      <c r="I84" t="s">
        <v>384</v>
      </c>
      <c r="J84" t="s">
        <v>80</v>
      </c>
      <c r="L84" s="4" t="str">
        <f>I83</f>
        <v>CT1_23_4_7</v>
      </c>
      <c r="N84" t="s">
        <v>385</v>
      </c>
      <c r="P84" t="str">
        <f>IFERROR(INDEX(LessonLO!H:I,MATCH("GCSE"&amp;AN84,LessonLO!H:H,0),2),"")</f>
        <v/>
      </c>
      <c r="Q84" t="str">
        <f>IFERROR(INDEX(LessonLO!H:I,MATCH("Tiny"&amp;AN84,LessonLO!H:H,0),2),"")</f>
        <v/>
      </c>
      <c r="R84" t="str">
        <f>IFERROR(INDEX(LessonLO!H:I,MATCH("Mini"&amp;AN84,LessonLO!H:H,0),2),"")</f>
        <v/>
      </c>
      <c r="S84" t="str">
        <f>IFERROR(INDEX(LessonLO!H:I,MATCH("Junior"&amp;AN84,LessonLO!H:H,0),2),"")</f>
        <v>JC3.1</v>
      </c>
      <c r="T84" t="str">
        <f>IFERROR(INDEX(LessonLO!H:I,MATCH("Senior"&amp;AN84,LessonLO!H:H,0),1),"")</f>
        <v/>
      </c>
      <c r="AN84" t="s">
        <v>386</v>
      </c>
      <c r="AO84" t="str">
        <f t="shared" ca="1" si="4"/>
        <v>cc662e76-b933-406d-b2f0-8a53d0623e81</v>
      </c>
    </row>
    <row r="85" spans="1:41" x14ac:dyDescent="0.45">
      <c r="A85" s="1">
        <v>83</v>
      </c>
      <c r="B85">
        <v>83</v>
      </c>
      <c r="C85" t="s">
        <v>185</v>
      </c>
      <c r="D85" t="s">
        <v>186</v>
      </c>
      <c r="E85" t="s">
        <v>287</v>
      </c>
      <c r="F85" t="s">
        <v>288</v>
      </c>
      <c r="G85" t="s">
        <v>387</v>
      </c>
      <c r="H85" t="s">
        <v>388</v>
      </c>
      <c r="I85" t="s">
        <v>389</v>
      </c>
      <c r="J85" t="s">
        <v>48</v>
      </c>
      <c r="L85" s="4" t="s">
        <v>192</v>
      </c>
      <c r="N85" t="s">
        <v>390</v>
      </c>
      <c r="O85" t="s">
        <v>338</v>
      </c>
      <c r="P85" t="str">
        <f>IFERROR(INDEX(LessonLO!H:I,MATCH("GCSE"&amp;AN85,LessonLO!H:H,0),2),"")</f>
        <v/>
      </c>
      <c r="Q85" t="str">
        <f>IFERROR(INDEX(LessonLO!H:I,MATCH("Tiny"&amp;AN85,LessonLO!H:H,0),2),"")</f>
        <v>TS4.6</v>
      </c>
      <c r="R85" t="str">
        <f>IFERROR(INDEX(LessonLO!H:I,MATCH("Mini"&amp;AN85,LessonLO!H:H,0),2),"")</f>
        <v/>
      </c>
      <c r="S85" t="str">
        <f>IFERROR(INDEX(LessonLO!H:I,MATCH("Junior"&amp;AN85,LessonLO!H:H,0),2),"")</f>
        <v>JC1.6</v>
      </c>
      <c r="T85" t="str">
        <f>IFERROR(INDEX(LessonLO!H:I,MATCH("Senior"&amp;AN85,LessonLO!H:H,0),1),"")</f>
        <v/>
      </c>
      <c r="AN85" t="s">
        <v>391</v>
      </c>
    </row>
    <row r="86" spans="1:41" x14ac:dyDescent="0.45">
      <c r="A86" s="1">
        <v>84</v>
      </c>
      <c r="B86">
        <v>84</v>
      </c>
      <c r="C86" t="s">
        <v>185</v>
      </c>
      <c r="D86" t="s">
        <v>186</v>
      </c>
      <c r="E86" t="s">
        <v>287</v>
      </c>
      <c r="F86" t="s">
        <v>288</v>
      </c>
      <c r="G86" t="s">
        <v>387</v>
      </c>
      <c r="H86" t="s">
        <v>388</v>
      </c>
      <c r="I86" t="s">
        <v>392</v>
      </c>
      <c r="J86" t="s">
        <v>80</v>
      </c>
      <c r="L86" s="4" t="str">
        <f>I85</f>
        <v>CT1_23_5_1</v>
      </c>
      <c r="N86" t="s">
        <v>393</v>
      </c>
      <c r="O86" t="s">
        <v>338</v>
      </c>
      <c r="P86" t="str">
        <f>IFERROR(INDEX(LessonLO!H:I,MATCH("GCSE"&amp;AN86,LessonLO!H:H,0),2),"")</f>
        <v/>
      </c>
      <c r="Q86" t="str">
        <f>IFERROR(INDEX(LessonLO!H:I,MATCH("Tiny"&amp;AN86,LessonLO!H:H,0),2),"")</f>
        <v>TS4.6</v>
      </c>
      <c r="R86" t="str">
        <f>IFERROR(INDEX(LessonLO!H:I,MATCH("Mini"&amp;AN86,LessonLO!H:H,0),2),"")</f>
        <v/>
      </c>
      <c r="S86" t="str">
        <f>IFERROR(INDEX(LessonLO!H:I,MATCH("Junior"&amp;AN86,LessonLO!H:H,0),2),"")</f>
        <v/>
      </c>
      <c r="T86" t="str">
        <f>IFERROR(INDEX(LessonLO!H:I,MATCH("Senior"&amp;AN86,LessonLO!H:H,0),1),"")</f>
        <v/>
      </c>
      <c r="AN86" t="s">
        <v>394</v>
      </c>
      <c r="AO86" t="str">
        <f ca="1">OFFSET(INDEX(I:I,MATCH(L86,I:I,0)),0,31)</f>
        <v>a7efbf4b-377b-4afb-aa2f-e6295f378a3a</v>
      </c>
    </row>
    <row r="87" spans="1:41" x14ac:dyDescent="0.45">
      <c r="A87" s="1">
        <v>85</v>
      </c>
      <c r="B87">
        <v>85</v>
      </c>
      <c r="C87" t="s">
        <v>185</v>
      </c>
      <c r="D87" t="s">
        <v>186</v>
      </c>
      <c r="E87" t="s">
        <v>287</v>
      </c>
      <c r="F87" t="s">
        <v>288</v>
      </c>
      <c r="G87" t="s">
        <v>387</v>
      </c>
      <c r="H87" t="s">
        <v>388</v>
      </c>
      <c r="I87" t="s">
        <v>395</v>
      </c>
      <c r="J87" t="s">
        <v>80</v>
      </c>
      <c r="L87" s="4" t="str">
        <f>I86</f>
        <v>CT1_23_5_2</v>
      </c>
      <c r="N87" t="s">
        <v>396</v>
      </c>
      <c r="O87" t="s">
        <v>338</v>
      </c>
      <c r="P87" t="str">
        <f>IFERROR(INDEX(LessonLO!H:I,MATCH("GCSE"&amp;AN87,LessonLO!H:H,0),2),"")</f>
        <v/>
      </c>
      <c r="Q87" t="str">
        <f>IFERROR(INDEX(LessonLO!H:I,MATCH("Tiny"&amp;AN87,LessonLO!H:H,0),2),"")</f>
        <v>TS4.6</v>
      </c>
      <c r="R87" t="str">
        <f>IFERROR(INDEX(LessonLO!H:I,MATCH("Mini"&amp;AN87,LessonLO!H:H,0),2),"")</f>
        <v/>
      </c>
      <c r="S87" t="str">
        <f>IFERROR(INDEX(LessonLO!H:I,MATCH("Junior"&amp;AN87,LessonLO!H:H,0),2),"")</f>
        <v/>
      </c>
      <c r="T87" t="str">
        <f>IFERROR(INDEX(LessonLO!H:I,MATCH("Senior"&amp;AN87,LessonLO!H:H,0),1),"")</f>
        <v/>
      </c>
      <c r="AN87" t="s">
        <v>397</v>
      </c>
      <c r="AO87" t="str">
        <f ca="1">OFFSET(INDEX(I:I,MATCH(L87,I:I,0)),0,31)</f>
        <v>6802de93-9802-43de-8e54-8df21640855b</v>
      </c>
    </row>
    <row r="88" spans="1:41" x14ac:dyDescent="0.45">
      <c r="A88" s="1">
        <v>86</v>
      </c>
      <c r="B88">
        <v>86</v>
      </c>
      <c r="C88" t="s">
        <v>185</v>
      </c>
      <c r="D88" t="s">
        <v>186</v>
      </c>
      <c r="E88" t="s">
        <v>287</v>
      </c>
      <c r="F88" t="s">
        <v>288</v>
      </c>
      <c r="G88" t="s">
        <v>387</v>
      </c>
      <c r="H88" t="s">
        <v>388</v>
      </c>
      <c r="I88" t="s">
        <v>398</v>
      </c>
      <c r="J88" t="s">
        <v>48</v>
      </c>
      <c r="L88" s="4" t="str">
        <f>I87</f>
        <v>CT1_23_5_3</v>
      </c>
      <c r="N88" t="s">
        <v>399</v>
      </c>
      <c r="O88" t="s">
        <v>338</v>
      </c>
      <c r="P88" t="str">
        <f>IFERROR(INDEX(LessonLO!H:I,MATCH("GCSE"&amp;AN88,LessonLO!H:H,0),2),"")</f>
        <v/>
      </c>
      <c r="Q88" t="str">
        <f>IFERROR(INDEX(LessonLO!H:I,MATCH("Tiny"&amp;AN88,LessonLO!H:H,0),2),"")</f>
        <v>TS4.6</v>
      </c>
      <c r="R88" t="str">
        <f>IFERROR(INDEX(LessonLO!H:I,MATCH("Mini"&amp;AN88,LessonLO!H:H,0),2),"")</f>
        <v/>
      </c>
      <c r="S88" t="str">
        <f>IFERROR(INDEX(LessonLO!H:I,MATCH("Junior"&amp;AN88,LessonLO!H:H,0),2),"")</f>
        <v/>
      </c>
      <c r="T88" t="str">
        <f>IFERROR(INDEX(LessonLO!H:I,MATCH("Senior"&amp;AN88,LessonLO!H:H,0),1),"")</f>
        <v/>
      </c>
      <c r="AN88" t="s">
        <v>400</v>
      </c>
      <c r="AO88" t="str">
        <f ca="1">OFFSET(INDEX(I:I,MATCH(L88,I:I,0)),0,31)</f>
        <v>8c5f00fd-0234-4740-b501-d2260504c8db</v>
      </c>
    </row>
    <row r="89" spans="1:41" x14ac:dyDescent="0.45">
      <c r="A89" s="1">
        <v>87</v>
      </c>
      <c r="B89">
        <v>87</v>
      </c>
      <c r="C89" t="s">
        <v>185</v>
      </c>
      <c r="D89" t="s">
        <v>186</v>
      </c>
      <c r="E89" t="s">
        <v>287</v>
      </c>
      <c r="F89" t="s">
        <v>288</v>
      </c>
      <c r="G89" t="s">
        <v>401</v>
      </c>
      <c r="H89" t="s">
        <v>402</v>
      </c>
      <c r="I89" t="s">
        <v>403</v>
      </c>
      <c r="J89" t="s">
        <v>80</v>
      </c>
      <c r="L89" s="4" t="s">
        <v>192</v>
      </c>
      <c r="N89" t="s">
        <v>404</v>
      </c>
      <c r="P89" t="str">
        <f>IFERROR(INDEX(LessonLO!H:I,MATCH("GCSE"&amp;AN89,LessonLO!H:H,0),2),"")</f>
        <v/>
      </c>
      <c r="Q89" t="str">
        <f>IFERROR(INDEX(LessonLO!H:I,MATCH("Tiny"&amp;AN89,LessonLO!H:H,0),2),"")</f>
        <v/>
      </c>
      <c r="R89" t="str">
        <f>IFERROR(INDEX(LessonLO!H:I,MATCH("Mini"&amp;AN89,LessonLO!H:H,0),2),"")</f>
        <v/>
      </c>
      <c r="S89" t="str">
        <f>IFERROR(INDEX(LessonLO!H:I,MATCH("Junior"&amp;AN89,LessonLO!H:H,0),2),"")</f>
        <v>JC3.2</v>
      </c>
      <c r="T89" t="str">
        <f>IFERROR(INDEX(LessonLO!H:I,MATCH("Senior"&amp;AN89,LessonLO!H:H,0),1),"")</f>
        <v/>
      </c>
      <c r="AN89" t="s">
        <v>405</v>
      </c>
    </row>
    <row r="90" spans="1:41" x14ac:dyDescent="0.45">
      <c r="A90" s="1">
        <v>88</v>
      </c>
      <c r="B90">
        <v>88</v>
      </c>
      <c r="C90" t="s">
        <v>185</v>
      </c>
      <c r="D90" t="s">
        <v>186</v>
      </c>
      <c r="E90" t="s">
        <v>287</v>
      </c>
      <c r="F90" t="s">
        <v>288</v>
      </c>
      <c r="G90" t="s">
        <v>401</v>
      </c>
      <c r="H90" t="s">
        <v>402</v>
      </c>
      <c r="I90" t="s">
        <v>406</v>
      </c>
      <c r="J90" t="s">
        <v>80</v>
      </c>
      <c r="L90" s="4" t="s">
        <v>192</v>
      </c>
      <c r="N90" t="s">
        <v>407</v>
      </c>
      <c r="P90" t="str">
        <f>IFERROR(INDEX(LessonLO!H:I,MATCH("GCSE"&amp;AN90,LessonLO!H:H,0),2),"")</f>
        <v/>
      </c>
      <c r="Q90" t="str">
        <f>IFERROR(INDEX(LessonLO!H:I,MATCH("Tiny"&amp;AN90,LessonLO!H:H,0),2),"")</f>
        <v/>
      </c>
      <c r="R90" t="str">
        <f>IFERROR(INDEX(LessonLO!H:I,MATCH("Mini"&amp;AN90,LessonLO!H:H,0),2),"")</f>
        <v/>
      </c>
      <c r="S90" t="str">
        <f>IFERROR(INDEX(LessonLO!H:I,MATCH("Junior"&amp;AN90,LessonLO!H:H,0),2),"")</f>
        <v>JC3.2</v>
      </c>
      <c r="T90" t="str">
        <f>IFERROR(INDEX(LessonLO!H:I,MATCH("Senior"&amp;AN90,LessonLO!H:H,0),1),"")</f>
        <v/>
      </c>
      <c r="AN90" t="s">
        <v>408</v>
      </c>
    </row>
    <row r="91" spans="1:41" x14ac:dyDescent="0.45">
      <c r="A91" s="1">
        <v>89</v>
      </c>
      <c r="B91">
        <v>89</v>
      </c>
      <c r="C91" t="s">
        <v>185</v>
      </c>
      <c r="D91" t="s">
        <v>186</v>
      </c>
      <c r="E91" t="s">
        <v>287</v>
      </c>
      <c r="F91" t="s">
        <v>288</v>
      </c>
      <c r="G91" t="s">
        <v>401</v>
      </c>
      <c r="H91" t="s">
        <v>402</v>
      </c>
      <c r="I91" t="s">
        <v>409</v>
      </c>
      <c r="J91" t="s">
        <v>80</v>
      </c>
      <c r="L91" s="4" t="str">
        <f>I90</f>
        <v>CT1_23_6_2</v>
      </c>
      <c r="N91" t="s">
        <v>410</v>
      </c>
      <c r="P91" t="str">
        <f>IFERROR(INDEX(LessonLO!H:I,MATCH("GCSE"&amp;AN91,LessonLO!H:H,0),2),"")</f>
        <v/>
      </c>
      <c r="Q91" t="str">
        <f>IFERROR(INDEX(LessonLO!H:I,MATCH("Tiny"&amp;AN91,LessonLO!H:H,0),2),"")</f>
        <v/>
      </c>
      <c r="R91" t="str">
        <f>IFERROR(INDEX(LessonLO!H:I,MATCH("Mini"&amp;AN91,LessonLO!H:H,0),2),"")</f>
        <v/>
      </c>
      <c r="S91" t="str">
        <f>IFERROR(INDEX(LessonLO!H:I,MATCH("Junior"&amp;AN91,LessonLO!H:H,0),2),"")</f>
        <v>JC3.2</v>
      </c>
      <c r="T91" t="str">
        <f>IFERROR(INDEX(LessonLO!H:I,MATCH("Senior"&amp;AN91,LessonLO!H:H,0),1),"")</f>
        <v/>
      </c>
      <c r="AN91" t="s">
        <v>411</v>
      </c>
      <c r="AO91" t="str">
        <f t="shared" ref="AO91:AO97" ca="1" si="5">OFFSET(INDEX(I:I,MATCH(L91,I:I,0)),0,31)</f>
        <v>5974b67c-1c36-4b92-9671-58fe9395f668</v>
      </c>
    </row>
    <row r="92" spans="1:41" x14ac:dyDescent="0.45">
      <c r="A92" s="1">
        <v>90</v>
      </c>
      <c r="B92">
        <v>90</v>
      </c>
      <c r="C92" t="s">
        <v>185</v>
      </c>
      <c r="D92" t="s">
        <v>186</v>
      </c>
      <c r="E92" t="s">
        <v>287</v>
      </c>
      <c r="F92" t="s">
        <v>288</v>
      </c>
      <c r="G92" t="s">
        <v>401</v>
      </c>
      <c r="H92" t="s">
        <v>402</v>
      </c>
      <c r="I92" t="s">
        <v>412</v>
      </c>
      <c r="J92" t="s">
        <v>80</v>
      </c>
      <c r="L92" s="4" t="str">
        <f>I89</f>
        <v>CT1_23_6_1</v>
      </c>
      <c r="N92" t="s">
        <v>413</v>
      </c>
      <c r="P92" t="str">
        <f>IFERROR(INDEX(LessonLO!H:I,MATCH("GCSE"&amp;AN92,LessonLO!H:H,0),2),"")</f>
        <v/>
      </c>
      <c r="Q92" t="str">
        <f>IFERROR(INDEX(LessonLO!H:I,MATCH("Tiny"&amp;AN92,LessonLO!H:H,0),2),"")</f>
        <v/>
      </c>
      <c r="R92" t="str">
        <f>IFERROR(INDEX(LessonLO!H:I,MATCH("Mini"&amp;AN92,LessonLO!H:H,0),2),"")</f>
        <v/>
      </c>
      <c r="S92" t="str">
        <f>IFERROR(INDEX(LessonLO!H:I,MATCH("Junior"&amp;AN92,LessonLO!H:H,0),2),"")</f>
        <v>JC3.2</v>
      </c>
      <c r="T92" t="str">
        <f>IFERROR(INDEX(LessonLO!H:I,MATCH("Senior"&amp;AN92,LessonLO!H:H,0),1),"")</f>
        <v/>
      </c>
      <c r="AN92" t="s">
        <v>414</v>
      </c>
      <c r="AO92" t="str">
        <f t="shared" ca="1" si="5"/>
        <v>db5eb1c2-9707-4f5f-b07c-a04376813c0b</v>
      </c>
    </row>
    <row r="93" spans="1:41" x14ac:dyDescent="0.45">
      <c r="A93" s="1">
        <v>91</v>
      </c>
      <c r="B93">
        <v>91</v>
      </c>
      <c r="C93" t="s">
        <v>185</v>
      </c>
      <c r="D93" t="s">
        <v>186</v>
      </c>
      <c r="E93" t="s">
        <v>287</v>
      </c>
      <c r="F93" t="s">
        <v>288</v>
      </c>
      <c r="G93" t="s">
        <v>401</v>
      </c>
      <c r="H93" t="s">
        <v>402</v>
      </c>
      <c r="I93" t="s">
        <v>415</v>
      </c>
      <c r="J93" t="s">
        <v>80</v>
      </c>
      <c r="L93" s="4" t="str">
        <f>I92</f>
        <v>CT1_23_6_4</v>
      </c>
      <c r="N93" t="s">
        <v>416</v>
      </c>
      <c r="P93" t="str">
        <f>IFERROR(INDEX(LessonLO!H:I,MATCH("GCSE"&amp;AN93,LessonLO!H:H,0),2),"")</f>
        <v/>
      </c>
      <c r="Q93" t="str">
        <f>IFERROR(INDEX(LessonLO!H:I,MATCH("Tiny"&amp;AN93,LessonLO!H:H,0),2),"")</f>
        <v/>
      </c>
      <c r="R93" t="str">
        <f>IFERROR(INDEX(LessonLO!H:I,MATCH("Mini"&amp;AN93,LessonLO!H:H,0),2),"")</f>
        <v/>
      </c>
      <c r="S93" t="str">
        <f>IFERROR(INDEX(LessonLO!H:I,MATCH("Junior"&amp;AN93,LessonLO!H:H,0),2),"")</f>
        <v>JC3.2</v>
      </c>
      <c r="T93" t="str">
        <f>IFERROR(INDEX(LessonLO!H:I,MATCH("Senior"&amp;AN93,LessonLO!H:H,0),1),"")</f>
        <v/>
      </c>
      <c r="AN93" t="s">
        <v>417</v>
      </c>
      <c r="AO93" t="str">
        <f t="shared" ca="1" si="5"/>
        <v>81285712-09ec-4473-8e7b-5524ba0c9084</v>
      </c>
    </row>
    <row r="94" spans="1:41" x14ac:dyDescent="0.45">
      <c r="A94" s="1">
        <v>92</v>
      </c>
      <c r="B94">
        <v>92</v>
      </c>
      <c r="C94" t="s">
        <v>185</v>
      </c>
      <c r="D94" t="s">
        <v>186</v>
      </c>
      <c r="E94" t="s">
        <v>287</v>
      </c>
      <c r="F94" t="s">
        <v>288</v>
      </c>
      <c r="G94" t="s">
        <v>401</v>
      </c>
      <c r="H94" t="s">
        <v>402</v>
      </c>
      <c r="I94" t="s">
        <v>418</v>
      </c>
      <c r="J94" t="s">
        <v>80</v>
      </c>
      <c r="L94" s="4" t="str">
        <f>I89</f>
        <v>CT1_23_6_1</v>
      </c>
      <c r="N94" t="s">
        <v>419</v>
      </c>
      <c r="P94" t="str">
        <f>IFERROR(INDEX(LessonLO!H:I,MATCH("GCSE"&amp;AN94,LessonLO!H:H,0),2),"")</f>
        <v/>
      </c>
      <c r="Q94" t="str">
        <f>IFERROR(INDEX(LessonLO!H:I,MATCH("Tiny"&amp;AN94,LessonLO!H:H,0),2),"")</f>
        <v/>
      </c>
      <c r="R94" t="str">
        <f>IFERROR(INDEX(LessonLO!H:I,MATCH("Mini"&amp;AN94,LessonLO!H:H,0),2),"")</f>
        <v/>
      </c>
      <c r="S94" t="str">
        <f>IFERROR(INDEX(LessonLO!H:I,MATCH("Junior"&amp;AN94,LessonLO!H:H,0),2),"")</f>
        <v>JC3.2</v>
      </c>
      <c r="T94" t="str">
        <f>IFERROR(INDEX(LessonLO!H:I,MATCH("Senior"&amp;AN94,LessonLO!H:H,0),1),"")</f>
        <v/>
      </c>
      <c r="AN94" t="s">
        <v>420</v>
      </c>
      <c r="AO94" t="str">
        <f t="shared" ca="1" si="5"/>
        <v>db5eb1c2-9707-4f5f-b07c-a04376813c0b</v>
      </c>
    </row>
    <row r="95" spans="1:41" x14ac:dyDescent="0.45">
      <c r="A95" s="1">
        <v>93</v>
      </c>
      <c r="B95">
        <v>93</v>
      </c>
      <c r="C95" t="s">
        <v>185</v>
      </c>
      <c r="D95" t="s">
        <v>186</v>
      </c>
      <c r="E95" t="s">
        <v>287</v>
      </c>
      <c r="F95" t="s">
        <v>288</v>
      </c>
      <c r="G95" t="s">
        <v>401</v>
      </c>
      <c r="H95" t="s">
        <v>402</v>
      </c>
      <c r="I95" t="s">
        <v>421</v>
      </c>
      <c r="J95" t="s">
        <v>80</v>
      </c>
      <c r="L95" s="4" t="str">
        <f>I94</f>
        <v>CT1_23_6_6</v>
      </c>
      <c r="N95" t="s">
        <v>422</v>
      </c>
      <c r="P95" t="str">
        <f>IFERROR(INDEX(LessonLO!H:I,MATCH("GCSE"&amp;AN95,LessonLO!H:H,0),2),"")</f>
        <v/>
      </c>
      <c r="Q95" t="str">
        <f>IFERROR(INDEX(LessonLO!H:I,MATCH("Tiny"&amp;AN95,LessonLO!H:H,0),2),"")</f>
        <v/>
      </c>
      <c r="R95" t="str">
        <f>IFERROR(INDEX(LessonLO!H:I,MATCH("Mini"&amp;AN95,LessonLO!H:H,0),2),"")</f>
        <v/>
      </c>
      <c r="S95" t="str">
        <f>IFERROR(INDEX(LessonLO!H:I,MATCH("Junior"&amp;AN95,LessonLO!H:H,0),2),"")</f>
        <v>JC3.2</v>
      </c>
      <c r="T95" t="str">
        <f>IFERROR(INDEX(LessonLO!H:I,MATCH("Senior"&amp;AN95,LessonLO!H:H,0),1),"")</f>
        <v/>
      </c>
      <c r="AN95" t="s">
        <v>423</v>
      </c>
      <c r="AO95" t="str">
        <f t="shared" ca="1" si="5"/>
        <v>e7f757b8-6465-473d-99d1-98c443642269</v>
      </c>
    </row>
    <row r="96" spans="1:41" x14ac:dyDescent="0.45">
      <c r="A96" s="1">
        <v>94</v>
      </c>
      <c r="B96">
        <v>94</v>
      </c>
      <c r="C96" t="s">
        <v>185</v>
      </c>
      <c r="D96" t="s">
        <v>186</v>
      </c>
      <c r="E96" t="s">
        <v>287</v>
      </c>
      <c r="F96" t="s">
        <v>288</v>
      </c>
      <c r="G96" t="s">
        <v>401</v>
      </c>
      <c r="H96" t="s">
        <v>402</v>
      </c>
      <c r="I96" t="s">
        <v>424</v>
      </c>
      <c r="J96" t="s">
        <v>80</v>
      </c>
      <c r="L96" s="4" t="str">
        <f>I91</f>
        <v>CT1_23_6_3</v>
      </c>
      <c r="N96" t="s">
        <v>425</v>
      </c>
      <c r="P96" t="str">
        <f>IFERROR(INDEX(LessonLO!H:I,MATCH("GCSE"&amp;AN96,LessonLO!H:H,0),2),"")</f>
        <v/>
      </c>
      <c r="Q96" t="str">
        <f>IFERROR(INDEX(LessonLO!H:I,MATCH("Tiny"&amp;AN96,LessonLO!H:H,0),2),"")</f>
        <v/>
      </c>
      <c r="R96" t="str">
        <f>IFERROR(INDEX(LessonLO!H:I,MATCH("Mini"&amp;AN96,LessonLO!H:H,0),2),"")</f>
        <v/>
      </c>
      <c r="S96" t="str">
        <f>IFERROR(INDEX(LessonLO!H:I,MATCH("Junior"&amp;AN96,LessonLO!H:H,0),2),"")</f>
        <v>JC3.2</v>
      </c>
      <c r="T96" t="str">
        <f>IFERROR(INDEX(LessonLO!H:I,MATCH("Senior"&amp;AN96,LessonLO!H:H,0),1),"")</f>
        <v/>
      </c>
      <c r="AN96" t="s">
        <v>426</v>
      </c>
      <c r="AO96" t="str">
        <f t="shared" ca="1" si="5"/>
        <v>93f76de3-f63e-480b-a94e-3511fb326b57</v>
      </c>
    </row>
    <row r="97" spans="1:41" x14ac:dyDescent="0.45">
      <c r="A97" s="1">
        <v>95</v>
      </c>
      <c r="B97">
        <v>95</v>
      </c>
      <c r="C97" t="s">
        <v>185</v>
      </c>
      <c r="D97" t="s">
        <v>186</v>
      </c>
      <c r="E97" t="s">
        <v>287</v>
      </c>
      <c r="F97" t="s">
        <v>288</v>
      </c>
      <c r="G97" t="s">
        <v>401</v>
      </c>
      <c r="H97" t="s">
        <v>402</v>
      </c>
      <c r="I97" t="s">
        <v>427</v>
      </c>
      <c r="J97" t="s">
        <v>230</v>
      </c>
      <c r="L97" s="4" t="str">
        <f>I89</f>
        <v>CT1_23_6_1</v>
      </c>
      <c r="N97" t="s">
        <v>428</v>
      </c>
      <c r="P97" t="str">
        <f>IFERROR(INDEX(LessonLO!H:I,MATCH("GCSE"&amp;AN97,LessonLO!H:H,0),2),"")</f>
        <v/>
      </c>
      <c r="Q97" t="str">
        <f>IFERROR(INDEX(LessonLO!H:I,MATCH("Tiny"&amp;AN97,LessonLO!H:H,0),2),"")</f>
        <v/>
      </c>
      <c r="R97" t="str">
        <f>IFERROR(INDEX(LessonLO!H:I,MATCH("Mini"&amp;AN97,LessonLO!H:H,0),2),"")</f>
        <v/>
      </c>
      <c r="S97" t="str">
        <f>IFERROR(INDEX(LessonLO!H:I,MATCH("Junior"&amp;AN97,LessonLO!H:H,0),2),"")</f>
        <v>JC3.2</v>
      </c>
      <c r="T97" t="str">
        <f>IFERROR(INDEX(LessonLO!H:I,MATCH("Senior"&amp;AN97,LessonLO!H:H,0),1),"")</f>
        <v/>
      </c>
      <c r="AN97" t="s">
        <v>429</v>
      </c>
      <c r="AO97" t="str">
        <f t="shared" ca="1" si="5"/>
        <v>db5eb1c2-9707-4f5f-b07c-a04376813c0b</v>
      </c>
    </row>
    <row r="98" spans="1:41" x14ac:dyDescent="0.45">
      <c r="A98" s="1">
        <v>96</v>
      </c>
      <c r="B98">
        <v>96</v>
      </c>
      <c r="C98" t="s">
        <v>185</v>
      </c>
      <c r="D98" t="s">
        <v>186</v>
      </c>
      <c r="E98" t="s">
        <v>287</v>
      </c>
      <c r="F98" t="s">
        <v>288</v>
      </c>
      <c r="G98" t="s">
        <v>401</v>
      </c>
      <c r="H98" t="s">
        <v>402</v>
      </c>
      <c r="I98" t="s">
        <v>430</v>
      </c>
      <c r="J98" t="s">
        <v>80</v>
      </c>
      <c r="L98" s="4">
        <v>0</v>
      </c>
      <c r="N98" t="s">
        <v>431</v>
      </c>
      <c r="P98" t="str">
        <f>IFERROR(INDEX(LessonLO!H:I,MATCH("GCSE"&amp;AN98,LessonLO!H:H,0),2),"")</f>
        <v/>
      </c>
      <c r="Q98" t="str">
        <f>IFERROR(INDEX(LessonLO!H:I,MATCH("Tiny"&amp;AN98,LessonLO!H:H,0),2),"")</f>
        <v/>
      </c>
      <c r="R98" t="str">
        <f>IFERROR(INDEX(LessonLO!H:I,MATCH("Mini"&amp;AN98,LessonLO!H:H,0),2),"")</f>
        <v/>
      </c>
      <c r="S98" t="str">
        <f>IFERROR(INDEX(LessonLO!H:I,MATCH("Junior"&amp;AN98,LessonLO!H:H,0),2),"")</f>
        <v>JC3.2</v>
      </c>
      <c r="T98" t="str">
        <f>IFERROR(INDEX(LessonLO!H:I,MATCH("Senior"&amp;AN98,LessonLO!H:H,0),1),"")</f>
        <v/>
      </c>
      <c r="AN98" t="s">
        <v>432</v>
      </c>
    </row>
    <row r="99" spans="1:41" x14ac:dyDescent="0.45">
      <c r="A99" s="1">
        <v>97</v>
      </c>
      <c r="B99">
        <v>97</v>
      </c>
      <c r="C99" t="s">
        <v>185</v>
      </c>
      <c r="D99" t="s">
        <v>186</v>
      </c>
      <c r="E99" t="s">
        <v>287</v>
      </c>
      <c r="F99" t="s">
        <v>288</v>
      </c>
      <c r="G99" t="s">
        <v>401</v>
      </c>
      <c r="H99" t="s">
        <v>402</v>
      </c>
      <c r="I99" t="s">
        <v>433</v>
      </c>
      <c r="J99" t="s">
        <v>230</v>
      </c>
      <c r="L99" s="4">
        <v>0</v>
      </c>
      <c r="N99" t="s">
        <v>434</v>
      </c>
      <c r="P99" t="str">
        <f>IFERROR(INDEX(LessonLO!H:I,MATCH("GCSE"&amp;AN99,LessonLO!H:H,0),2),"")</f>
        <v/>
      </c>
      <c r="Q99" t="str">
        <f>IFERROR(INDEX(LessonLO!H:I,MATCH("Tiny"&amp;AN99,LessonLO!H:H,0),2),"")</f>
        <v/>
      </c>
      <c r="R99" t="str">
        <f>IFERROR(INDEX(LessonLO!H:I,MATCH("Mini"&amp;AN99,LessonLO!H:H,0),2),"")</f>
        <v/>
      </c>
      <c r="S99" t="str">
        <f>IFERROR(INDEX(LessonLO!H:I,MATCH("Junior"&amp;AN99,LessonLO!H:H,0),2),"")</f>
        <v>JC3.2</v>
      </c>
      <c r="T99" t="str">
        <f>IFERROR(INDEX(LessonLO!H:I,MATCH("Senior"&amp;AN99,LessonLO!H:H,0),1),"")</f>
        <v/>
      </c>
      <c r="AN99" t="s">
        <v>435</v>
      </c>
    </row>
    <row r="100" spans="1:41" x14ac:dyDescent="0.45">
      <c r="A100" s="1">
        <v>98</v>
      </c>
      <c r="B100">
        <v>98</v>
      </c>
      <c r="C100" t="s">
        <v>185</v>
      </c>
      <c r="D100" t="s">
        <v>186</v>
      </c>
      <c r="E100" t="s">
        <v>436</v>
      </c>
      <c r="F100" t="s">
        <v>437</v>
      </c>
      <c r="G100" t="s">
        <v>438</v>
      </c>
      <c r="H100" t="s">
        <v>439</v>
      </c>
      <c r="I100" t="s">
        <v>440</v>
      </c>
      <c r="J100" t="s">
        <v>230</v>
      </c>
      <c r="L100" s="4" t="s">
        <v>192</v>
      </c>
      <c r="N100" t="s">
        <v>441</v>
      </c>
      <c r="O100" t="s">
        <v>442</v>
      </c>
      <c r="P100" t="str">
        <f>IFERROR(INDEX(LessonLO!H:I,MATCH("GCSE"&amp;AN100,LessonLO!H:H,0),2),"")</f>
        <v/>
      </c>
      <c r="Q100" t="str">
        <f>IFERROR(INDEX(LessonLO!H:I,MATCH("Tiny"&amp;AN100,LessonLO!H:H,0),2),"")</f>
        <v>TS1.3</v>
      </c>
      <c r="R100" t="str">
        <f>IFERROR(INDEX(LessonLO!H:I,MATCH("Mini"&amp;AN100,LessonLO!H:H,0),2),"")</f>
        <v/>
      </c>
      <c r="S100" t="str">
        <f>IFERROR(INDEX(LessonLO!H:I,MATCH("Junior"&amp;AN100,LessonLO!H:H,0),2),"")</f>
        <v/>
      </c>
      <c r="T100" t="str">
        <f>IFERROR(INDEX(LessonLO!H:I,MATCH("Senior"&amp;AN100,LessonLO!H:H,0),1),"")</f>
        <v/>
      </c>
      <c r="AD100" t="s">
        <v>192</v>
      </c>
      <c r="AN100" t="s">
        <v>443</v>
      </c>
    </row>
    <row r="101" spans="1:41" x14ac:dyDescent="0.45">
      <c r="A101" s="1">
        <v>99</v>
      </c>
      <c r="B101">
        <v>99</v>
      </c>
      <c r="C101" t="s">
        <v>185</v>
      </c>
      <c r="D101" t="s">
        <v>186</v>
      </c>
      <c r="E101" t="s">
        <v>436</v>
      </c>
      <c r="F101" t="s">
        <v>437</v>
      </c>
      <c r="G101" t="s">
        <v>438</v>
      </c>
      <c r="H101" t="s">
        <v>439</v>
      </c>
      <c r="I101" t="s">
        <v>444</v>
      </c>
      <c r="J101" t="s">
        <v>230</v>
      </c>
      <c r="L101" s="4" t="str">
        <f>I100</f>
        <v>CT1_3_1_1</v>
      </c>
      <c r="N101" t="s">
        <v>445</v>
      </c>
      <c r="O101" t="s">
        <v>442</v>
      </c>
      <c r="P101" t="str">
        <f>IFERROR(INDEX(LessonLO!H:I,MATCH("GCSE"&amp;AN101,LessonLO!H:H,0),2),"")</f>
        <v/>
      </c>
      <c r="Q101" t="str">
        <f>IFERROR(INDEX(LessonLO!H:I,MATCH("Tiny"&amp;AN101,LessonLO!H:H,0),2),"")</f>
        <v>TS1.3</v>
      </c>
      <c r="R101" t="str">
        <f>IFERROR(INDEX(LessonLO!H:I,MATCH("Mini"&amp;AN101,LessonLO!H:H,0),2),"")</f>
        <v/>
      </c>
      <c r="S101" t="str">
        <f>IFERROR(INDEX(LessonLO!H:I,MATCH("Junior"&amp;AN101,LessonLO!H:H,0),2),"")</f>
        <v/>
      </c>
      <c r="T101" t="str">
        <f>IFERROR(INDEX(LessonLO!H:I,MATCH("Senior"&amp;AN101,LessonLO!H:H,0),1),"")</f>
        <v/>
      </c>
      <c r="AD101" t="s">
        <v>447</v>
      </c>
      <c r="AN101" t="s">
        <v>446</v>
      </c>
      <c r="AO101" t="str">
        <f t="shared" ref="AO101:AO108" ca="1" si="6">OFFSET(INDEX(I:I,MATCH(L101,I:I,0)),0,31)</f>
        <v>d45eb7ec-be4f-41ce-a16e-3d40f7bcffec</v>
      </c>
    </row>
    <row r="102" spans="1:41" x14ac:dyDescent="0.45">
      <c r="A102" s="1">
        <v>100</v>
      </c>
      <c r="B102">
        <v>100</v>
      </c>
      <c r="C102" t="s">
        <v>185</v>
      </c>
      <c r="D102" t="s">
        <v>186</v>
      </c>
      <c r="E102" t="s">
        <v>436</v>
      </c>
      <c r="F102" t="s">
        <v>437</v>
      </c>
      <c r="G102" t="s">
        <v>448</v>
      </c>
      <c r="H102" t="s">
        <v>449</v>
      </c>
      <c r="I102" t="s">
        <v>450</v>
      </c>
      <c r="J102" t="s">
        <v>230</v>
      </c>
      <c r="L102" s="4" t="str">
        <f>I101</f>
        <v>CT1_3_1_2</v>
      </c>
      <c r="N102" t="s">
        <v>451</v>
      </c>
      <c r="O102" t="s">
        <v>442</v>
      </c>
      <c r="P102" t="str">
        <f>IFERROR(INDEX(LessonLO!H:I,MATCH("GCSE"&amp;AN102,LessonLO!H:H,0),2),"")</f>
        <v/>
      </c>
      <c r="Q102" t="str">
        <f>IFERROR(INDEX(LessonLO!H:I,MATCH("Tiny"&amp;AN102,LessonLO!H:H,0),2),"")</f>
        <v>TS2.7</v>
      </c>
      <c r="R102" t="str">
        <f>IFERROR(INDEX(LessonLO!H:I,MATCH("Mini"&amp;AN102,LessonLO!H:H,0),2),"")</f>
        <v/>
      </c>
      <c r="S102" t="str">
        <f>IFERROR(INDEX(LessonLO!H:I,MATCH("Junior"&amp;AN102,LessonLO!H:H,0),2),"")</f>
        <v/>
      </c>
      <c r="T102" t="str">
        <f>IFERROR(INDEX(LessonLO!H:I,MATCH("Senior"&amp;AN102,LessonLO!H:H,0),1),"")</f>
        <v/>
      </c>
      <c r="AN102" t="s">
        <v>452</v>
      </c>
      <c r="AO102" t="str">
        <f t="shared" ca="1" si="6"/>
        <v>39926cdd-4b6f-4e86-8ec5-7c1a870d2395</v>
      </c>
    </row>
    <row r="103" spans="1:41" x14ac:dyDescent="0.45">
      <c r="A103" s="1">
        <v>101</v>
      </c>
      <c r="B103">
        <v>101</v>
      </c>
      <c r="C103" t="s">
        <v>185</v>
      </c>
      <c r="D103" t="s">
        <v>186</v>
      </c>
      <c r="E103" t="s">
        <v>436</v>
      </c>
      <c r="F103" t="s">
        <v>437</v>
      </c>
      <c r="G103" t="s">
        <v>448</v>
      </c>
      <c r="H103" t="s">
        <v>449</v>
      </c>
      <c r="I103" t="s">
        <v>453</v>
      </c>
      <c r="J103" t="s">
        <v>230</v>
      </c>
      <c r="L103" s="4" t="str">
        <f>I101</f>
        <v>CT1_3_1_2</v>
      </c>
      <c r="N103" t="s">
        <v>454</v>
      </c>
      <c r="O103" t="s">
        <v>442</v>
      </c>
      <c r="P103" t="str">
        <f>IFERROR(INDEX(LessonLO!H:I,MATCH("GCSE"&amp;AN103,LessonLO!H:H,0),2),"")</f>
        <v/>
      </c>
      <c r="Q103" t="str">
        <f>IFERROR(INDEX(LessonLO!H:I,MATCH("Tiny"&amp;AN103,LessonLO!H:H,0),2),"")</f>
        <v/>
      </c>
      <c r="R103" t="str">
        <f>IFERROR(INDEX(LessonLO!H:I,MATCH("Mini"&amp;AN103,LessonLO!H:H,0),2),"")</f>
        <v/>
      </c>
      <c r="S103" t="str">
        <f>IFERROR(INDEX(LessonLO!H:I,MATCH("Junior"&amp;AN103,LessonLO!H:H,0),2),"")</f>
        <v/>
      </c>
      <c r="T103" t="str">
        <f>IFERROR(INDEX(LessonLO!H:I,MATCH("Senior"&amp;AN103,LessonLO!H:H,0),1),"")</f>
        <v/>
      </c>
      <c r="AN103" t="s">
        <v>455</v>
      </c>
      <c r="AO103" t="str">
        <f t="shared" ca="1" si="6"/>
        <v>39926cdd-4b6f-4e86-8ec5-7c1a870d2395</v>
      </c>
    </row>
    <row r="104" spans="1:41" x14ac:dyDescent="0.45">
      <c r="A104" s="1">
        <v>102</v>
      </c>
      <c r="B104">
        <v>102</v>
      </c>
      <c r="C104" t="s">
        <v>185</v>
      </c>
      <c r="D104" t="s">
        <v>186</v>
      </c>
      <c r="E104" t="s">
        <v>456</v>
      </c>
      <c r="F104" t="s">
        <v>457</v>
      </c>
      <c r="G104" t="s">
        <v>458</v>
      </c>
      <c r="H104" t="s">
        <v>459</v>
      </c>
      <c r="I104" t="s">
        <v>460</v>
      </c>
      <c r="J104" t="s">
        <v>91</v>
      </c>
      <c r="L104" s="4" t="str">
        <f>I100</f>
        <v>CT1_3_1_1</v>
      </c>
      <c r="N104" t="s">
        <v>461</v>
      </c>
      <c r="O104" t="s">
        <v>442</v>
      </c>
      <c r="P104" t="str">
        <f>IFERROR(INDEX(LessonLO!H:I,MATCH("GCSE"&amp;AN104,LessonLO!H:H,0),2),"")</f>
        <v/>
      </c>
      <c r="Q104" t="str">
        <f>IFERROR(INDEX(LessonLO!H:I,MATCH("Tiny"&amp;AN104,LessonLO!H:H,0),2),"")</f>
        <v/>
      </c>
      <c r="R104" t="str">
        <f>IFERROR(INDEX(LessonLO!H:I,MATCH("Mini"&amp;AN104,LessonLO!H:H,0),2),"")</f>
        <v/>
      </c>
      <c r="S104" t="str">
        <f>IFERROR(INDEX(LessonLO!H:I,MATCH("Junior"&amp;AN104,LessonLO!H:H,0),2),"")</f>
        <v/>
      </c>
      <c r="T104" t="str">
        <f>IFERROR(INDEX(LessonLO!H:I,MATCH("Senior"&amp;AN104,LessonLO!H:H,0),1),"")</f>
        <v/>
      </c>
      <c r="AN104" t="s">
        <v>462</v>
      </c>
      <c r="AO104" t="str">
        <f t="shared" ca="1" si="6"/>
        <v>d45eb7ec-be4f-41ce-a16e-3d40f7bcffec</v>
      </c>
    </row>
    <row r="105" spans="1:41" x14ac:dyDescent="0.45">
      <c r="A105" s="1">
        <v>103</v>
      </c>
      <c r="B105">
        <v>103</v>
      </c>
      <c r="C105" t="s">
        <v>185</v>
      </c>
      <c r="D105" t="s">
        <v>186</v>
      </c>
      <c r="E105" t="s">
        <v>456</v>
      </c>
      <c r="F105" t="s">
        <v>457</v>
      </c>
      <c r="G105" t="s">
        <v>458</v>
      </c>
      <c r="H105" t="s">
        <v>459</v>
      </c>
      <c r="I105" t="s">
        <v>463</v>
      </c>
      <c r="J105" t="s">
        <v>91</v>
      </c>
      <c r="L105" s="4" t="str">
        <f>I104</f>
        <v>CT1_24_1_1</v>
      </c>
      <c r="N105" t="s">
        <v>464</v>
      </c>
      <c r="O105" t="s">
        <v>442</v>
      </c>
      <c r="P105" t="str">
        <f>IFERROR(INDEX(LessonLO!H:I,MATCH("GCSE"&amp;AN105,LessonLO!H:H,0),2),"")</f>
        <v/>
      </c>
      <c r="Q105" t="str">
        <f>IFERROR(INDEX(LessonLO!H:I,MATCH("Tiny"&amp;AN105,LessonLO!H:H,0),2),"")</f>
        <v/>
      </c>
      <c r="R105" t="str">
        <f>IFERROR(INDEX(LessonLO!H:I,MATCH("Mini"&amp;AN105,LessonLO!H:H,0),2),"")</f>
        <v/>
      </c>
      <c r="S105" t="str">
        <f>IFERROR(INDEX(LessonLO!H:I,MATCH("Junior"&amp;AN105,LessonLO!H:H,0),2),"")</f>
        <v/>
      </c>
      <c r="T105" t="str">
        <f>IFERROR(INDEX(LessonLO!H:I,MATCH("Senior"&amp;AN105,LessonLO!H:H,0),1),"")</f>
        <v/>
      </c>
      <c r="AN105" t="s">
        <v>465</v>
      </c>
      <c r="AO105" t="str">
        <f t="shared" ca="1" si="6"/>
        <v>397f8d73-6183-4b1a-8723-35e52734c66d</v>
      </c>
    </row>
    <row r="106" spans="1:41" x14ac:dyDescent="0.45">
      <c r="A106" s="1">
        <v>104</v>
      </c>
      <c r="B106">
        <v>104</v>
      </c>
      <c r="C106" t="s">
        <v>185</v>
      </c>
      <c r="D106" t="s">
        <v>186</v>
      </c>
      <c r="E106" t="s">
        <v>456</v>
      </c>
      <c r="F106" t="s">
        <v>457</v>
      </c>
      <c r="G106" t="s">
        <v>466</v>
      </c>
      <c r="H106" t="s">
        <v>467</v>
      </c>
      <c r="I106" t="s">
        <v>468</v>
      </c>
      <c r="J106" t="s">
        <v>230</v>
      </c>
      <c r="L106" s="4" t="str">
        <f>I105</f>
        <v>CT1_24_1_2</v>
      </c>
      <c r="N106" t="s">
        <v>469</v>
      </c>
      <c r="O106" t="s">
        <v>470</v>
      </c>
      <c r="P106" t="str">
        <f>IFERROR(INDEX(LessonLO!H:I,MATCH("GCSE"&amp;AN106,LessonLO!H:H,0),2),"")</f>
        <v/>
      </c>
      <c r="Q106" t="str">
        <f>IFERROR(INDEX(LessonLO!H:I,MATCH("Tiny"&amp;AN106,LessonLO!H:H,0),2),"")</f>
        <v>TS2.7</v>
      </c>
      <c r="R106" t="str">
        <f>IFERROR(INDEX(LessonLO!H:I,MATCH("Mini"&amp;AN106,LessonLO!H:H,0),2),"")</f>
        <v/>
      </c>
      <c r="S106" t="str">
        <f>IFERROR(INDEX(LessonLO!H:I,MATCH("Junior"&amp;AN106,LessonLO!H:H,0),2),"")</f>
        <v/>
      </c>
      <c r="T106" t="str">
        <f>IFERROR(INDEX(LessonLO!H:I,MATCH("Senior"&amp;AN106,LessonLO!H:H,0),1),"")</f>
        <v/>
      </c>
      <c r="AN106" t="s">
        <v>471</v>
      </c>
      <c r="AO106" t="str">
        <f t="shared" ca="1" si="6"/>
        <v>aa125f79-46f2-4b4b-a90e-8eb2dced58bc</v>
      </c>
    </row>
    <row r="107" spans="1:41" x14ac:dyDescent="0.45">
      <c r="A107" s="1">
        <v>105</v>
      </c>
      <c r="B107">
        <v>105</v>
      </c>
      <c r="C107" t="s">
        <v>185</v>
      </c>
      <c r="D107" t="s">
        <v>186</v>
      </c>
      <c r="E107" t="s">
        <v>456</v>
      </c>
      <c r="F107" t="s">
        <v>457</v>
      </c>
      <c r="G107" t="s">
        <v>466</v>
      </c>
      <c r="H107" t="s">
        <v>467</v>
      </c>
      <c r="I107" t="s">
        <v>472</v>
      </c>
      <c r="J107" t="s">
        <v>230</v>
      </c>
      <c r="L107" s="4" t="str">
        <f>I106</f>
        <v>CT1_24_2_1</v>
      </c>
      <c r="N107" t="s">
        <v>473</v>
      </c>
      <c r="O107" t="s">
        <v>470</v>
      </c>
      <c r="P107" t="str">
        <f>IFERROR(INDEX(LessonLO!H:I,MATCH("GCSE"&amp;AN107,LessonLO!H:H,0),2),"")</f>
        <v/>
      </c>
      <c r="Q107" t="str">
        <f>IFERROR(INDEX(LessonLO!H:I,MATCH("Tiny"&amp;AN107,LessonLO!H:H,0),2),"")</f>
        <v>TS2.7</v>
      </c>
      <c r="R107" t="str">
        <f>IFERROR(INDEX(LessonLO!H:I,MATCH("Mini"&amp;AN107,LessonLO!H:H,0),2),"")</f>
        <v/>
      </c>
      <c r="S107" t="str">
        <f>IFERROR(INDEX(LessonLO!H:I,MATCH("Junior"&amp;AN107,LessonLO!H:H,0),2),"")</f>
        <v/>
      </c>
      <c r="T107" t="str">
        <f>IFERROR(INDEX(LessonLO!H:I,MATCH("Senior"&amp;AN107,LessonLO!H:H,0),1),"")</f>
        <v/>
      </c>
      <c r="AN107" t="s">
        <v>474</v>
      </c>
      <c r="AO107" t="str">
        <f t="shared" ca="1" si="6"/>
        <v>1b3d3e12-96de-49c9-8f2b-7c80ba4884b6</v>
      </c>
    </row>
    <row r="108" spans="1:41" x14ac:dyDescent="0.45">
      <c r="A108" s="1">
        <v>106</v>
      </c>
      <c r="B108">
        <v>106</v>
      </c>
      <c r="C108" t="s">
        <v>185</v>
      </c>
      <c r="D108" t="s">
        <v>186</v>
      </c>
      <c r="E108" t="s">
        <v>456</v>
      </c>
      <c r="F108" t="s">
        <v>457</v>
      </c>
      <c r="G108" t="s">
        <v>466</v>
      </c>
      <c r="H108" t="s">
        <v>467</v>
      </c>
      <c r="I108" t="s">
        <v>475</v>
      </c>
      <c r="J108" t="s">
        <v>230</v>
      </c>
      <c r="L108" s="4" t="str">
        <f>I107</f>
        <v>CT1_24_2_2</v>
      </c>
      <c r="N108" t="s">
        <v>476</v>
      </c>
      <c r="O108" t="s">
        <v>470</v>
      </c>
      <c r="P108" t="str">
        <f>IFERROR(INDEX(LessonLO!H:I,MATCH("GCSE"&amp;AN108,LessonLO!H:H,0),2),"")</f>
        <v/>
      </c>
      <c r="Q108" t="str">
        <f>IFERROR(INDEX(LessonLO!H:I,MATCH("Tiny"&amp;AN108,LessonLO!H:H,0),2),"")</f>
        <v/>
      </c>
      <c r="R108" t="str">
        <f>IFERROR(INDEX(LessonLO!H:I,MATCH("Mini"&amp;AN108,LessonLO!H:H,0),2),"")</f>
        <v/>
      </c>
      <c r="S108" t="str">
        <f>IFERROR(INDEX(LessonLO!H:I,MATCH("Junior"&amp;AN108,LessonLO!H:H,0),2),"")</f>
        <v/>
      </c>
      <c r="T108" t="str">
        <f>IFERROR(INDEX(LessonLO!H:I,MATCH("Senior"&amp;AN108,LessonLO!H:H,0),1),"")</f>
        <v/>
      </c>
      <c r="AN108" t="s">
        <v>477</v>
      </c>
      <c r="AO108" t="str">
        <f t="shared" ca="1" si="6"/>
        <v>469d9f2a-6c78-45df-b96a-416e91541549</v>
      </c>
    </row>
    <row r="109" spans="1:41" x14ac:dyDescent="0.45">
      <c r="A109" s="1">
        <v>107</v>
      </c>
      <c r="B109">
        <v>107</v>
      </c>
      <c r="C109" t="s">
        <v>185</v>
      </c>
      <c r="D109" t="s">
        <v>186</v>
      </c>
      <c r="E109" t="s">
        <v>478</v>
      </c>
      <c r="F109" t="s">
        <v>479</v>
      </c>
      <c r="G109" t="s">
        <v>480</v>
      </c>
      <c r="H109" t="s">
        <v>481</v>
      </c>
      <c r="I109" t="s">
        <v>482</v>
      </c>
      <c r="J109" t="s">
        <v>80</v>
      </c>
      <c r="L109" s="4" t="s">
        <v>192</v>
      </c>
      <c r="N109" t="s">
        <v>483</v>
      </c>
      <c r="P109" t="str">
        <f>IFERROR(INDEX(LessonLO!H:I,MATCH("GCSE"&amp;AN109,LessonLO!H:H,0),2),"")</f>
        <v/>
      </c>
      <c r="Q109" t="str">
        <f>IFERROR(INDEX(LessonLO!H:I,MATCH("Tiny"&amp;AN109,LessonLO!H:H,0),2),"")</f>
        <v>TS5.5</v>
      </c>
      <c r="R109" t="str">
        <f>IFERROR(INDEX(LessonLO!H:I,MATCH("Mini"&amp;AN109,LessonLO!H:H,0),2),"")</f>
        <v/>
      </c>
      <c r="S109" t="str">
        <f>IFERROR(INDEX(LessonLO!H:I,MATCH("Junior"&amp;AN109,LessonLO!H:H,0),2),"")</f>
        <v/>
      </c>
      <c r="T109" t="str">
        <f>IFERROR(INDEX(LessonLO!H:I,MATCH("Senior"&amp;AN109,LessonLO!H:H,0),1),"")</f>
        <v/>
      </c>
      <c r="AN109" t="s">
        <v>484</v>
      </c>
    </row>
    <row r="110" spans="1:41" x14ac:dyDescent="0.45">
      <c r="A110" s="1">
        <v>108</v>
      </c>
      <c r="B110">
        <v>108</v>
      </c>
      <c r="C110" t="s">
        <v>185</v>
      </c>
      <c r="D110" t="s">
        <v>186</v>
      </c>
      <c r="E110" t="s">
        <v>478</v>
      </c>
      <c r="F110" t="s">
        <v>479</v>
      </c>
      <c r="G110" t="s">
        <v>480</v>
      </c>
      <c r="H110" t="s">
        <v>481</v>
      </c>
      <c r="I110" t="s">
        <v>485</v>
      </c>
      <c r="J110" t="s">
        <v>80</v>
      </c>
      <c r="L110" s="4" t="s">
        <v>192</v>
      </c>
      <c r="N110" t="s">
        <v>486</v>
      </c>
      <c r="P110" t="str">
        <f>IFERROR(INDEX(LessonLO!H:I,MATCH("GCSE"&amp;AN110,LessonLO!H:H,0),2),"")</f>
        <v/>
      </c>
      <c r="Q110" t="str">
        <f>IFERROR(INDEX(LessonLO!H:I,MATCH("Tiny"&amp;AN110,LessonLO!H:H,0),2),"")</f>
        <v>TS5.5</v>
      </c>
      <c r="R110" t="str">
        <f>IFERROR(INDEX(LessonLO!H:I,MATCH("Mini"&amp;AN110,LessonLO!H:H,0),2),"")</f>
        <v/>
      </c>
      <c r="S110" t="str">
        <f>IFERROR(INDEX(LessonLO!H:I,MATCH("Junior"&amp;AN110,LessonLO!H:H,0),2),"")</f>
        <v/>
      </c>
      <c r="T110" t="str">
        <f>IFERROR(INDEX(LessonLO!H:I,MATCH("Senior"&amp;AN110,LessonLO!H:H,0),1),"")</f>
        <v/>
      </c>
      <c r="AN110" t="s">
        <v>487</v>
      </c>
    </row>
    <row r="111" spans="1:41" x14ac:dyDescent="0.45">
      <c r="A111" s="1">
        <v>109</v>
      </c>
      <c r="B111">
        <v>109</v>
      </c>
      <c r="C111" t="s">
        <v>185</v>
      </c>
      <c r="D111" t="s">
        <v>186</v>
      </c>
      <c r="E111" t="s">
        <v>478</v>
      </c>
      <c r="F111" t="s">
        <v>479</v>
      </c>
      <c r="G111" t="s">
        <v>480</v>
      </c>
      <c r="H111" t="s">
        <v>481</v>
      </c>
      <c r="I111" t="s">
        <v>488</v>
      </c>
      <c r="J111" t="s">
        <v>80</v>
      </c>
      <c r="L111" s="4" t="s">
        <v>192</v>
      </c>
      <c r="N111" t="s">
        <v>489</v>
      </c>
      <c r="P111" t="str">
        <f>IFERROR(INDEX(LessonLO!H:I,MATCH("GCSE"&amp;AN111,LessonLO!H:H,0),2),"")</f>
        <v/>
      </c>
      <c r="Q111" t="str">
        <f>IFERROR(INDEX(LessonLO!H:I,MATCH("Tiny"&amp;AN111,LessonLO!H:H,0),2),"")</f>
        <v>TS5.5</v>
      </c>
      <c r="R111" t="str">
        <f>IFERROR(INDEX(LessonLO!H:I,MATCH("Mini"&amp;AN111,LessonLO!H:H,0),2),"")</f>
        <v/>
      </c>
      <c r="S111" t="str">
        <f>IFERROR(INDEX(LessonLO!H:I,MATCH("Junior"&amp;AN111,LessonLO!H:H,0),2),"")</f>
        <v/>
      </c>
      <c r="T111" t="str">
        <f>IFERROR(INDEX(LessonLO!H:I,MATCH("Senior"&amp;AN111,LessonLO!H:H,0),1),"")</f>
        <v/>
      </c>
      <c r="AN111" t="s">
        <v>490</v>
      </c>
    </row>
    <row r="112" spans="1:41" x14ac:dyDescent="0.45">
      <c r="A112" s="1">
        <v>110</v>
      </c>
      <c r="B112">
        <v>110</v>
      </c>
      <c r="C112" t="s">
        <v>185</v>
      </c>
      <c r="D112" t="s">
        <v>186</v>
      </c>
      <c r="E112" t="s">
        <v>478</v>
      </c>
      <c r="F112" t="s">
        <v>479</v>
      </c>
      <c r="G112" t="s">
        <v>480</v>
      </c>
      <c r="H112" t="s">
        <v>481</v>
      </c>
      <c r="I112" t="s">
        <v>491</v>
      </c>
      <c r="J112" t="s">
        <v>80</v>
      </c>
      <c r="L112" s="4" t="s">
        <v>192</v>
      </c>
      <c r="N112" t="s">
        <v>492</v>
      </c>
      <c r="P112" t="str">
        <f>IFERROR(INDEX(LessonLO!H:I,MATCH("GCSE"&amp;AN112,LessonLO!H:H,0),2),"")</f>
        <v/>
      </c>
      <c r="Q112" t="str">
        <f>IFERROR(INDEX(LessonLO!H:I,MATCH("Tiny"&amp;AN112,LessonLO!H:H,0),2),"")</f>
        <v>TS5.5</v>
      </c>
      <c r="R112" t="str">
        <f>IFERROR(INDEX(LessonLO!H:I,MATCH("Mini"&amp;AN112,LessonLO!H:H,0),2),"")</f>
        <v/>
      </c>
      <c r="S112" t="str">
        <f>IFERROR(INDEX(LessonLO!H:I,MATCH("Junior"&amp;AN112,LessonLO!H:H,0),2),"")</f>
        <v>JC6.6</v>
      </c>
      <c r="T112" t="str">
        <f>IFERROR(INDEX(LessonLO!H:I,MATCH("Senior"&amp;AN112,LessonLO!H:H,0),1),"")</f>
        <v/>
      </c>
      <c r="AN112" t="s">
        <v>493</v>
      </c>
    </row>
    <row r="113" spans="1:41" x14ac:dyDescent="0.45">
      <c r="A113" s="1">
        <v>111</v>
      </c>
      <c r="B113">
        <v>111</v>
      </c>
      <c r="C113" t="s">
        <v>185</v>
      </c>
      <c r="D113" t="s">
        <v>186</v>
      </c>
      <c r="E113" t="s">
        <v>478</v>
      </c>
      <c r="F113" t="s">
        <v>479</v>
      </c>
      <c r="G113" t="s">
        <v>480</v>
      </c>
      <c r="H113" t="s">
        <v>481</v>
      </c>
      <c r="I113" t="s">
        <v>494</v>
      </c>
      <c r="J113" t="s">
        <v>80</v>
      </c>
      <c r="L113" s="4" t="s">
        <v>192</v>
      </c>
      <c r="N113" t="s">
        <v>495</v>
      </c>
      <c r="P113" t="str">
        <f>IFERROR(INDEX(LessonLO!H:I,MATCH("GCSE"&amp;AN113,LessonLO!H:H,0),2),"")</f>
        <v/>
      </c>
      <c r="Q113" t="str">
        <f>IFERROR(INDEX(LessonLO!H:I,MATCH("Tiny"&amp;AN113,LessonLO!H:H,0),2),"")</f>
        <v/>
      </c>
      <c r="R113" t="str">
        <f>IFERROR(INDEX(LessonLO!H:I,MATCH("Mini"&amp;AN113,LessonLO!H:H,0),2),"")</f>
        <v/>
      </c>
      <c r="S113" t="str">
        <f>IFERROR(INDEX(LessonLO!H:I,MATCH("Junior"&amp;AN113,LessonLO!H:H,0),2),"")</f>
        <v/>
      </c>
      <c r="T113" t="str">
        <f>IFERROR(INDEX(LessonLO!H:I,MATCH("Senior"&amp;AN113,LessonLO!H:H,0),1),"")</f>
        <v/>
      </c>
      <c r="AN113" t="s">
        <v>496</v>
      </c>
    </row>
    <row r="114" spans="1:41" x14ac:dyDescent="0.45">
      <c r="A114" s="1">
        <v>112</v>
      </c>
      <c r="B114">
        <v>112</v>
      </c>
      <c r="C114" t="s">
        <v>185</v>
      </c>
      <c r="D114" t="s">
        <v>186</v>
      </c>
      <c r="E114" t="s">
        <v>478</v>
      </c>
      <c r="F114" t="s">
        <v>479</v>
      </c>
      <c r="G114" t="s">
        <v>480</v>
      </c>
      <c r="H114" t="s">
        <v>481</v>
      </c>
      <c r="I114" t="s">
        <v>497</v>
      </c>
      <c r="J114" t="s">
        <v>80</v>
      </c>
      <c r="L114" s="4" t="s">
        <v>192</v>
      </c>
      <c r="N114" t="s">
        <v>498</v>
      </c>
      <c r="P114" t="str">
        <f>IFERROR(INDEX(LessonLO!H:I,MATCH("GCSE"&amp;AN114,LessonLO!H:H,0),2),"")</f>
        <v/>
      </c>
      <c r="Q114" t="str">
        <f>IFERROR(INDEX(LessonLO!H:I,MATCH("Tiny"&amp;AN114,LessonLO!H:H,0),2),"")</f>
        <v>TS5.5</v>
      </c>
      <c r="R114" t="str">
        <f>IFERROR(INDEX(LessonLO!H:I,MATCH("Mini"&amp;AN114,LessonLO!H:H,0),2),"")</f>
        <v/>
      </c>
      <c r="S114" t="str">
        <f>IFERROR(INDEX(LessonLO!H:I,MATCH("Junior"&amp;AN114,LessonLO!H:H,0),2),"")</f>
        <v/>
      </c>
      <c r="T114" t="str">
        <f>IFERROR(INDEX(LessonLO!H:I,MATCH("Senior"&amp;AN114,LessonLO!H:H,0),1),"")</f>
        <v/>
      </c>
      <c r="AN114" t="s">
        <v>499</v>
      </c>
    </row>
    <row r="115" spans="1:41" x14ac:dyDescent="0.45">
      <c r="A115" s="1">
        <v>113</v>
      </c>
      <c r="B115">
        <v>113</v>
      </c>
      <c r="C115" t="s">
        <v>185</v>
      </c>
      <c r="D115" t="s">
        <v>186</v>
      </c>
      <c r="E115" t="s">
        <v>478</v>
      </c>
      <c r="F115" t="s">
        <v>479</v>
      </c>
      <c r="G115" t="s">
        <v>480</v>
      </c>
      <c r="H115" t="s">
        <v>481</v>
      </c>
      <c r="I115" t="s">
        <v>500</v>
      </c>
      <c r="J115" t="s">
        <v>80</v>
      </c>
      <c r="L115" s="4" t="str">
        <f>I110</f>
        <v>CT1_4_1_2</v>
      </c>
      <c r="N115" t="s">
        <v>501</v>
      </c>
      <c r="P115" t="str">
        <f>IFERROR(INDEX(LessonLO!H:I,MATCH("GCSE"&amp;AN115,LessonLO!H:H,0),2),"")</f>
        <v/>
      </c>
      <c r="Q115" t="str">
        <f>IFERROR(INDEX(LessonLO!H:I,MATCH("Tiny"&amp;AN115,LessonLO!H:H,0),2),"")</f>
        <v>TS5.5</v>
      </c>
      <c r="R115" t="str">
        <f>IFERROR(INDEX(LessonLO!H:I,MATCH("Mini"&amp;AN115,LessonLO!H:H,0),2),"")</f>
        <v/>
      </c>
      <c r="S115" t="str">
        <f>IFERROR(INDEX(LessonLO!H:I,MATCH("Junior"&amp;AN115,LessonLO!H:H,0),2),"")</f>
        <v/>
      </c>
      <c r="T115" t="str">
        <f>IFERROR(INDEX(LessonLO!H:I,MATCH("Senior"&amp;AN115,LessonLO!H:H,0),1),"")</f>
        <v/>
      </c>
      <c r="AN115" t="s">
        <v>502</v>
      </c>
      <c r="AO115" t="str">
        <f t="shared" ref="AO115:AO120" ca="1" si="7">OFFSET(INDEX(I:I,MATCH(L115,I:I,0)),0,31)</f>
        <v>19cec607-92dc-4ccc-8b51-d98dcaddb18d</v>
      </c>
    </row>
    <row r="116" spans="1:41" x14ac:dyDescent="0.45">
      <c r="A116" s="1">
        <v>114</v>
      </c>
      <c r="B116">
        <v>114</v>
      </c>
      <c r="C116" t="s">
        <v>185</v>
      </c>
      <c r="D116" t="s">
        <v>186</v>
      </c>
      <c r="E116" t="s">
        <v>478</v>
      </c>
      <c r="F116" t="s">
        <v>479</v>
      </c>
      <c r="G116" t="s">
        <v>480</v>
      </c>
      <c r="H116" t="s">
        <v>481</v>
      </c>
      <c r="I116" t="s">
        <v>503</v>
      </c>
      <c r="J116" t="s">
        <v>80</v>
      </c>
      <c r="L116" s="4" t="str">
        <f>I111</f>
        <v>CT1_4_1_3</v>
      </c>
      <c r="N116" t="s">
        <v>504</v>
      </c>
      <c r="P116" t="str">
        <f>IFERROR(INDEX(LessonLO!H:I,MATCH("GCSE"&amp;AN116,LessonLO!H:H,0),2),"")</f>
        <v/>
      </c>
      <c r="Q116" t="str">
        <f>IFERROR(INDEX(LessonLO!H:I,MATCH("Tiny"&amp;AN116,LessonLO!H:H,0),2),"")</f>
        <v>TS5.5</v>
      </c>
      <c r="R116" t="str">
        <f>IFERROR(INDEX(LessonLO!H:I,MATCH("Mini"&amp;AN116,LessonLO!H:H,0),2),"")</f>
        <v/>
      </c>
      <c r="S116" t="str">
        <f>IFERROR(INDEX(LessonLO!H:I,MATCH("Junior"&amp;AN116,LessonLO!H:H,0),2),"")</f>
        <v/>
      </c>
      <c r="T116" t="str">
        <f>IFERROR(INDEX(LessonLO!H:I,MATCH("Senior"&amp;AN116,LessonLO!H:H,0),1),"")</f>
        <v/>
      </c>
      <c r="AN116" t="s">
        <v>505</v>
      </c>
      <c r="AO116" t="str">
        <f t="shared" ca="1" si="7"/>
        <v>56e68939-bdf0-478f-9858-bd1e0b96f3b2</v>
      </c>
    </row>
    <row r="117" spans="1:41" x14ac:dyDescent="0.45">
      <c r="A117" s="1">
        <v>115</v>
      </c>
      <c r="B117">
        <v>115</v>
      </c>
      <c r="C117" t="s">
        <v>185</v>
      </c>
      <c r="D117" t="s">
        <v>186</v>
      </c>
      <c r="E117" t="s">
        <v>478</v>
      </c>
      <c r="F117" t="s">
        <v>479</v>
      </c>
      <c r="G117" t="s">
        <v>480</v>
      </c>
      <c r="H117" t="s">
        <v>481</v>
      </c>
      <c r="I117" t="s">
        <v>506</v>
      </c>
      <c r="J117" t="s">
        <v>80</v>
      </c>
      <c r="L117" s="4" t="str">
        <f>I112</f>
        <v>CT1_4_1_4</v>
      </c>
      <c r="N117" t="s">
        <v>507</v>
      </c>
      <c r="P117" t="str">
        <f>IFERROR(INDEX(LessonLO!H:I,MATCH("GCSE"&amp;AN117,LessonLO!H:H,0),2),"")</f>
        <v/>
      </c>
      <c r="Q117" t="str">
        <f>IFERROR(INDEX(LessonLO!H:I,MATCH("Tiny"&amp;AN117,LessonLO!H:H,0),2),"")</f>
        <v>TS5.5</v>
      </c>
      <c r="R117" t="str">
        <f>IFERROR(INDEX(LessonLO!H:I,MATCH("Mini"&amp;AN117,LessonLO!H:H,0),2),"")</f>
        <v/>
      </c>
      <c r="S117" t="str">
        <f>IFERROR(INDEX(LessonLO!H:I,MATCH("Junior"&amp;AN117,LessonLO!H:H,0),2),"")</f>
        <v/>
      </c>
      <c r="T117" t="str">
        <f>IFERROR(INDEX(LessonLO!H:I,MATCH("Senior"&amp;AN117,LessonLO!H:H,0),1),"")</f>
        <v/>
      </c>
      <c r="AN117" t="s">
        <v>508</v>
      </c>
      <c r="AO117" t="str">
        <f t="shared" ca="1" si="7"/>
        <v>8fd6d7d1-e0d6-4c56-b60f-e6b27b5dc49c</v>
      </c>
    </row>
    <row r="118" spans="1:41" x14ac:dyDescent="0.45">
      <c r="A118" s="1">
        <v>116</v>
      </c>
      <c r="B118">
        <v>116</v>
      </c>
      <c r="C118" t="s">
        <v>185</v>
      </c>
      <c r="D118" t="s">
        <v>186</v>
      </c>
      <c r="E118" t="s">
        <v>478</v>
      </c>
      <c r="F118" t="s">
        <v>479</v>
      </c>
      <c r="G118" t="s">
        <v>480</v>
      </c>
      <c r="H118" t="s">
        <v>481</v>
      </c>
      <c r="I118" t="s">
        <v>509</v>
      </c>
      <c r="J118" t="s">
        <v>80</v>
      </c>
      <c r="L118" s="4" t="str">
        <f>I113</f>
        <v>CT1_4_1_5</v>
      </c>
      <c r="N118" t="s">
        <v>510</v>
      </c>
      <c r="P118" t="str">
        <f>IFERROR(INDEX(LessonLO!H:I,MATCH("GCSE"&amp;AN118,LessonLO!H:H,0),2),"")</f>
        <v/>
      </c>
      <c r="Q118" t="str">
        <f>IFERROR(INDEX(LessonLO!H:I,MATCH("Tiny"&amp;AN118,LessonLO!H:H,0),2),"")</f>
        <v/>
      </c>
      <c r="R118" t="str">
        <f>IFERROR(INDEX(LessonLO!H:I,MATCH("Mini"&amp;AN118,LessonLO!H:H,0),2),"")</f>
        <v/>
      </c>
      <c r="S118" t="str">
        <f>IFERROR(INDEX(LessonLO!H:I,MATCH("Junior"&amp;AN118,LessonLO!H:H,0),2),"")</f>
        <v/>
      </c>
      <c r="T118" t="str">
        <f>IFERROR(INDEX(LessonLO!H:I,MATCH("Senior"&amp;AN118,LessonLO!H:H,0),1),"")</f>
        <v/>
      </c>
      <c r="AN118" t="s">
        <v>511</v>
      </c>
      <c r="AO118" t="str">
        <f t="shared" ca="1" si="7"/>
        <v>04dc72b7-a798-4a95-a367-923bc99f437f</v>
      </c>
    </row>
    <row r="119" spans="1:41" x14ac:dyDescent="0.45">
      <c r="A119" s="1">
        <v>117</v>
      </c>
      <c r="B119">
        <v>117</v>
      </c>
      <c r="C119" t="s">
        <v>185</v>
      </c>
      <c r="D119" t="s">
        <v>186</v>
      </c>
      <c r="E119" t="s">
        <v>478</v>
      </c>
      <c r="F119" t="s">
        <v>479</v>
      </c>
      <c r="G119" t="s">
        <v>480</v>
      </c>
      <c r="H119" t="s">
        <v>481</v>
      </c>
      <c r="I119" t="s">
        <v>512</v>
      </c>
      <c r="J119" t="s">
        <v>80</v>
      </c>
      <c r="L119" s="4" t="str">
        <f>I114</f>
        <v>CT1_4_1_6</v>
      </c>
      <c r="N119" t="s">
        <v>513</v>
      </c>
      <c r="P119" t="str">
        <f>IFERROR(INDEX(LessonLO!H:I,MATCH("GCSE"&amp;AN119,LessonLO!H:H,0),2),"")</f>
        <v/>
      </c>
      <c r="Q119" t="str">
        <f>IFERROR(INDEX(LessonLO!H:I,MATCH("Tiny"&amp;AN119,LessonLO!H:H,0),2),"")</f>
        <v>TS5.5</v>
      </c>
      <c r="R119" t="str">
        <f>IFERROR(INDEX(LessonLO!H:I,MATCH("Mini"&amp;AN119,LessonLO!H:H,0),2),"")</f>
        <v/>
      </c>
      <c r="S119" t="str">
        <f>IFERROR(INDEX(LessonLO!H:I,MATCH("Junior"&amp;AN119,LessonLO!H:H,0),2),"")</f>
        <v/>
      </c>
      <c r="T119" t="str">
        <f>IFERROR(INDEX(LessonLO!H:I,MATCH("Senior"&amp;AN119,LessonLO!H:H,0),1),"")</f>
        <v/>
      </c>
      <c r="AN119" t="s">
        <v>514</v>
      </c>
      <c r="AO119" t="str">
        <f t="shared" ca="1" si="7"/>
        <v>2e939746-441f-4015-93b2-cd6532757c88</v>
      </c>
    </row>
    <row r="120" spans="1:41" x14ac:dyDescent="0.45">
      <c r="A120" s="1">
        <v>118</v>
      </c>
      <c r="B120">
        <v>118</v>
      </c>
      <c r="C120" t="s">
        <v>185</v>
      </c>
      <c r="D120" t="s">
        <v>186</v>
      </c>
      <c r="E120" t="s">
        <v>478</v>
      </c>
      <c r="F120" t="s">
        <v>479</v>
      </c>
      <c r="G120" t="s">
        <v>480</v>
      </c>
      <c r="H120" t="s">
        <v>481</v>
      </c>
      <c r="I120" t="s">
        <v>515</v>
      </c>
      <c r="J120" t="s">
        <v>80</v>
      </c>
      <c r="L120" s="4" t="str">
        <f>I109</f>
        <v>CT1_4_1_1</v>
      </c>
      <c r="N120" t="s">
        <v>516</v>
      </c>
      <c r="P120" t="str">
        <f>IFERROR(INDEX(LessonLO!H:I,MATCH("GCSE"&amp;AN120,LessonLO!H:H,0),2),"")</f>
        <v/>
      </c>
      <c r="Q120" t="str">
        <f>IFERROR(INDEX(LessonLO!H:I,MATCH("Tiny"&amp;AN120,LessonLO!H:H,0),2),"")</f>
        <v/>
      </c>
      <c r="R120" t="str">
        <f>IFERROR(INDEX(LessonLO!H:I,MATCH("Mini"&amp;AN120,LessonLO!H:H,0),2),"")</f>
        <v/>
      </c>
      <c r="S120" t="str">
        <f>IFERROR(INDEX(LessonLO!H:I,MATCH("Junior"&amp;AN120,LessonLO!H:H,0),2),"")</f>
        <v/>
      </c>
      <c r="T120" t="str">
        <f>IFERROR(INDEX(LessonLO!H:I,MATCH("Senior"&amp;AN120,LessonLO!H:H,0),1),"")</f>
        <v/>
      </c>
      <c r="AN120" t="s">
        <v>517</v>
      </c>
      <c r="AO120" t="str">
        <f t="shared" ca="1" si="7"/>
        <v>50b71024-9802-4fbc-ae28-7295fa831173</v>
      </c>
    </row>
    <row r="121" spans="1:41" x14ac:dyDescent="0.45">
      <c r="A121" s="1">
        <v>119</v>
      </c>
      <c r="B121">
        <v>119</v>
      </c>
      <c r="C121" t="s">
        <v>185</v>
      </c>
      <c r="D121" t="s">
        <v>186</v>
      </c>
      <c r="E121" t="s">
        <v>478</v>
      </c>
      <c r="F121" t="s">
        <v>479</v>
      </c>
      <c r="G121" t="s">
        <v>480</v>
      </c>
      <c r="H121" t="s">
        <v>481</v>
      </c>
      <c r="I121" t="s">
        <v>518</v>
      </c>
      <c r="J121" t="s">
        <v>80</v>
      </c>
      <c r="L121" s="4" t="str">
        <f>CONCATENATE(I120,",",I119,",",I117,",",I118,",",I116,",",I115)</f>
        <v>CT1_4_1_12,CT1_4_1_11,CT1_4_1_9,CT1_4_1_10,CT1_4_1_8,CT1_4_1_7</v>
      </c>
      <c r="N121" t="s">
        <v>519</v>
      </c>
      <c r="P121" t="str">
        <f>IFERROR(INDEX(LessonLO!H:I,MATCH("GCSE"&amp;AN121,LessonLO!H:H,0),2),"")</f>
        <v/>
      </c>
      <c r="Q121" t="str">
        <f>IFERROR(INDEX(LessonLO!H:I,MATCH("Tiny"&amp;AN121,LessonLO!H:H,0),2),"")</f>
        <v/>
      </c>
      <c r="R121" t="str">
        <f>IFERROR(INDEX(LessonLO!H:I,MATCH("Mini"&amp;AN121,LessonLO!H:H,0),2),"")</f>
        <v/>
      </c>
      <c r="S121" t="str">
        <f>IFERROR(INDEX(LessonLO!H:I,MATCH("Junior"&amp;AN121,LessonLO!H:H,0),2),"")</f>
        <v>JC3.5</v>
      </c>
      <c r="T121" t="str">
        <f>IFERROR(INDEX(LessonLO!H:I,MATCH("Senior"&amp;AN121,LessonLO!H:H,0),1),"")</f>
        <v/>
      </c>
      <c r="AN121" t="s">
        <v>520</v>
      </c>
      <c r="AO121" t="str">
        <f ca="1">_xlfn.CONCAT(OFFSET(INDEX(I:I,MATCH("CT1_4_1_7",I:I,0)),0,31),",",OFFSET(INDEX(I:I,MATCH("CT1_4_1_8",I:I,0)),0,31),",",OFFSET(INDEX(I:I,MATCH("CT1_4_1_9",I:I,0)),0,31),",",OFFSET(INDEX(I:I,MATCH("CT1_4_1_10",I:I,0)),0,31),",",OFFSET(INDEX(I:I,MATCH("CT1_4_1_11",I:I,0)),0,31),",",OFFSET(INDEX(I:I,MATCH("CT1_4_1_12",I:I,0)),0,31))</f>
        <v>2143c76d-5c2e-407f-9c0b-8329c71c4edb,7056da82-8e68-476c-8906-fa5385971919,d58d632f-0f4b-4684-bd8c-4ae9e328d74b,4a4f47a1-81aa-4788-9ff2-3f9956a9153f,a8e67376-3f35-46b2-bb0a-09e17540f98f,1aee6aec-8677-4445-8fad-daf841d199e4</v>
      </c>
    </row>
    <row r="122" spans="1:41" x14ac:dyDescent="0.45">
      <c r="A122" s="1">
        <v>120</v>
      </c>
      <c r="B122">
        <v>120</v>
      </c>
      <c r="C122" t="s">
        <v>185</v>
      </c>
      <c r="D122" t="s">
        <v>186</v>
      </c>
      <c r="E122" t="s">
        <v>478</v>
      </c>
      <c r="F122" t="s">
        <v>479</v>
      </c>
      <c r="G122" t="s">
        <v>521</v>
      </c>
      <c r="H122" t="s">
        <v>522</v>
      </c>
      <c r="I122" t="s">
        <v>523</v>
      </c>
      <c r="J122" t="s">
        <v>80</v>
      </c>
      <c r="L122" s="4" t="s">
        <v>192</v>
      </c>
      <c r="N122" t="s">
        <v>524</v>
      </c>
      <c r="P122" t="str">
        <f>IFERROR(INDEX(LessonLO!H:I,MATCH("GCSE"&amp;AN122,LessonLO!H:H,0),2),"")</f>
        <v/>
      </c>
      <c r="Q122" t="str">
        <f>IFERROR(INDEX(LessonLO!H:I,MATCH("Tiny"&amp;AN122,LessonLO!H:H,0),2),"")</f>
        <v>TS5.5</v>
      </c>
      <c r="R122" t="str">
        <f>IFERROR(INDEX(LessonLO!H:I,MATCH("Mini"&amp;AN122,LessonLO!H:H,0),2),"")</f>
        <v/>
      </c>
      <c r="S122" t="str">
        <f>IFERROR(INDEX(LessonLO!H:I,MATCH("Junior"&amp;AN122,LessonLO!H:H,0),2),"")</f>
        <v/>
      </c>
      <c r="T122" t="str">
        <f>IFERROR(INDEX(LessonLO!H:I,MATCH("Senior"&amp;AN122,LessonLO!H:H,0),1),"")</f>
        <v/>
      </c>
      <c r="AN122" t="s">
        <v>525</v>
      </c>
    </row>
    <row r="123" spans="1:41" x14ac:dyDescent="0.45">
      <c r="A123" s="1">
        <v>121</v>
      </c>
      <c r="B123">
        <v>121</v>
      </c>
      <c r="C123" t="s">
        <v>185</v>
      </c>
      <c r="D123" t="s">
        <v>186</v>
      </c>
      <c r="E123" t="s">
        <v>478</v>
      </c>
      <c r="F123" t="s">
        <v>479</v>
      </c>
      <c r="G123" t="s">
        <v>521</v>
      </c>
      <c r="H123" t="s">
        <v>522</v>
      </c>
      <c r="I123" t="s">
        <v>526</v>
      </c>
      <c r="J123" t="s">
        <v>80</v>
      </c>
      <c r="L123" s="4" t="s">
        <v>192</v>
      </c>
      <c r="N123" t="s">
        <v>527</v>
      </c>
      <c r="P123" t="str">
        <f>IFERROR(INDEX(LessonLO!H:I,MATCH("GCSE"&amp;AN123,LessonLO!H:H,0),2),"")</f>
        <v/>
      </c>
      <c r="Q123" t="str">
        <f>IFERROR(INDEX(LessonLO!H:I,MATCH("Tiny"&amp;AN123,LessonLO!H:H,0),2),"")</f>
        <v>TS5.5</v>
      </c>
      <c r="R123" t="str">
        <f>IFERROR(INDEX(LessonLO!H:I,MATCH("Mini"&amp;AN123,LessonLO!H:H,0),2),"")</f>
        <v/>
      </c>
      <c r="S123" t="str">
        <f>IFERROR(INDEX(LessonLO!H:I,MATCH("Junior"&amp;AN123,LessonLO!H:H,0),2),"")</f>
        <v>JC6.6</v>
      </c>
      <c r="T123" t="str">
        <f>IFERROR(INDEX(LessonLO!H:I,MATCH("Senior"&amp;AN123,LessonLO!H:H,0),1),"")</f>
        <v/>
      </c>
      <c r="AN123" t="s">
        <v>528</v>
      </c>
    </row>
    <row r="124" spans="1:41" x14ac:dyDescent="0.45">
      <c r="A124" s="1">
        <v>122</v>
      </c>
      <c r="B124">
        <v>122</v>
      </c>
      <c r="C124" t="s">
        <v>185</v>
      </c>
      <c r="D124" t="s">
        <v>186</v>
      </c>
      <c r="E124" t="s">
        <v>478</v>
      </c>
      <c r="F124" t="s">
        <v>479</v>
      </c>
      <c r="G124" t="s">
        <v>521</v>
      </c>
      <c r="H124" t="s">
        <v>522</v>
      </c>
      <c r="I124" t="s">
        <v>529</v>
      </c>
      <c r="J124" t="s">
        <v>80</v>
      </c>
      <c r="L124" s="4" t="s">
        <v>192</v>
      </c>
      <c r="N124" t="s">
        <v>530</v>
      </c>
      <c r="P124" t="str">
        <f>IFERROR(INDEX(LessonLO!H:I,MATCH("GCSE"&amp;AN124,LessonLO!H:H,0),2),"")</f>
        <v/>
      </c>
      <c r="Q124" t="str">
        <f>IFERROR(INDEX(LessonLO!H:I,MATCH("Tiny"&amp;AN124,LessonLO!H:H,0),2),"")</f>
        <v>TS5.5</v>
      </c>
      <c r="R124" t="str">
        <f>IFERROR(INDEX(LessonLO!H:I,MATCH("Mini"&amp;AN124,LessonLO!H:H,0),2),"")</f>
        <v/>
      </c>
      <c r="S124" t="str">
        <f>IFERROR(INDEX(LessonLO!H:I,MATCH("Junior"&amp;AN124,LessonLO!H:H,0),2),"")</f>
        <v/>
      </c>
      <c r="T124" t="str">
        <f>IFERROR(INDEX(LessonLO!H:I,MATCH("Senior"&amp;AN124,LessonLO!H:H,0),1),"")</f>
        <v/>
      </c>
      <c r="AN124" t="s">
        <v>531</v>
      </c>
    </row>
    <row r="125" spans="1:41" x14ac:dyDescent="0.45">
      <c r="A125" s="1">
        <v>123</v>
      </c>
      <c r="B125">
        <v>123</v>
      </c>
      <c r="C125" t="s">
        <v>185</v>
      </c>
      <c r="D125" t="s">
        <v>186</v>
      </c>
      <c r="E125" t="s">
        <v>478</v>
      </c>
      <c r="F125" t="s">
        <v>479</v>
      </c>
      <c r="G125" t="s">
        <v>521</v>
      </c>
      <c r="H125" t="s">
        <v>522</v>
      </c>
      <c r="I125" t="s">
        <v>532</v>
      </c>
      <c r="J125" t="s">
        <v>80</v>
      </c>
      <c r="L125" s="4" t="s">
        <v>192</v>
      </c>
      <c r="N125" t="s">
        <v>533</v>
      </c>
      <c r="P125" t="str">
        <f>IFERROR(INDEX(LessonLO!H:I,MATCH("GCSE"&amp;AN125,LessonLO!H:H,0),2),"")</f>
        <v/>
      </c>
      <c r="Q125" t="str">
        <f>IFERROR(INDEX(LessonLO!H:I,MATCH("Tiny"&amp;AN125,LessonLO!H:H,0),2),"")</f>
        <v>TS5.5</v>
      </c>
      <c r="R125" t="str">
        <f>IFERROR(INDEX(LessonLO!H:I,MATCH("Mini"&amp;AN125,LessonLO!H:H,0),2),"")</f>
        <v/>
      </c>
      <c r="S125" t="str">
        <f>IFERROR(INDEX(LessonLO!H:I,MATCH("Junior"&amp;AN125,LessonLO!H:H,0),2),"")</f>
        <v/>
      </c>
      <c r="T125" t="str">
        <f>IFERROR(INDEX(LessonLO!H:I,MATCH("Senior"&amp;AN125,LessonLO!H:H,0),1),"")</f>
        <v/>
      </c>
      <c r="AN125" t="s">
        <v>534</v>
      </c>
    </row>
    <row r="126" spans="1:41" x14ac:dyDescent="0.45">
      <c r="A126" s="1">
        <v>124</v>
      </c>
      <c r="B126">
        <v>124</v>
      </c>
      <c r="C126" t="s">
        <v>185</v>
      </c>
      <c r="D126" t="s">
        <v>186</v>
      </c>
      <c r="E126" t="s">
        <v>478</v>
      </c>
      <c r="F126" t="s">
        <v>479</v>
      </c>
      <c r="G126" t="s">
        <v>521</v>
      </c>
      <c r="H126" t="s">
        <v>522</v>
      </c>
      <c r="I126" t="s">
        <v>535</v>
      </c>
      <c r="J126" t="s">
        <v>80</v>
      </c>
      <c r="L126" s="4" t="s">
        <v>192</v>
      </c>
      <c r="N126" t="s">
        <v>536</v>
      </c>
      <c r="P126" t="str">
        <f>IFERROR(INDEX(LessonLO!H:I,MATCH("GCSE"&amp;AN126,LessonLO!H:H,0),2),"")</f>
        <v/>
      </c>
      <c r="Q126" t="str">
        <f>IFERROR(INDEX(LessonLO!H:I,MATCH("Tiny"&amp;AN126,LessonLO!H:H,0),2),"")</f>
        <v>TS5.5</v>
      </c>
      <c r="R126" t="str">
        <f>IFERROR(INDEX(LessonLO!H:I,MATCH("Mini"&amp;AN126,LessonLO!H:H,0),2),"")</f>
        <v/>
      </c>
      <c r="S126" t="str">
        <f>IFERROR(INDEX(LessonLO!H:I,MATCH("Junior"&amp;AN126,LessonLO!H:H,0),2),"")</f>
        <v/>
      </c>
      <c r="T126" t="str">
        <f>IFERROR(INDEX(LessonLO!H:I,MATCH("Senior"&amp;AN126,LessonLO!H:H,0),1),"")</f>
        <v/>
      </c>
      <c r="AN126" t="s">
        <v>537</v>
      </c>
    </row>
    <row r="127" spans="1:41" x14ac:dyDescent="0.45">
      <c r="A127" s="1">
        <v>125</v>
      </c>
      <c r="B127">
        <v>125</v>
      </c>
      <c r="C127" t="s">
        <v>185</v>
      </c>
      <c r="D127" t="s">
        <v>186</v>
      </c>
      <c r="E127" t="s">
        <v>478</v>
      </c>
      <c r="F127" t="s">
        <v>479</v>
      </c>
      <c r="G127" t="s">
        <v>521</v>
      </c>
      <c r="H127" t="s">
        <v>522</v>
      </c>
      <c r="I127" t="s">
        <v>538</v>
      </c>
      <c r="J127" t="s">
        <v>80</v>
      </c>
      <c r="L127" s="4" t="s">
        <v>192</v>
      </c>
      <c r="N127" t="s">
        <v>539</v>
      </c>
      <c r="P127" t="str">
        <f>IFERROR(INDEX(LessonLO!H:I,MATCH("GCSE"&amp;AN127,LessonLO!H:H,0),2),"")</f>
        <v/>
      </c>
      <c r="Q127" t="str">
        <f>IFERROR(INDEX(LessonLO!H:I,MATCH("Tiny"&amp;AN127,LessonLO!H:H,0),2),"")</f>
        <v>TS5.5</v>
      </c>
      <c r="R127" t="str">
        <f>IFERROR(INDEX(LessonLO!H:I,MATCH("Mini"&amp;AN127,LessonLO!H:H,0),2),"")</f>
        <v/>
      </c>
      <c r="S127" t="str">
        <f>IFERROR(INDEX(LessonLO!H:I,MATCH("Junior"&amp;AN127,LessonLO!H:H,0),2),"")</f>
        <v/>
      </c>
      <c r="T127" t="str">
        <f>IFERROR(INDEX(LessonLO!H:I,MATCH("Senior"&amp;AN127,LessonLO!H:H,0),1),"")</f>
        <v/>
      </c>
      <c r="AN127" t="s">
        <v>540</v>
      </c>
    </row>
    <row r="128" spans="1:41" x14ac:dyDescent="0.45">
      <c r="A128" s="1">
        <v>126</v>
      </c>
      <c r="B128">
        <v>126</v>
      </c>
      <c r="C128" t="s">
        <v>185</v>
      </c>
      <c r="D128" t="s">
        <v>186</v>
      </c>
      <c r="E128" t="s">
        <v>478</v>
      </c>
      <c r="F128" t="s">
        <v>479</v>
      </c>
      <c r="G128" t="s">
        <v>521</v>
      </c>
      <c r="H128" t="s">
        <v>522</v>
      </c>
      <c r="I128" t="s">
        <v>541</v>
      </c>
      <c r="J128" t="s">
        <v>80</v>
      </c>
      <c r="L128" s="4" t="s">
        <v>192</v>
      </c>
      <c r="N128" t="s">
        <v>542</v>
      </c>
      <c r="P128" t="str">
        <f>IFERROR(INDEX(LessonLO!H:I,MATCH("GCSE"&amp;AN128,LessonLO!H:H,0),2),"")</f>
        <v/>
      </c>
      <c r="Q128" t="str">
        <f>IFERROR(INDEX(LessonLO!H:I,MATCH("Tiny"&amp;AN128,LessonLO!H:H,0),2),"")</f>
        <v>TS5.5</v>
      </c>
      <c r="R128" t="str">
        <f>IFERROR(INDEX(LessonLO!H:I,MATCH("Mini"&amp;AN128,LessonLO!H:H,0),2),"")</f>
        <v/>
      </c>
      <c r="S128" t="str">
        <f>IFERROR(INDEX(LessonLO!H:I,MATCH("Junior"&amp;AN128,LessonLO!H:H,0),2),"")</f>
        <v/>
      </c>
      <c r="T128" t="str">
        <f>IFERROR(INDEX(LessonLO!H:I,MATCH("Senior"&amp;AN128,LessonLO!H:H,0),1),"")</f>
        <v/>
      </c>
      <c r="AN128" t="s">
        <v>543</v>
      </c>
    </row>
    <row r="129" spans="1:41" x14ac:dyDescent="0.45">
      <c r="A129" s="1">
        <v>127</v>
      </c>
      <c r="B129">
        <v>127</v>
      </c>
      <c r="C129" t="s">
        <v>185</v>
      </c>
      <c r="D129" t="s">
        <v>186</v>
      </c>
      <c r="E129" t="s">
        <v>478</v>
      </c>
      <c r="F129" t="s">
        <v>479</v>
      </c>
      <c r="G129" t="s">
        <v>521</v>
      </c>
      <c r="H129" t="s">
        <v>522</v>
      </c>
      <c r="I129" t="s">
        <v>544</v>
      </c>
      <c r="J129" t="s">
        <v>80</v>
      </c>
      <c r="L129" s="4" t="str">
        <f t="shared" ref="L129:L134" si="8">I123</f>
        <v>CT1_4_2_2</v>
      </c>
      <c r="N129" t="s">
        <v>545</v>
      </c>
      <c r="P129" t="str">
        <f>IFERROR(INDEX(LessonLO!H:I,MATCH("GCSE"&amp;AN129,LessonLO!H:H,0),2),"")</f>
        <v/>
      </c>
      <c r="Q129" t="str">
        <f>IFERROR(INDEX(LessonLO!H:I,MATCH("Tiny"&amp;AN129,LessonLO!H:H,0),2),"")</f>
        <v>TS5.5</v>
      </c>
      <c r="R129" t="str">
        <f>IFERROR(INDEX(LessonLO!H:I,MATCH("Mini"&amp;AN129,LessonLO!H:H,0),2),"")</f>
        <v/>
      </c>
      <c r="S129" t="str">
        <f>IFERROR(INDEX(LessonLO!H:I,MATCH("Junior"&amp;AN129,LessonLO!H:H,0),2),"")</f>
        <v>JC1.2</v>
      </c>
      <c r="T129" t="str">
        <f>IFERROR(INDEX(LessonLO!H:I,MATCH("Senior"&amp;AN129,LessonLO!H:H,0),1),"")</f>
        <v/>
      </c>
      <c r="AN129" t="s">
        <v>546</v>
      </c>
      <c r="AO129" t="str">
        <f t="shared" ref="AO129:AO134" ca="1" si="9">OFFSET(INDEX(I:I,MATCH(L129,I:I,0)),0,31)</f>
        <v>7f9b970d-e536-4837-9b18-1b851c10106f</v>
      </c>
    </row>
    <row r="130" spans="1:41" x14ac:dyDescent="0.45">
      <c r="A130" s="1">
        <v>128</v>
      </c>
      <c r="B130">
        <v>128</v>
      </c>
      <c r="C130" t="s">
        <v>185</v>
      </c>
      <c r="D130" t="s">
        <v>186</v>
      </c>
      <c r="E130" t="s">
        <v>478</v>
      </c>
      <c r="F130" t="s">
        <v>479</v>
      </c>
      <c r="G130" t="s">
        <v>521</v>
      </c>
      <c r="H130" t="s">
        <v>522</v>
      </c>
      <c r="I130" t="s">
        <v>547</v>
      </c>
      <c r="J130" t="s">
        <v>80</v>
      </c>
      <c r="L130" s="4" t="str">
        <f t="shared" si="8"/>
        <v>CT1_4_2_3</v>
      </c>
      <c r="N130" t="s">
        <v>548</v>
      </c>
      <c r="P130" t="str">
        <f>IFERROR(INDEX(LessonLO!H:I,MATCH("GCSE"&amp;AN130,LessonLO!H:H,0),2),"")</f>
        <v/>
      </c>
      <c r="Q130" t="str">
        <f>IFERROR(INDEX(LessonLO!H:I,MATCH("Tiny"&amp;AN130,LessonLO!H:H,0),2),"")</f>
        <v>TS5.5</v>
      </c>
      <c r="R130" t="str">
        <f>IFERROR(INDEX(LessonLO!H:I,MATCH("Mini"&amp;AN130,LessonLO!H:H,0),2),"")</f>
        <v/>
      </c>
      <c r="S130" t="str">
        <f>IFERROR(INDEX(LessonLO!H:I,MATCH("Junior"&amp;AN130,LessonLO!H:H,0),2),"")</f>
        <v/>
      </c>
      <c r="T130" t="str">
        <f>IFERROR(INDEX(LessonLO!H:I,MATCH("Senior"&amp;AN130,LessonLO!H:H,0),1),"")</f>
        <v/>
      </c>
      <c r="AN130" t="s">
        <v>549</v>
      </c>
      <c r="AO130" t="str">
        <f t="shared" ca="1" si="9"/>
        <v>605bdc4a-825a-4523-93f2-3a95a6f64a68</v>
      </c>
    </row>
    <row r="131" spans="1:41" x14ac:dyDescent="0.45">
      <c r="A131" s="1">
        <v>129</v>
      </c>
      <c r="B131">
        <v>129</v>
      </c>
      <c r="C131" t="s">
        <v>185</v>
      </c>
      <c r="D131" t="s">
        <v>186</v>
      </c>
      <c r="E131" t="s">
        <v>478</v>
      </c>
      <c r="F131" t="s">
        <v>479</v>
      </c>
      <c r="G131" t="s">
        <v>521</v>
      </c>
      <c r="H131" t="s">
        <v>522</v>
      </c>
      <c r="I131" t="s">
        <v>550</v>
      </c>
      <c r="J131" t="s">
        <v>80</v>
      </c>
      <c r="L131" s="4" t="str">
        <f t="shared" si="8"/>
        <v>CT1_4_2_4</v>
      </c>
      <c r="N131" t="s">
        <v>551</v>
      </c>
      <c r="P131" t="str">
        <f>IFERROR(INDEX(LessonLO!H:I,MATCH("GCSE"&amp;AN131,LessonLO!H:H,0),2),"")</f>
        <v/>
      </c>
      <c r="Q131" t="str">
        <f>IFERROR(INDEX(LessonLO!H:I,MATCH("Tiny"&amp;AN131,LessonLO!H:H,0),2),"")</f>
        <v>TS5.5</v>
      </c>
      <c r="R131" t="str">
        <f>IFERROR(INDEX(LessonLO!H:I,MATCH("Mini"&amp;AN131,LessonLO!H:H,0),2),"")</f>
        <v/>
      </c>
      <c r="S131" t="str">
        <f>IFERROR(INDEX(LessonLO!H:I,MATCH("Junior"&amp;AN131,LessonLO!H:H,0),2),"")</f>
        <v/>
      </c>
      <c r="T131" t="str">
        <f>IFERROR(INDEX(LessonLO!H:I,MATCH("Senior"&amp;AN131,LessonLO!H:H,0),1),"")</f>
        <v/>
      </c>
      <c r="AN131" t="s">
        <v>552</v>
      </c>
      <c r="AO131" t="str">
        <f t="shared" ca="1" si="9"/>
        <v>39f58081-1fcf-4cd6-b406-8457eac8128e</v>
      </c>
    </row>
    <row r="132" spans="1:41" x14ac:dyDescent="0.45">
      <c r="A132" s="1">
        <v>130</v>
      </c>
      <c r="B132">
        <v>130</v>
      </c>
      <c r="C132" t="s">
        <v>185</v>
      </c>
      <c r="D132" t="s">
        <v>186</v>
      </c>
      <c r="E132" t="s">
        <v>478</v>
      </c>
      <c r="F132" t="s">
        <v>479</v>
      </c>
      <c r="G132" t="s">
        <v>521</v>
      </c>
      <c r="H132" t="s">
        <v>522</v>
      </c>
      <c r="I132" t="s">
        <v>553</v>
      </c>
      <c r="J132" t="s">
        <v>80</v>
      </c>
      <c r="L132" s="4" t="str">
        <f t="shared" si="8"/>
        <v>CT1_4_2_5</v>
      </c>
      <c r="N132" t="s">
        <v>554</v>
      </c>
      <c r="P132" t="str">
        <f>IFERROR(INDEX(LessonLO!H:I,MATCH("GCSE"&amp;AN132,LessonLO!H:H,0),2),"")</f>
        <v/>
      </c>
      <c r="Q132" t="str">
        <f>IFERROR(INDEX(LessonLO!H:I,MATCH("Tiny"&amp;AN132,LessonLO!H:H,0),2),"")</f>
        <v>TS5.5</v>
      </c>
      <c r="R132" t="str">
        <f>IFERROR(INDEX(LessonLO!H:I,MATCH("Mini"&amp;AN132,LessonLO!H:H,0),2),"")</f>
        <v/>
      </c>
      <c r="S132" t="str">
        <f>IFERROR(INDEX(LessonLO!H:I,MATCH("Junior"&amp;AN132,LessonLO!H:H,0),2),"")</f>
        <v>JC2.9</v>
      </c>
      <c r="T132" t="str">
        <f>IFERROR(INDEX(LessonLO!H:I,MATCH("Senior"&amp;AN132,LessonLO!H:H,0),1),"")</f>
        <v/>
      </c>
      <c r="AN132" t="s">
        <v>555</v>
      </c>
      <c r="AO132" t="str">
        <f t="shared" ca="1" si="9"/>
        <v>48942462-9afe-4575-beb7-5040e34ba195</v>
      </c>
    </row>
    <row r="133" spans="1:41" x14ac:dyDescent="0.45">
      <c r="A133" s="1">
        <v>131</v>
      </c>
      <c r="B133">
        <v>131</v>
      </c>
      <c r="C133" t="s">
        <v>185</v>
      </c>
      <c r="D133" t="s">
        <v>186</v>
      </c>
      <c r="E133" t="s">
        <v>478</v>
      </c>
      <c r="F133" t="s">
        <v>479</v>
      </c>
      <c r="G133" t="s">
        <v>521</v>
      </c>
      <c r="H133" t="s">
        <v>522</v>
      </c>
      <c r="I133" t="s">
        <v>556</v>
      </c>
      <c r="J133" t="s">
        <v>80</v>
      </c>
      <c r="L133" s="4" t="str">
        <f t="shared" si="8"/>
        <v>CT1_4_2_6</v>
      </c>
      <c r="N133" t="s">
        <v>557</v>
      </c>
      <c r="P133" t="str">
        <f>IFERROR(INDEX(LessonLO!H:I,MATCH("GCSE"&amp;AN133,LessonLO!H:H,0),2),"")</f>
        <v/>
      </c>
      <c r="Q133" t="str">
        <f>IFERROR(INDEX(LessonLO!H:I,MATCH("Tiny"&amp;AN133,LessonLO!H:H,0),2),"")</f>
        <v>TS5.5</v>
      </c>
      <c r="R133" t="str">
        <f>IFERROR(INDEX(LessonLO!H:I,MATCH("Mini"&amp;AN133,LessonLO!H:H,0),2),"")</f>
        <v/>
      </c>
      <c r="S133" t="str">
        <f>IFERROR(INDEX(LessonLO!H:I,MATCH("Junior"&amp;AN133,LessonLO!H:H,0),2),"")</f>
        <v/>
      </c>
      <c r="T133" t="str">
        <f>IFERROR(INDEX(LessonLO!H:I,MATCH("Senior"&amp;AN133,LessonLO!H:H,0),1),"")</f>
        <v/>
      </c>
      <c r="AN133" t="s">
        <v>558</v>
      </c>
      <c r="AO133" t="str">
        <f t="shared" ca="1" si="9"/>
        <v>f62c9ce1-970e-4943-aedc-1b478f2e4161</v>
      </c>
    </row>
    <row r="134" spans="1:41" x14ac:dyDescent="0.45">
      <c r="A134" s="1">
        <v>132</v>
      </c>
      <c r="B134">
        <v>132</v>
      </c>
      <c r="C134" t="s">
        <v>185</v>
      </c>
      <c r="D134" t="s">
        <v>186</v>
      </c>
      <c r="E134" t="s">
        <v>478</v>
      </c>
      <c r="F134" t="s">
        <v>479</v>
      </c>
      <c r="G134" t="s">
        <v>521</v>
      </c>
      <c r="H134" t="s">
        <v>522</v>
      </c>
      <c r="I134" t="s">
        <v>559</v>
      </c>
      <c r="J134" t="s">
        <v>80</v>
      </c>
      <c r="L134" s="4" t="str">
        <f t="shared" si="8"/>
        <v>CT1_4_2_7</v>
      </c>
      <c r="N134" t="s">
        <v>560</v>
      </c>
      <c r="P134" t="str">
        <f>IFERROR(INDEX(LessonLO!H:I,MATCH("GCSE"&amp;AN134,LessonLO!H:H,0),2),"")</f>
        <v/>
      </c>
      <c r="Q134" t="str">
        <f>IFERROR(INDEX(LessonLO!H:I,MATCH("Tiny"&amp;AN134,LessonLO!H:H,0),2),"")</f>
        <v>TS5.5</v>
      </c>
      <c r="R134" t="str">
        <f>IFERROR(INDEX(LessonLO!H:I,MATCH("Mini"&amp;AN134,LessonLO!H:H,0),2),"")</f>
        <v/>
      </c>
      <c r="S134" t="str">
        <f>IFERROR(INDEX(LessonLO!H:I,MATCH("Junior"&amp;AN134,LessonLO!H:H,0),2),"")</f>
        <v/>
      </c>
      <c r="T134" t="str">
        <f>IFERROR(INDEX(LessonLO!H:I,MATCH("Senior"&amp;AN134,LessonLO!H:H,0),1),"")</f>
        <v/>
      </c>
      <c r="AN134" t="s">
        <v>561</v>
      </c>
      <c r="AO134" t="str">
        <f t="shared" ca="1" si="9"/>
        <v>fcf161a6-64ee-4646-9e44-db8ccaa217b5</v>
      </c>
    </row>
    <row r="135" spans="1:41" x14ac:dyDescent="0.45">
      <c r="A135" s="1">
        <v>133</v>
      </c>
      <c r="B135">
        <v>133</v>
      </c>
      <c r="C135" t="s">
        <v>185</v>
      </c>
      <c r="D135" t="s">
        <v>186</v>
      </c>
      <c r="E135" t="s">
        <v>562</v>
      </c>
      <c r="F135" t="s">
        <v>563</v>
      </c>
      <c r="G135" t="s">
        <v>564</v>
      </c>
      <c r="H135" t="s">
        <v>565</v>
      </c>
      <c r="I135" t="s">
        <v>566</v>
      </c>
      <c r="J135" t="s">
        <v>80</v>
      </c>
      <c r="L135" s="4">
        <v>0</v>
      </c>
      <c r="N135" t="s">
        <v>567</v>
      </c>
      <c r="P135" t="str">
        <f>IFERROR(INDEX(LessonLO!H:I,MATCH("GCSE"&amp;AN135,LessonLO!H:H,0),2),"")</f>
        <v/>
      </c>
      <c r="Q135" t="str">
        <f>IFERROR(INDEX(LessonLO!H:I,MATCH("Tiny"&amp;AN135,LessonLO!H:H,0),2),"")</f>
        <v>TS1.4</v>
      </c>
      <c r="R135" t="str">
        <f>IFERROR(INDEX(LessonLO!H:I,MATCH("Mini"&amp;AN135,LessonLO!H:H,0),2),"")</f>
        <v/>
      </c>
      <c r="S135" t="str">
        <f>IFERROR(INDEX(LessonLO!H:I,MATCH("Junior"&amp;AN135,LessonLO!H:H,0),2),"")</f>
        <v/>
      </c>
      <c r="T135" t="str">
        <f>IFERROR(INDEX(LessonLO!H:I,MATCH("Senior"&amp;AN135,LessonLO!H:H,0),1),"")</f>
        <v/>
      </c>
      <c r="AN135" t="s">
        <v>568</v>
      </c>
    </row>
    <row r="136" spans="1:41" x14ac:dyDescent="0.45">
      <c r="A136" s="1">
        <v>134</v>
      </c>
      <c r="B136">
        <v>134</v>
      </c>
      <c r="C136" t="s">
        <v>185</v>
      </c>
      <c r="D136" t="s">
        <v>186</v>
      </c>
      <c r="E136" t="s">
        <v>562</v>
      </c>
      <c r="F136" t="s">
        <v>563</v>
      </c>
      <c r="G136" t="s">
        <v>564</v>
      </c>
      <c r="H136" t="s">
        <v>565</v>
      </c>
      <c r="I136" t="s">
        <v>569</v>
      </c>
      <c r="J136" t="s">
        <v>80</v>
      </c>
      <c r="L136" s="4" t="str">
        <f>I135</f>
        <v>CT1_5_1_1</v>
      </c>
      <c r="N136" t="s">
        <v>570</v>
      </c>
      <c r="P136" t="str">
        <f>IFERROR(INDEX(LessonLO!H:I,MATCH("GCSE"&amp;AN136,LessonLO!H:H,0),2),"")</f>
        <v/>
      </c>
      <c r="Q136" t="str">
        <f>IFERROR(INDEX(LessonLO!H:I,MATCH("Tiny"&amp;AN136,LessonLO!H:H,0),2),"")</f>
        <v>TS1.4</v>
      </c>
      <c r="R136" t="str">
        <f>IFERROR(INDEX(LessonLO!H:I,MATCH("Mini"&amp;AN136,LessonLO!H:H,0),2),"")</f>
        <v/>
      </c>
      <c r="S136" t="str">
        <f>IFERROR(INDEX(LessonLO!H:I,MATCH("Junior"&amp;AN136,LessonLO!H:H,0),2),"")</f>
        <v/>
      </c>
      <c r="T136" t="str">
        <f>IFERROR(INDEX(LessonLO!H:I,MATCH("Senior"&amp;AN136,LessonLO!H:H,0),1),"")</f>
        <v/>
      </c>
      <c r="AN136" t="s">
        <v>571</v>
      </c>
      <c r="AO136" t="str">
        <f ca="1">OFFSET(INDEX(I:I,MATCH(L136,I:I,0)),0,31)</f>
        <v>34d61c85-b105-476b-861e-5dcf7bc0b5aa</v>
      </c>
    </row>
    <row r="137" spans="1:41" x14ac:dyDescent="0.45">
      <c r="A137" s="1">
        <v>135</v>
      </c>
      <c r="B137">
        <v>135</v>
      </c>
      <c r="C137" t="s">
        <v>185</v>
      </c>
      <c r="D137" t="s">
        <v>186</v>
      </c>
      <c r="E137" t="s">
        <v>562</v>
      </c>
      <c r="F137" t="s">
        <v>563</v>
      </c>
      <c r="G137" t="s">
        <v>564</v>
      </c>
      <c r="H137" t="s">
        <v>565</v>
      </c>
      <c r="I137" t="s">
        <v>572</v>
      </c>
      <c r="J137" t="s">
        <v>80</v>
      </c>
      <c r="L137" s="4" t="str">
        <f>I136</f>
        <v>CT1_5_1_2</v>
      </c>
      <c r="N137" t="s">
        <v>573</v>
      </c>
      <c r="P137" t="str">
        <f>IFERROR(INDEX(LessonLO!H:I,MATCH("GCSE"&amp;AN137,LessonLO!H:H,0),2),"")</f>
        <v/>
      </c>
      <c r="Q137" t="str">
        <f>IFERROR(INDEX(LessonLO!H:I,MATCH("Tiny"&amp;AN137,LessonLO!H:H,0),2),"")</f>
        <v/>
      </c>
      <c r="R137" t="str">
        <f>IFERROR(INDEX(LessonLO!H:I,MATCH("Mini"&amp;AN137,LessonLO!H:H,0),2),"")</f>
        <v/>
      </c>
      <c r="S137" t="str">
        <f>IFERROR(INDEX(LessonLO!H:I,MATCH("Junior"&amp;AN137,LessonLO!H:H,0),2),"")</f>
        <v/>
      </c>
      <c r="T137" t="str">
        <f>IFERROR(INDEX(LessonLO!H:I,MATCH("Senior"&amp;AN137,LessonLO!H:H,0),1),"")</f>
        <v/>
      </c>
      <c r="AN137" t="s">
        <v>574</v>
      </c>
      <c r="AO137" t="str">
        <f ca="1">OFFSET(INDEX(I:I,MATCH(L137,I:I,0)),0,31)</f>
        <v>3348977c-a79c-4a40-9963-831a188fb62f</v>
      </c>
    </row>
    <row r="138" spans="1:41" x14ac:dyDescent="0.45">
      <c r="A138" s="1">
        <v>136</v>
      </c>
      <c r="B138">
        <v>136</v>
      </c>
      <c r="C138" t="s">
        <v>185</v>
      </c>
      <c r="D138" t="s">
        <v>186</v>
      </c>
      <c r="E138" t="s">
        <v>562</v>
      </c>
      <c r="F138" t="s">
        <v>563</v>
      </c>
      <c r="G138" t="s">
        <v>564</v>
      </c>
      <c r="H138" t="s">
        <v>565</v>
      </c>
      <c r="I138" t="s">
        <v>575</v>
      </c>
      <c r="J138" t="s">
        <v>80</v>
      </c>
      <c r="L138" s="4" t="str">
        <f>CONCATENATE(I137,", ",I129,", ",I130,", ",I131,", ", I132, ",",I133,"",I134)</f>
        <v>CT1_5_1_3, CT1_4_2_8, CT1_4_2_9, CT1_4_2_10, CT1_4_2_11,CT1_4_2_12CT1_4_2_13</v>
      </c>
      <c r="N138" t="s">
        <v>576</v>
      </c>
      <c r="P138" t="str">
        <f>IFERROR(INDEX(LessonLO!H:I,MATCH("GCSE"&amp;AN138,LessonLO!H:H,0),2),"")</f>
        <v/>
      </c>
      <c r="Q138" t="str">
        <f>IFERROR(INDEX(LessonLO!H:I,MATCH("Tiny"&amp;AN138,LessonLO!H:H,0),2),"")</f>
        <v>TS1.4</v>
      </c>
      <c r="R138" t="str">
        <f>IFERROR(INDEX(LessonLO!H:I,MATCH("Mini"&amp;AN138,LessonLO!H:H,0),2),"")</f>
        <v/>
      </c>
      <c r="S138" t="str">
        <f>IFERROR(INDEX(LessonLO!H:I,MATCH("Junior"&amp;AN138,LessonLO!H:H,0),2),"")</f>
        <v/>
      </c>
      <c r="T138" t="str">
        <f>IFERROR(INDEX(LessonLO!H:I,MATCH("Senior"&amp;AN138,LessonLO!H:H,0),1),"")</f>
        <v/>
      </c>
      <c r="AN138" t="s">
        <v>577</v>
      </c>
      <c r="AO138" t="str">
        <f ca="1">_xlfn.CONCAT(OFFSET(INDEX(I:I,MATCH("CT1_5_1_3",I:I,0)),0,31),",",OFFSET(INDEX(I:I,MATCH("CT1_4_2_8",I:I,0)),0,31),",",OFFSET(INDEX(I:I,MATCH("CT1_4_2_9",I:I,0)),0,31),",",OFFSET(INDEX(I:I,MATCH("CT1_4_2_10",I:I,0)),0,31),",",OFFSET(INDEX(I:I,MATCH("CT1_4_2_11",I:I,0)),0,31),",",OFFSET(INDEX(I:I,MATCH("CT1_4_2_12",I:I,0)),0,31),",",OFFSET(INDEX(I:I,MATCH("CT1_4_2_13",I:I,0)),0,31))</f>
        <v>6c2ea63a-fa42-461d-a06e-27cc35f25242,31cbac03-2117-438b-9f85-82feda8c82c6,23698c67-c2e6-45de-aba4-c36db66f0c04,816e0874-2ebf-40a0-9034-27e70f5a14a2,5154641b-8f68-45d4-804b-bf9832d556f6,cff090e3-c2c9-4a0a-8f15-dd67af29e629,3f491392-13ad-4a95-b82d-2b0c0b080751</v>
      </c>
    </row>
    <row r="139" spans="1:41" x14ac:dyDescent="0.45">
      <c r="A139" s="1">
        <v>137</v>
      </c>
      <c r="B139">
        <v>137</v>
      </c>
      <c r="C139" t="s">
        <v>185</v>
      </c>
      <c r="D139" t="s">
        <v>186</v>
      </c>
      <c r="E139" t="s">
        <v>562</v>
      </c>
      <c r="F139" t="s">
        <v>563</v>
      </c>
      <c r="G139" t="s">
        <v>578</v>
      </c>
      <c r="H139" t="s">
        <v>579</v>
      </c>
      <c r="I139" t="s">
        <v>580</v>
      </c>
      <c r="J139" t="s">
        <v>80</v>
      </c>
      <c r="L139" s="4" t="str">
        <f>I135</f>
        <v>CT1_5_1_1</v>
      </c>
      <c r="N139" t="s">
        <v>581</v>
      </c>
      <c r="P139" t="str">
        <f>IFERROR(INDEX(LessonLO!H:I,MATCH("GCSE"&amp;AN139,LessonLO!H:H,0),2),"")</f>
        <v/>
      </c>
      <c r="Q139" t="str">
        <f>IFERROR(INDEX(LessonLO!H:I,MATCH("Tiny"&amp;AN139,LessonLO!H:H,0),2),"")</f>
        <v>TS1.4</v>
      </c>
      <c r="R139" t="str">
        <f>IFERROR(INDEX(LessonLO!H:I,MATCH("Mini"&amp;AN139,LessonLO!H:H,0),2),"")</f>
        <v/>
      </c>
      <c r="S139" t="str">
        <f>IFERROR(INDEX(LessonLO!H:I,MATCH("Junior"&amp;AN139,LessonLO!H:H,0),2),"")</f>
        <v/>
      </c>
      <c r="T139" t="str">
        <f>IFERROR(INDEX(LessonLO!H:I,MATCH("Senior"&amp;AN139,LessonLO!H:H,0),1),"")</f>
        <v/>
      </c>
      <c r="AN139" t="s">
        <v>582</v>
      </c>
      <c r="AO139" t="str">
        <f t="shared" ref="AO139:AO146" ca="1" si="10">OFFSET(INDEX(I:I,MATCH(L139,I:I,0)),0,31)</f>
        <v>34d61c85-b105-476b-861e-5dcf7bc0b5aa</v>
      </c>
    </row>
    <row r="140" spans="1:41" x14ac:dyDescent="0.45">
      <c r="A140" s="1">
        <v>138</v>
      </c>
      <c r="B140">
        <v>138</v>
      </c>
      <c r="C140" t="s">
        <v>185</v>
      </c>
      <c r="D140" t="s">
        <v>186</v>
      </c>
      <c r="E140" t="s">
        <v>562</v>
      </c>
      <c r="F140" t="s">
        <v>563</v>
      </c>
      <c r="G140" t="s">
        <v>578</v>
      </c>
      <c r="H140" t="s">
        <v>579</v>
      </c>
      <c r="I140" t="s">
        <v>583</v>
      </c>
      <c r="J140" t="s">
        <v>80</v>
      </c>
      <c r="L140" s="4" t="str">
        <f>I135</f>
        <v>CT1_5_1_1</v>
      </c>
      <c r="N140" t="s">
        <v>584</v>
      </c>
      <c r="P140" t="str">
        <f>IFERROR(INDEX(LessonLO!H:I,MATCH("GCSE"&amp;AN140,LessonLO!H:H,0),2),"")</f>
        <v/>
      </c>
      <c r="Q140" t="str">
        <f>IFERROR(INDEX(LessonLO!H:I,MATCH("Tiny"&amp;AN140,LessonLO!H:H,0),2),"")</f>
        <v>TS1.4</v>
      </c>
      <c r="R140" t="str">
        <f>IFERROR(INDEX(LessonLO!H:I,MATCH("Mini"&amp;AN140,LessonLO!H:H,0),2),"")</f>
        <v/>
      </c>
      <c r="S140" t="str">
        <f>IFERROR(INDEX(LessonLO!H:I,MATCH("Junior"&amp;AN140,LessonLO!H:H,0),2),"")</f>
        <v/>
      </c>
      <c r="T140" t="str">
        <f>IFERROR(INDEX(LessonLO!H:I,MATCH("Senior"&amp;AN140,LessonLO!H:H,0),1),"")</f>
        <v/>
      </c>
      <c r="AN140" t="s">
        <v>585</v>
      </c>
      <c r="AO140" t="str">
        <f t="shared" ca="1" si="10"/>
        <v>34d61c85-b105-476b-861e-5dcf7bc0b5aa</v>
      </c>
    </row>
    <row r="141" spans="1:41" x14ac:dyDescent="0.45">
      <c r="A141" s="1">
        <v>139</v>
      </c>
      <c r="B141">
        <v>139</v>
      </c>
      <c r="C141" t="s">
        <v>185</v>
      </c>
      <c r="D141" t="s">
        <v>186</v>
      </c>
      <c r="E141" t="s">
        <v>562</v>
      </c>
      <c r="F141" t="s">
        <v>563</v>
      </c>
      <c r="G141" t="s">
        <v>578</v>
      </c>
      <c r="H141" t="s">
        <v>579</v>
      </c>
      <c r="I141" t="s">
        <v>586</v>
      </c>
      <c r="J141" t="s">
        <v>80</v>
      </c>
      <c r="L141" s="4" t="str">
        <f>I135</f>
        <v>CT1_5_1_1</v>
      </c>
      <c r="N141" t="s">
        <v>587</v>
      </c>
      <c r="P141" t="str">
        <f>IFERROR(INDEX(LessonLO!H:I,MATCH("GCSE"&amp;AN141,LessonLO!H:H,0),2),"")</f>
        <v/>
      </c>
      <c r="Q141" t="str">
        <f>IFERROR(INDEX(LessonLO!H:I,MATCH("Tiny"&amp;AN141,LessonLO!H:H,0),2),"")</f>
        <v>TS1.4</v>
      </c>
      <c r="R141" t="str">
        <f>IFERROR(INDEX(LessonLO!H:I,MATCH("Mini"&amp;AN141,LessonLO!H:H,0),2),"")</f>
        <v/>
      </c>
      <c r="S141" t="str">
        <f>IFERROR(INDEX(LessonLO!H:I,MATCH("Junior"&amp;AN141,LessonLO!H:H,0),2),"")</f>
        <v/>
      </c>
      <c r="T141" t="str">
        <f>IFERROR(INDEX(LessonLO!H:I,MATCH("Senior"&amp;AN141,LessonLO!H:H,0),1),"")</f>
        <v/>
      </c>
      <c r="AN141" t="s">
        <v>588</v>
      </c>
      <c r="AO141" t="str">
        <f t="shared" ca="1" si="10"/>
        <v>34d61c85-b105-476b-861e-5dcf7bc0b5aa</v>
      </c>
    </row>
    <row r="142" spans="1:41" x14ac:dyDescent="0.45">
      <c r="A142" s="1">
        <v>140</v>
      </c>
      <c r="B142">
        <v>140</v>
      </c>
      <c r="C142" t="s">
        <v>185</v>
      </c>
      <c r="D142" t="s">
        <v>186</v>
      </c>
      <c r="E142" t="s">
        <v>562</v>
      </c>
      <c r="F142" t="s">
        <v>563</v>
      </c>
      <c r="G142" t="s">
        <v>578</v>
      </c>
      <c r="H142" t="s">
        <v>579</v>
      </c>
      <c r="I142" t="s">
        <v>589</v>
      </c>
      <c r="J142" t="s">
        <v>80</v>
      </c>
      <c r="L142" s="4" t="str">
        <f>I135</f>
        <v>CT1_5_1_1</v>
      </c>
      <c r="N142" t="s">
        <v>590</v>
      </c>
      <c r="P142" t="str">
        <f>IFERROR(INDEX(LessonLO!H:I,MATCH("GCSE"&amp;AN142,LessonLO!H:H,0),2),"")</f>
        <v/>
      </c>
      <c r="Q142" t="str">
        <f>IFERROR(INDEX(LessonLO!H:I,MATCH("Tiny"&amp;AN142,LessonLO!H:H,0),2),"")</f>
        <v/>
      </c>
      <c r="R142" t="str">
        <f>IFERROR(INDEX(LessonLO!H:I,MATCH("Mini"&amp;AN142,LessonLO!H:H,0),2),"")</f>
        <v/>
      </c>
      <c r="S142" t="str">
        <f>IFERROR(INDEX(LessonLO!H:I,MATCH("Junior"&amp;AN142,LessonLO!H:H,0),2),"")</f>
        <v/>
      </c>
      <c r="T142" t="str">
        <f>IFERROR(INDEX(LessonLO!H:I,MATCH("Senior"&amp;AN142,LessonLO!H:H,0),1),"")</f>
        <v/>
      </c>
      <c r="AN142" t="s">
        <v>591</v>
      </c>
      <c r="AO142" t="str">
        <f t="shared" ca="1" si="10"/>
        <v>34d61c85-b105-476b-861e-5dcf7bc0b5aa</v>
      </c>
    </row>
    <row r="143" spans="1:41" x14ac:dyDescent="0.45">
      <c r="A143" s="1">
        <v>141</v>
      </c>
      <c r="B143">
        <v>141</v>
      </c>
      <c r="C143" t="s">
        <v>185</v>
      </c>
      <c r="D143" t="s">
        <v>186</v>
      </c>
      <c r="E143" t="s">
        <v>562</v>
      </c>
      <c r="F143" t="s">
        <v>563</v>
      </c>
      <c r="G143" t="s">
        <v>578</v>
      </c>
      <c r="H143" t="s">
        <v>579</v>
      </c>
      <c r="I143" t="s">
        <v>592</v>
      </c>
      <c r="J143" t="s">
        <v>80</v>
      </c>
      <c r="L143" s="4" t="str">
        <f>I139</f>
        <v>CT1_5_2_1</v>
      </c>
      <c r="N143" t="s">
        <v>593</v>
      </c>
      <c r="P143" t="str">
        <f>IFERROR(INDEX(LessonLO!H:I,MATCH("GCSE"&amp;AN143,LessonLO!H:H,0),2),"")</f>
        <v/>
      </c>
      <c r="Q143" t="str">
        <f>IFERROR(INDEX(LessonLO!H:I,MATCH("Tiny"&amp;AN143,LessonLO!H:H,0),2),"")</f>
        <v>TS1.4</v>
      </c>
      <c r="R143" t="str">
        <f>IFERROR(INDEX(LessonLO!H:I,MATCH("Mini"&amp;AN143,LessonLO!H:H,0),2),"")</f>
        <v/>
      </c>
      <c r="S143" t="str">
        <f>IFERROR(INDEX(LessonLO!H:I,MATCH("Junior"&amp;AN143,LessonLO!H:H,0),2),"")</f>
        <v/>
      </c>
      <c r="T143" t="str">
        <f>IFERROR(INDEX(LessonLO!H:I,MATCH("Senior"&amp;AN143,LessonLO!H:H,0),1),"")</f>
        <v/>
      </c>
      <c r="AN143" t="s">
        <v>594</v>
      </c>
      <c r="AO143" t="str">
        <f t="shared" ca="1" si="10"/>
        <v>059514ed-46e2-4d5f-a3ac-2de9ac87c541</v>
      </c>
    </row>
    <row r="144" spans="1:41" x14ac:dyDescent="0.45">
      <c r="A144" s="1">
        <v>142</v>
      </c>
      <c r="B144">
        <v>142</v>
      </c>
      <c r="C144" t="s">
        <v>185</v>
      </c>
      <c r="D144" t="s">
        <v>186</v>
      </c>
      <c r="E144" t="s">
        <v>562</v>
      </c>
      <c r="F144" t="s">
        <v>563</v>
      </c>
      <c r="G144" t="s">
        <v>578</v>
      </c>
      <c r="H144" t="s">
        <v>579</v>
      </c>
      <c r="I144" t="s">
        <v>595</v>
      </c>
      <c r="J144" t="s">
        <v>80</v>
      </c>
      <c r="L144" s="4" t="str">
        <f>I140</f>
        <v>CT1_5_2_2</v>
      </c>
      <c r="N144" t="s">
        <v>596</v>
      </c>
      <c r="P144" t="str">
        <f>IFERROR(INDEX(LessonLO!H:I,MATCH("GCSE"&amp;AN144,LessonLO!H:H,0),2),"")</f>
        <v/>
      </c>
      <c r="Q144" t="str">
        <f>IFERROR(INDEX(LessonLO!H:I,MATCH("Tiny"&amp;AN144,LessonLO!H:H,0),2),"")</f>
        <v>TS1.4</v>
      </c>
      <c r="R144" t="str">
        <f>IFERROR(INDEX(LessonLO!H:I,MATCH("Mini"&amp;AN144,LessonLO!H:H,0),2),"")</f>
        <v/>
      </c>
      <c r="S144" t="str">
        <f>IFERROR(INDEX(LessonLO!H:I,MATCH("Junior"&amp;AN144,LessonLO!H:H,0),2),"")</f>
        <v/>
      </c>
      <c r="T144" t="str">
        <f>IFERROR(INDEX(LessonLO!H:I,MATCH("Senior"&amp;AN144,LessonLO!H:H,0),1),"")</f>
        <v/>
      </c>
      <c r="AN144" t="s">
        <v>597</v>
      </c>
      <c r="AO144" t="str">
        <f t="shared" ca="1" si="10"/>
        <v>06094603-f595-413c-904c-0635603bb576</v>
      </c>
    </row>
    <row r="145" spans="1:41" x14ac:dyDescent="0.45">
      <c r="A145" s="1">
        <v>143</v>
      </c>
      <c r="B145">
        <v>143</v>
      </c>
      <c r="C145" t="s">
        <v>185</v>
      </c>
      <c r="D145" t="s">
        <v>186</v>
      </c>
      <c r="E145" t="s">
        <v>562</v>
      </c>
      <c r="F145" t="s">
        <v>563</v>
      </c>
      <c r="G145" t="s">
        <v>578</v>
      </c>
      <c r="H145" t="s">
        <v>579</v>
      </c>
      <c r="I145" t="s">
        <v>598</v>
      </c>
      <c r="J145" t="s">
        <v>80</v>
      </c>
      <c r="L145" s="4" t="str">
        <f>I141</f>
        <v>CT1_5_2_3</v>
      </c>
      <c r="N145" t="s">
        <v>599</v>
      </c>
      <c r="P145" t="str">
        <f>IFERROR(INDEX(LessonLO!H:I,MATCH("GCSE"&amp;AN145,LessonLO!H:H,0),2),"")</f>
        <v/>
      </c>
      <c r="Q145" t="str">
        <f>IFERROR(INDEX(LessonLO!H:I,MATCH("Tiny"&amp;AN145,LessonLO!H:H,0),2),"")</f>
        <v/>
      </c>
      <c r="R145" t="str">
        <f>IFERROR(INDEX(LessonLO!H:I,MATCH("Mini"&amp;AN145,LessonLO!H:H,0),2),"")</f>
        <v/>
      </c>
      <c r="S145" t="str">
        <f>IFERROR(INDEX(LessonLO!H:I,MATCH("Junior"&amp;AN145,LessonLO!H:H,0),2),"")</f>
        <v/>
      </c>
      <c r="T145" t="str">
        <f>IFERROR(INDEX(LessonLO!H:I,MATCH("Senior"&amp;AN145,LessonLO!H:H,0),1),"")</f>
        <v/>
      </c>
      <c r="AN145" t="s">
        <v>600</v>
      </c>
      <c r="AO145" t="str">
        <f t="shared" ca="1" si="10"/>
        <v>60b32e72-bfa3-4725-8b3e-c297e5563592</v>
      </c>
    </row>
    <row r="146" spans="1:41" x14ac:dyDescent="0.45">
      <c r="A146" s="1">
        <v>144</v>
      </c>
      <c r="B146">
        <v>144</v>
      </c>
      <c r="C146" t="s">
        <v>185</v>
      </c>
      <c r="D146" t="s">
        <v>186</v>
      </c>
      <c r="E146" t="s">
        <v>562</v>
      </c>
      <c r="F146" t="s">
        <v>563</v>
      </c>
      <c r="G146" t="s">
        <v>578</v>
      </c>
      <c r="H146" t="s">
        <v>579</v>
      </c>
      <c r="I146" t="s">
        <v>601</v>
      </c>
      <c r="J146" t="s">
        <v>80</v>
      </c>
      <c r="L146" s="4" t="str">
        <f>I142</f>
        <v>CT1_5_2_4</v>
      </c>
      <c r="N146" t="s">
        <v>602</v>
      </c>
      <c r="P146" t="str">
        <f>IFERROR(INDEX(LessonLO!H:I,MATCH("GCSE"&amp;AN146,LessonLO!H:H,0),2),"")</f>
        <v/>
      </c>
      <c r="Q146" t="str">
        <f>IFERROR(INDEX(LessonLO!H:I,MATCH("Tiny"&amp;AN146,LessonLO!H:H,0),2),"")</f>
        <v/>
      </c>
      <c r="R146" t="str">
        <f>IFERROR(INDEX(LessonLO!H:I,MATCH("Mini"&amp;AN146,LessonLO!H:H,0),2),"")</f>
        <v/>
      </c>
      <c r="S146" t="str">
        <f>IFERROR(INDEX(LessonLO!H:I,MATCH("Junior"&amp;AN146,LessonLO!H:H,0),2),"")</f>
        <v/>
      </c>
      <c r="T146" t="str">
        <f>IFERROR(INDEX(LessonLO!H:I,MATCH("Senior"&amp;AN146,LessonLO!H:H,0),1),"")</f>
        <v/>
      </c>
      <c r="AN146" t="s">
        <v>603</v>
      </c>
      <c r="AO146" t="str">
        <f t="shared" ca="1" si="10"/>
        <v>d8f582da-63e6-44a1-8ff6-c76f4e90e20d</v>
      </c>
    </row>
    <row r="147" spans="1:41" x14ac:dyDescent="0.45">
      <c r="A147" s="1">
        <v>145</v>
      </c>
      <c r="B147">
        <v>145</v>
      </c>
      <c r="C147" t="s">
        <v>185</v>
      </c>
      <c r="D147" t="s">
        <v>186</v>
      </c>
      <c r="E147" t="s">
        <v>562</v>
      </c>
      <c r="F147" t="s">
        <v>563</v>
      </c>
      <c r="G147" t="s">
        <v>578</v>
      </c>
      <c r="H147" t="s">
        <v>579</v>
      </c>
      <c r="I147" t="s">
        <v>604</v>
      </c>
      <c r="J147" t="s">
        <v>230</v>
      </c>
      <c r="L147" s="4" t="str">
        <f>CONCATENATE(I137,", ",I139,", ",I140,", ",I141,", ", I142, ",",I136)</f>
        <v>CT1_5_1_3, CT1_5_2_1, CT1_5_2_2, CT1_5_2_3, CT1_5_2_4,CT1_5_1_2</v>
      </c>
      <c r="N147" t="s">
        <v>605</v>
      </c>
      <c r="P147" t="str">
        <f>IFERROR(INDEX(LessonLO!H:I,MATCH("GCSE"&amp;AN147,LessonLO!H:H,0),2),"")</f>
        <v/>
      </c>
      <c r="Q147" t="str">
        <f>IFERROR(INDEX(LessonLO!H:I,MATCH("Tiny"&amp;AN147,LessonLO!H:H,0),2),"")</f>
        <v/>
      </c>
      <c r="R147" t="str">
        <f>IFERROR(INDEX(LessonLO!H:I,MATCH("Mini"&amp;AN147,LessonLO!H:H,0),2),"")</f>
        <v/>
      </c>
      <c r="S147" t="str">
        <f>IFERROR(INDEX(LessonLO!H:I,MATCH("Junior"&amp;AN147,LessonLO!H:H,0),2),"")</f>
        <v/>
      </c>
      <c r="T147" t="str">
        <f>IFERROR(INDEX(LessonLO!H:I,MATCH("Senior"&amp;AN147,LessonLO!H:H,0),1),"")</f>
        <v/>
      </c>
      <c r="AN147" t="s">
        <v>606</v>
      </c>
      <c r="AO147" t="str">
        <f ca="1">_xlfn.CONCAT(OFFSET(INDEX(I:I,MATCH("CT1_5_1_3",I:I,0)),0,31),",",OFFSET(INDEX(I:I,MATCH("CT1_5_2_1",I:I,0)),0,31),",",OFFSET(INDEX(I:I,MATCH("CT1_5_2_2",I:I,0)),0,31),",",OFFSET(INDEX(I:I,MATCH("CT1_5_2_3",I:I,0)),0,31),",",OFFSET(INDEX(I:I,MATCH("CT1_5_2_4",I:I,0)),0,31),",",OFFSET(INDEX(I:I,MATCH("CT1_5_1_2",I:I,0)),0,31))</f>
        <v>6c2ea63a-fa42-461d-a06e-27cc35f25242,059514ed-46e2-4d5f-a3ac-2de9ac87c541,06094603-f595-413c-904c-0635603bb576,60b32e72-bfa3-4725-8b3e-c297e5563592,d8f582da-63e6-44a1-8ff6-c76f4e90e20d,3348977c-a79c-4a40-9963-831a188fb62f</v>
      </c>
    </row>
    <row r="148" spans="1:41" x14ac:dyDescent="0.45">
      <c r="A148" s="1">
        <v>146</v>
      </c>
      <c r="B148">
        <v>146</v>
      </c>
      <c r="C148" t="s">
        <v>607</v>
      </c>
      <c r="D148" t="s">
        <v>186</v>
      </c>
      <c r="E148" t="s">
        <v>608</v>
      </c>
      <c r="F148" t="s">
        <v>563</v>
      </c>
      <c r="G148" t="s">
        <v>609</v>
      </c>
      <c r="H148" t="s">
        <v>579</v>
      </c>
      <c r="I148" t="s">
        <v>610</v>
      </c>
      <c r="J148" t="s">
        <v>230</v>
      </c>
      <c r="L148" s="4" t="str">
        <f>I135</f>
        <v>CT1_5_1_1</v>
      </c>
      <c r="N148" t="s">
        <v>611</v>
      </c>
      <c r="P148" t="str">
        <f>IFERROR(INDEX(LessonLO!H:I,MATCH("GCSE"&amp;AN148,LessonLO!H:H,0),2),"")</f>
        <v/>
      </c>
      <c r="Q148" t="str">
        <f>IFERROR(INDEX(LessonLO!H:I,MATCH("Tiny"&amp;AN148,LessonLO!H:H,0),2),"")</f>
        <v/>
      </c>
      <c r="R148" t="str">
        <f>IFERROR(INDEX(LessonLO!H:I,MATCH("Mini"&amp;AN148,LessonLO!H:H,0),2),"")</f>
        <v/>
      </c>
      <c r="S148" t="str">
        <f>IFERROR(INDEX(LessonLO!H:I,MATCH("Junior"&amp;AN148,LessonLO!H:H,0),2),"")</f>
        <v/>
      </c>
      <c r="T148" t="str">
        <f>IFERROR(INDEX(LessonLO!H:I,MATCH("Senior"&amp;AN148,LessonLO!H:H,0),1),"")</f>
        <v/>
      </c>
      <c r="AN148" t="s">
        <v>612</v>
      </c>
      <c r="AO148" t="str">
        <f ca="1">OFFSET(INDEX(I:I,MATCH(L148,I:I,0)),0,31)</f>
        <v>34d61c85-b105-476b-861e-5dcf7bc0b5aa</v>
      </c>
    </row>
    <row r="149" spans="1:41" s="9" customFormat="1" x14ac:dyDescent="0.45">
      <c r="A149" s="1">
        <v>147</v>
      </c>
      <c r="B149">
        <v>147</v>
      </c>
      <c r="C149" s="9" t="s">
        <v>185</v>
      </c>
      <c r="D149" s="9" t="s">
        <v>186</v>
      </c>
      <c r="E149" s="9" t="s">
        <v>562</v>
      </c>
      <c r="F149" s="9" t="s">
        <v>563</v>
      </c>
      <c r="G149" s="9" t="s">
        <v>609</v>
      </c>
      <c r="H149" s="9" t="s">
        <v>613</v>
      </c>
      <c r="I149" s="9" t="s">
        <v>614</v>
      </c>
      <c r="J149" t="s">
        <v>230</v>
      </c>
      <c r="K149"/>
      <c r="L149" s="10" t="s">
        <v>569</v>
      </c>
      <c r="M149" s="10"/>
      <c r="N149" s="9" t="s">
        <v>615</v>
      </c>
      <c r="P149" t="str">
        <f>IFERROR(INDEX(LessonLO!H:I,MATCH("GCSE"&amp;AN149,LessonLO!H:H,0),2),"")</f>
        <v/>
      </c>
      <c r="Q149" t="str">
        <f>IFERROR(INDEX(LessonLO!H:I,MATCH("Tiny"&amp;AN149,LessonLO!H:H,0),2),"")</f>
        <v/>
      </c>
      <c r="R149" t="str">
        <f>IFERROR(INDEX(LessonLO!H:I,MATCH("Mini"&amp;AN149,LessonLO!H:H,0),2),"")</f>
        <v/>
      </c>
      <c r="S149" t="str">
        <f>IFERROR(INDEX(LessonLO!H:I,MATCH("Junior"&amp;AN149,LessonLO!H:H,0),2),"")</f>
        <v/>
      </c>
      <c r="T149" t="str">
        <f>IFERROR(INDEX(LessonLO!H:I,MATCH("Senior"&amp;AN149,LessonLO!H:H,0),1),"")</f>
        <v/>
      </c>
      <c r="AN149" s="9" t="s">
        <v>616</v>
      </c>
      <c r="AO149" t="str">
        <f ca="1">OFFSET(INDEX(I:I,MATCH(L149,I:I,0)),0,31)</f>
        <v>3348977c-a79c-4a40-9963-831a188fb62f</v>
      </c>
    </row>
    <row r="150" spans="1:41" s="9" customFormat="1" ht="15.75" customHeight="1" x14ac:dyDescent="0.45">
      <c r="A150" s="1">
        <v>148</v>
      </c>
      <c r="B150">
        <v>148</v>
      </c>
      <c r="C150" s="9" t="s">
        <v>185</v>
      </c>
      <c r="D150" s="9" t="s">
        <v>186</v>
      </c>
      <c r="E150" s="9" t="s">
        <v>562</v>
      </c>
      <c r="F150" s="9" t="s">
        <v>563</v>
      </c>
      <c r="G150" s="9" t="s">
        <v>609</v>
      </c>
      <c r="H150" s="9" t="s">
        <v>613</v>
      </c>
      <c r="I150" s="9" t="s">
        <v>617</v>
      </c>
      <c r="J150" t="s">
        <v>230</v>
      </c>
      <c r="K150"/>
      <c r="L150" s="10" t="s">
        <v>569</v>
      </c>
      <c r="M150" s="10"/>
      <c r="N150" s="9" t="s">
        <v>618</v>
      </c>
      <c r="P150" t="str">
        <f>IFERROR(INDEX(LessonLO!H:I,MATCH("GCSE"&amp;AN150,LessonLO!H:H,0),2),"")</f>
        <v/>
      </c>
      <c r="Q150" t="str">
        <f>IFERROR(INDEX(LessonLO!H:I,MATCH("Tiny"&amp;AN150,LessonLO!H:H,0),2),"")</f>
        <v/>
      </c>
      <c r="R150" t="str">
        <f>IFERROR(INDEX(LessonLO!H:I,MATCH("Mini"&amp;AN150,LessonLO!H:H,0),2),"")</f>
        <v>MC1.4</v>
      </c>
      <c r="S150" t="str">
        <f>IFERROR(INDEX(LessonLO!H:I,MATCH("Junior"&amp;AN150,LessonLO!H:H,0),2),"")</f>
        <v/>
      </c>
      <c r="T150" t="str">
        <f>IFERROR(INDEX(LessonLO!H:I,MATCH("Senior"&amp;AN150,LessonLO!H:H,0),1),"")</f>
        <v/>
      </c>
      <c r="AN150" s="9" t="s">
        <v>619</v>
      </c>
      <c r="AO150" t="str">
        <f ca="1">OFFSET(INDEX(I:I,MATCH(L150,I:I,0)),0,31)</f>
        <v>3348977c-a79c-4a40-9963-831a188fb62f</v>
      </c>
    </row>
    <row r="151" spans="1:41" x14ac:dyDescent="0.45">
      <c r="A151" s="1">
        <v>149</v>
      </c>
      <c r="B151">
        <v>149</v>
      </c>
      <c r="C151" t="s">
        <v>185</v>
      </c>
      <c r="D151" t="s">
        <v>186</v>
      </c>
      <c r="E151" t="s">
        <v>608</v>
      </c>
      <c r="F151" t="s">
        <v>620</v>
      </c>
      <c r="G151" t="s">
        <v>621</v>
      </c>
      <c r="H151" t="s">
        <v>622</v>
      </c>
      <c r="I151" t="s">
        <v>623</v>
      </c>
      <c r="J151" t="s">
        <v>91</v>
      </c>
      <c r="L151" s="4" t="str">
        <f>I168</f>
        <v>CT1_8_1_1</v>
      </c>
      <c r="N151" t="s">
        <v>624</v>
      </c>
      <c r="P151" t="str">
        <f>IFERROR(INDEX(LessonLO!H:I,MATCH("GCSE"&amp;AN151,LessonLO!H:H,0),2),"")</f>
        <v/>
      </c>
      <c r="Q151" t="str">
        <f>IFERROR(INDEX(LessonLO!H:I,MATCH("Tiny"&amp;AN151,LessonLO!H:H,0),2),"")</f>
        <v>TS1.6</v>
      </c>
      <c r="R151" t="str">
        <f>IFERROR(INDEX(LessonLO!H:I,MATCH("Mini"&amp;AN151,LessonLO!H:H,0),2),"")</f>
        <v>MC1.2</v>
      </c>
      <c r="S151" t="str">
        <f>IFERROR(INDEX(LessonLO!H:I,MATCH("Junior"&amp;AN151,LessonLO!H:H,0),2),"")</f>
        <v/>
      </c>
      <c r="T151" t="str">
        <f>IFERROR(INDEX(LessonLO!H:I,MATCH("Senior"&amp;AN151,LessonLO!H:H,0),1),"")</f>
        <v/>
      </c>
      <c r="AN151" t="s">
        <v>625</v>
      </c>
      <c r="AO151" t="str">
        <f ca="1">OFFSET(INDEX(I:I,MATCH(L151,I:I,0)),0,31)</f>
        <v>0174c64c-2183-40f5-bc3c-90868cd3201c</v>
      </c>
    </row>
    <row r="152" spans="1:41" x14ac:dyDescent="0.45">
      <c r="A152" s="1">
        <v>150</v>
      </c>
      <c r="B152">
        <v>150</v>
      </c>
      <c r="C152" t="s">
        <v>185</v>
      </c>
      <c r="D152" t="s">
        <v>186</v>
      </c>
      <c r="E152" t="s">
        <v>608</v>
      </c>
      <c r="F152" t="s">
        <v>620</v>
      </c>
      <c r="G152" t="s">
        <v>626</v>
      </c>
      <c r="H152" t="s">
        <v>627</v>
      </c>
      <c r="I152" t="s">
        <v>628</v>
      </c>
      <c r="J152" t="s">
        <v>230</v>
      </c>
      <c r="L152" s="4" t="str">
        <f>CONCATENATE(I168,", ",I151)</f>
        <v>CT1_8_1_1, CT1_6_1_1</v>
      </c>
      <c r="N152" t="s">
        <v>629</v>
      </c>
      <c r="P152" t="str">
        <f>IFERROR(INDEX(LessonLO!H:I,MATCH("GCSE"&amp;AN152,LessonLO!H:H,0),2),"")</f>
        <v/>
      </c>
      <c r="Q152" t="str">
        <f>IFERROR(INDEX(LessonLO!H:I,MATCH("Tiny"&amp;AN152,LessonLO!H:H,0),2),"")</f>
        <v>TS1.6</v>
      </c>
      <c r="R152" t="str">
        <f>IFERROR(INDEX(LessonLO!H:I,MATCH("Mini"&amp;AN152,LessonLO!H:H,0),2),"")</f>
        <v>MC1.2</v>
      </c>
      <c r="S152" t="str">
        <f>IFERROR(INDEX(LessonLO!H:I,MATCH("Junior"&amp;AN152,LessonLO!H:H,0),2),"")</f>
        <v>JC1.2</v>
      </c>
      <c r="T152" t="str">
        <f>IFERROR(INDEX(LessonLO!H:I,MATCH("Senior"&amp;AN152,LessonLO!H:H,0),1),"")</f>
        <v/>
      </c>
      <c r="AN152" t="s">
        <v>630</v>
      </c>
      <c r="AO152" t="str">
        <f ca="1">_xlfn.CONCAT(OFFSET(INDEX(I:I,MATCH("CT1_8_1_1",I:I,0)),0,31),",",OFFSET(INDEX(I:I,MATCH("CT1_6_1_1",I:I,0)),0,31))</f>
        <v>0174c64c-2183-40f5-bc3c-90868cd3201c,7c7e39aa-a618-4d26-9708-0e2537a39f8d</v>
      </c>
    </row>
    <row r="153" spans="1:41" x14ac:dyDescent="0.45">
      <c r="A153" s="1">
        <v>151</v>
      </c>
      <c r="B153">
        <v>151</v>
      </c>
      <c r="C153" t="s">
        <v>185</v>
      </c>
      <c r="D153" t="s">
        <v>186</v>
      </c>
      <c r="E153" t="s">
        <v>608</v>
      </c>
      <c r="F153" t="s">
        <v>620</v>
      </c>
      <c r="G153" t="s">
        <v>626</v>
      </c>
      <c r="H153" t="s">
        <v>627</v>
      </c>
      <c r="I153" t="s">
        <v>631</v>
      </c>
      <c r="J153" t="s">
        <v>230</v>
      </c>
      <c r="L153" s="4" t="str">
        <f>I152</f>
        <v>CT1_6_2_1</v>
      </c>
      <c r="N153" t="s">
        <v>632</v>
      </c>
      <c r="P153" t="str">
        <f>IFERROR(INDEX(LessonLO!H:I,MATCH("GCSE"&amp;AN153,LessonLO!H:H,0),2),"")</f>
        <v/>
      </c>
      <c r="Q153" t="str">
        <f>IFERROR(INDEX(LessonLO!H:I,MATCH("Tiny"&amp;AN153,LessonLO!H:H,0),2),"")</f>
        <v>TS3.3</v>
      </c>
      <c r="R153" t="str">
        <f>IFERROR(INDEX(LessonLO!H:I,MATCH("Mini"&amp;AN153,LessonLO!H:H,0),2),"")</f>
        <v>MC1.2</v>
      </c>
      <c r="S153" t="str">
        <f>IFERROR(INDEX(LessonLO!H:I,MATCH("Junior"&amp;AN153,LessonLO!H:H,0),2),"")</f>
        <v>JC1.2</v>
      </c>
      <c r="T153" t="str">
        <f>IFERROR(INDEX(LessonLO!H:I,MATCH("Senior"&amp;AN153,LessonLO!H:H,0),1),"")</f>
        <v/>
      </c>
      <c r="AN153" t="s">
        <v>633</v>
      </c>
      <c r="AO153" t="str">
        <f ca="1">OFFSET(INDEX(I:I,MATCH(L153,I:I,0)),0,31)</f>
        <v>02be5165-9fe3-480a-92eb-8634626b69b1</v>
      </c>
    </row>
    <row r="154" spans="1:41" x14ac:dyDescent="0.45">
      <c r="A154" s="1">
        <v>152</v>
      </c>
      <c r="B154">
        <v>152</v>
      </c>
      <c r="C154" t="s">
        <v>185</v>
      </c>
      <c r="D154" t="s">
        <v>186</v>
      </c>
      <c r="E154" t="s">
        <v>608</v>
      </c>
      <c r="F154" t="s">
        <v>620</v>
      </c>
      <c r="G154" t="s">
        <v>626</v>
      </c>
      <c r="H154" t="s">
        <v>627</v>
      </c>
      <c r="I154" t="s">
        <v>634</v>
      </c>
      <c r="J154" t="s">
        <v>230</v>
      </c>
      <c r="L154" s="4" t="str">
        <f>I153</f>
        <v>CT1_6_2_2</v>
      </c>
      <c r="N154" t="s">
        <v>635</v>
      </c>
      <c r="P154" t="str">
        <f>IFERROR(INDEX(LessonLO!H:I,MATCH("GCSE"&amp;AN154,LessonLO!H:H,0),2),"")</f>
        <v/>
      </c>
      <c r="Q154" t="str">
        <f>IFERROR(INDEX(LessonLO!H:I,MATCH("Tiny"&amp;AN154,LessonLO!H:H,0),2),"")</f>
        <v>TS1.6</v>
      </c>
      <c r="R154" t="str">
        <f>IFERROR(INDEX(LessonLO!H:I,MATCH("Mini"&amp;AN154,LessonLO!H:H,0),2),"")</f>
        <v>MC1.2</v>
      </c>
      <c r="S154" t="str">
        <f>IFERROR(INDEX(LessonLO!H:I,MATCH("Junior"&amp;AN154,LessonLO!H:H,0),2),"")</f>
        <v>JC1.2</v>
      </c>
      <c r="T154" t="str">
        <f>IFERROR(INDEX(LessonLO!H:I,MATCH("Senior"&amp;AN154,LessonLO!H:H,0),1),"")</f>
        <v/>
      </c>
      <c r="AN154" t="s">
        <v>636</v>
      </c>
      <c r="AO154" t="str">
        <f ca="1">OFFSET(INDEX(I:I,MATCH(L154,I:I,0)),0,31)</f>
        <v>00d2988c-300b-4712-b4a3-1ce6acd66379</v>
      </c>
    </row>
    <row r="155" spans="1:41" x14ac:dyDescent="0.45">
      <c r="A155" s="1">
        <v>153</v>
      </c>
      <c r="B155">
        <v>153</v>
      </c>
      <c r="C155" t="s">
        <v>185</v>
      </c>
      <c r="D155" t="s">
        <v>186</v>
      </c>
      <c r="E155" t="s">
        <v>608</v>
      </c>
      <c r="F155" t="s">
        <v>620</v>
      </c>
      <c r="G155" t="s">
        <v>626</v>
      </c>
      <c r="H155" t="s">
        <v>627</v>
      </c>
      <c r="I155" t="s">
        <v>637</v>
      </c>
      <c r="J155" t="s">
        <v>230</v>
      </c>
      <c r="L155" s="4" t="str">
        <f>I154</f>
        <v>CT1_6_2_3</v>
      </c>
      <c r="N155" t="s">
        <v>638</v>
      </c>
      <c r="P155" t="str">
        <f>IFERROR(INDEX(LessonLO!H:I,MATCH("GCSE"&amp;AN155,LessonLO!H:H,0),2),"")</f>
        <v/>
      </c>
      <c r="Q155" t="str">
        <f>IFERROR(INDEX(LessonLO!H:I,MATCH("Tiny"&amp;AN155,LessonLO!H:H,0),2),"")</f>
        <v/>
      </c>
      <c r="R155" t="str">
        <f>IFERROR(INDEX(LessonLO!H:I,MATCH("Mini"&amp;AN155,LessonLO!H:H,0),2),"")</f>
        <v/>
      </c>
      <c r="S155" t="str">
        <f>IFERROR(INDEX(LessonLO!H:I,MATCH("Junior"&amp;AN155,LessonLO!H:H,0),2),"")</f>
        <v>JC2.9</v>
      </c>
      <c r="T155" t="str">
        <f>IFERROR(INDEX(LessonLO!H:I,MATCH("Senior"&amp;AN155,LessonLO!H:H,0),1),"")</f>
        <v/>
      </c>
      <c r="AN155" t="s">
        <v>639</v>
      </c>
      <c r="AO155" t="str">
        <f ca="1">OFFSET(INDEX(I:I,MATCH(L155,I:I,0)),0,31)</f>
        <v>4ac32148-ba5d-4be3-8daf-80aade8f8aed</v>
      </c>
    </row>
    <row r="156" spans="1:41" x14ac:dyDescent="0.45">
      <c r="A156" s="1">
        <v>154</v>
      </c>
      <c r="B156">
        <v>154</v>
      </c>
      <c r="C156" t="s">
        <v>185</v>
      </c>
      <c r="D156" t="s">
        <v>186</v>
      </c>
      <c r="E156" t="s">
        <v>608</v>
      </c>
      <c r="F156" t="s">
        <v>620</v>
      </c>
      <c r="G156" t="s">
        <v>626</v>
      </c>
      <c r="H156" t="s">
        <v>627</v>
      </c>
      <c r="I156" t="s">
        <v>640</v>
      </c>
      <c r="J156" t="s">
        <v>230</v>
      </c>
      <c r="L156" s="4" t="str">
        <f>I155</f>
        <v>CT1_6_2_4</v>
      </c>
      <c r="N156" t="s">
        <v>641</v>
      </c>
      <c r="P156" t="str">
        <f>IFERROR(INDEX(LessonLO!H:I,MATCH("GCSE"&amp;AN156,LessonLO!H:H,0),2),"")</f>
        <v/>
      </c>
      <c r="Q156" t="str">
        <f>IFERROR(INDEX(LessonLO!H:I,MATCH("Tiny"&amp;AN156,LessonLO!H:H,0),2),"")</f>
        <v>TS3.3</v>
      </c>
      <c r="R156" t="str">
        <f>IFERROR(INDEX(LessonLO!H:I,MATCH("Mini"&amp;AN156,LessonLO!H:H,0),2),"")</f>
        <v/>
      </c>
      <c r="S156" t="str">
        <f>IFERROR(INDEX(LessonLO!H:I,MATCH("Junior"&amp;AN156,LessonLO!H:H,0),2),"")</f>
        <v/>
      </c>
      <c r="T156" t="str">
        <f>IFERROR(INDEX(LessonLO!H:I,MATCH("Senior"&amp;AN156,LessonLO!H:H,0),1),"")</f>
        <v/>
      </c>
      <c r="AN156" t="s">
        <v>642</v>
      </c>
      <c r="AO156" t="str">
        <f ca="1">OFFSET(INDEX(I:I,MATCH(L156,I:I,0)),0,31)</f>
        <v>d535d772-43a8-45b1-8781-281e05d808e7</v>
      </c>
    </row>
    <row r="157" spans="1:41" x14ac:dyDescent="0.45">
      <c r="A157" s="1">
        <v>155</v>
      </c>
      <c r="B157">
        <v>155</v>
      </c>
      <c r="C157" t="s">
        <v>185</v>
      </c>
      <c r="D157" t="s">
        <v>186</v>
      </c>
      <c r="E157" t="s">
        <v>643</v>
      </c>
      <c r="F157" t="s">
        <v>644</v>
      </c>
      <c r="G157" t="s">
        <v>645</v>
      </c>
      <c r="H157" t="s">
        <v>646</v>
      </c>
      <c r="I157" t="s">
        <v>647</v>
      </c>
      <c r="J157" t="s">
        <v>230</v>
      </c>
      <c r="L157" s="4">
        <v>0</v>
      </c>
      <c r="N157" t="s">
        <v>648</v>
      </c>
      <c r="P157" t="str">
        <f>IFERROR(INDEX(LessonLO!H:I,MATCH("GCSE"&amp;AN157,LessonLO!H:H,0),2),"")</f>
        <v/>
      </c>
      <c r="Q157" t="str">
        <f>IFERROR(INDEX(LessonLO!H:I,MATCH("Tiny"&amp;AN157,LessonLO!H:H,0),2),"")</f>
        <v>TS1.7</v>
      </c>
      <c r="R157" t="str">
        <f>IFERROR(INDEX(LessonLO!H:I,MATCH("Mini"&amp;AN157,LessonLO!H:H,0),2),"")</f>
        <v>MC1.3</v>
      </c>
      <c r="S157" t="str">
        <f>IFERROR(INDEX(LessonLO!H:I,MATCH("Junior"&amp;AN157,LessonLO!H:H,0),2),"")</f>
        <v/>
      </c>
      <c r="T157" t="str">
        <f>IFERROR(INDEX(LessonLO!H:I,MATCH("Senior"&amp;AN157,LessonLO!H:H,0),1),"")</f>
        <v/>
      </c>
      <c r="AN157" t="s">
        <v>649</v>
      </c>
    </row>
    <row r="158" spans="1:41" x14ac:dyDescent="0.45">
      <c r="A158" s="1">
        <v>156</v>
      </c>
      <c r="B158">
        <v>156</v>
      </c>
      <c r="C158" t="s">
        <v>185</v>
      </c>
      <c r="D158" t="s">
        <v>186</v>
      </c>
      <c r="E158" t="s">
        <v>643</v>
      </c>
      <c r="F158" t="s">
        <v>644</v>
      </c>
      <c r="G158" t="s">
        <v>645</v>
      </c>
      <c r="H158" t="s">
        <v>646</v>
      </c>
      <c r="I158" t="s">
        <v>650</v>
      </c>
      <c r="J158" t="s">
        <v>230</v>
      </c>
      <c r="L158" s="4" t="str">
        <f>I157</f>
        <v>CT1_10_1_1</v>
      </c>
      <c r="N158" t="s">
        <v>651</v>
      </c>
      <c r="P158" t="str">
        <f>IFERROR(INDEX(LessonLO!H:I,MATCH("GCSE"&amp;AN158,LessonLO!H:H,0),2),"")</f>
        <v/>
      </c>
      <c r="Q158" t="str">
        <f>IFERROR(INDEX(LessonLO!H:I,MATCH("Tiny"&amp;AN158,LessonLO!H:H,0),2),"")</f>
        <v>TS1.7</v>
      </c>
      <c r="R158" t="str">
        <f>IFERROR(INDEX(LessonLO!H:I,MATCH("Mini"&amp;AN158,LessonLO!H:H,0),2),"")</f>
        <v>MC1.3</v>
      </c>
      <c r="S158" t="str">
        <f>IFERROR(INDEX(LessonLO!H:I,MATCH("Junior"&amp;AN158,LessonLO!H:H,0),2),"")</f>
        <v/>
      </c>
      <c r="T158" t="str">
        <f>IFERROR(INDEX(LessonLO!H:I,MATCH("Senior"&amp;AN158,LessonLO!H:H,0),1),"")</f>
        <v/>
      </c>
      <c r="AN158" t="s">
        <v>652</v>
      </c>
      <c r="AO158" t="str">
        <f ca="1">OFFSET(INDEX(I:I,MATCH(L158,I:I,0)),0,31)</f>
        <v>37202d52-8d5a-41d5-b7a7-bc40fc3f7514</v>
      </c>
    </row>
    <row r="159" spans="1:41" x14ac:dyDescent="0.45">
      <c r="A159" s="1">
        <v>157</v>
      </c>
      <c r="B159">
        <v>157</v>
      </c>
      <c r="C159" t="s">
        <v>185</v>
      </c>
      <c r="D159" t="s">
        <v>186</v>
      </c>
      <c r="E159" t="s">
        <v>643</v>
      </c>
      <c r="F159" t="s">
        <v>644</v>
      </c>
      <c r="G159" t="s">
        <v>645</v>
      </c>
      <c r="H159" t="s">
        <v>646</v>
      </c>
      <c r="I159" t="s">
        <v>653</v>
      </c>
      <c r="J159" t="s">
        <v>230</v>
      </c>
      <c r="L159" s="4" t="str">
        <f>I158</f>
        <v>CT1_10_1_2</v>
      </c>
      <c r="N159" t="s">
        <v>654</v>
      </c>
      <c r="P159" t="str">
        <f>IFERROR(INDEX(LessonLO!H:I,MATCH("GCSE"&amp;AN159,LessonLO!H:H,0),2),"")</f>
        <v/>
      </c>
      <c r="Q159" t="str">
        <f>IFERROR(INDEX(LessonLO!H:I,MATCH("Tiny"&amp;AN159,LessonLO!H:H,0),2),"")</f>
        <v/>
      </c>
      <c r="R159" t="str">
        <f>IFERROR(INDEX(LessonLO!H:I,MATCH("Mini"&amp;AN159,LessonLO!H:H,0),2),"")</f>
        <v>MC1.3</v>
      </c>
      <c r="S159" t="str">
        <f>IFERROR(INDEX(LessonLO!H:I,MATCH("Junior"&amp;AN159,LessonLO!H:H,0),2),"")</f>
        <v/>
      </c>
      <c r="T159" t="str">
        <f>IFERROR(INDEX(LessonLO!H:I,MATCH("Senior"&amp;AN159,LessonLO!H:H,0),1),"")</f>
        <v/>
      </c>
      <c r="AN159" t="s">
        <v>655</v>
      </c>
      <c r="AO159" t="str">
        <f ca="1">OFFSET(INDEX(I:I,MATCH(L159,I:I,0)),0,31)</f>
        <v>bb4ed00f-f813-46ad-b3d8-8c14ee9b56e2</v>
      </c>
    </row>
    <row r="160" spans="1:41" x14ac:dyDescent="0.45">
      <c r="A160" s="1">
        <v>158</v>
      </c>
      <c r="B160">
        <v>158</v>
      </c>
      <c r="C160" t="s">
        <v>185</v>
      </c>
      <c r="D160" t="s">
        <v>186</v>
      </c>
      <c r="E160" t="s">
        <v>643</v>
      </c>
      <c r="F160" t="s">
        <v>644</v>
      </c>
      <c r="G160" t="s">
        <v>656</v>
      </c>
      <c r="H160" t="s">
        <v>657</v>
      </c>
      <c r="I160" t="s">
        <v>235</v>
      </c>
      <c r="J160" t="s">
        <v>48</v>
      </c>
      <c r="L160" s="4" t="str">
        <f>I159</f>
        <v>CT1_10_1_3</v>
      </c>
      <c r="N160" t="s">
        <v>658</v>
      </c>
      <c r="P160" t="str">
        <f>IFERROR(INDEX(LessonLO!H:I,MATCH("GCSE"&amp;AN160,LessonLO!H:H,0),2),"")</f>
        <v/>
      </c>
      <c r="Q160" t="str">
        <f>IFERROR(INDEX(LessonLO!H:I,MATCH("Tiny"&amp;AN160,LessonLO!H:H,0),2),"")</f>
        <v>TS3.2</v>
      </c>
      <c r="R160" t="str">
        <f>IFERROR(INDEX(LessonLO!H:I,MATCH("Mini"&amp;AN160,LessonLO!H:H,0),2),"")</f>
        <v/>
      </c>
      <c r="S160" t="str">
        <f>IFERROR(INDEX(LessonLO!H:I,MATCH("Junior"&amp;AN160,LessonLO!H:H,0),2),"")</f>
        <v>JC1.3</v>
      </c>
      <c r="T160" t="str">
        <f>IFERROR(INDEX(LessonLO!H:I,MATCH("Senior"&amp;AN160,LessonLO!H:H,0),1),"")</f>
        <v/>
      </c>
      <c r="AN160" t="s">
        <v>659</v>
      </c>
      <c r="AO160" t="str">
        <f ca="1">OFFSET(INDEX(I:I,MATCH(L160,I:I,0)),0,31)</f>
        <v>202a328c-86b7-428a-8c11-5a7e6862bfce</v>
      </c>
    </row>
    <row r="161" spans="1:41" x14ac:dyDescent="0.45">
      <c r="A161" s="1">
        <v>159</v>
      </c>
      <c r="B161">
        <v>159</v>
      </c>
      <c r="C161" t="s">
        <v>185</v>
      </c>
      <c r="D161" t="s">
        <v>186</v>
      </c>
      <c r="E161" t="s">
        <v>643</v>
      </c>
      <c r="F161" t="s">
        <v>644</v>
      </c>
      <c r="G161" t="s">
        <v>656</v>
      </c>
      <c r="H161" t="s">
        <v>657</v>
      </c>
      <c r="I161" t="s">
        <v>660</v>
      </c>
      <c r="J161" t="s">
        <v>230</v>
      </c>
      <c r="L161" s="4" t="str">
        <f>I160</f>
        <v>CT1_10_2_1</v>
      </c>
      <c r="N161" t="s">
        <v>661</v>
      </c>
      <c r="P161" t="str">
        <f>IFERROR(INDEX(LessonLO!H:I,MATCH("GCSE"&amp;AN161,LessonLO!H:H,0),2),"")</f>
        <v/>
      </c>
      <c r="Q161" t="str">
        <f>IFERROR(INDEX(LessonLO!H:I,MATCH("Tiny"&amp;AN161,LessonLO!H:H,0),2),"")</f>
        <v/>
      </c>
      <c r="R161" t="str">
        <f>IFERROR(INDEX(LessonLO!H:I,MATCH("Mini"&amp;AN161,LessonLO!H:H,0),2),"")</f>
        <v/>
      </c>
      <c r="S161" t="str">
        <f>IFERROR(INDEX(LessonLO!H:I,MATCH("Junior"&amp;AN161,LessonLO!H:H,0),2),"")</f>
        <v>JC1.3</v>
      </c>
      <c r="T161" t="str">
        <f>IFERROR(INDEX(LessonLO!H:I,MATCH("Senior"&amp;AN161,LessonLO!H:H,0),1),"")</f>
        <v/>
      </c>
      <c r="AN161" t="s">
        <v>662</v>
      </c>
      <c r="AO161" t="str">
        <f ca="1">OFFSET(INDEX(I:I,MATCH(L161,I:I,0)),0,31)</f>
        <v>608c41c6-f6d9-4c4f-8b3f-25c2403b9856</v>
      </c>
    </row>
    <row r="162" spans="1:41" x14ac:dyDescent="0.45">
      <c r="A162" s="1">
        <v>160</v>
      </c>
      <c r="B162">
        <v>160</v>
      </c>
      <c r="C162" t="s">
        <v>185</v>
      </c>
      <c r="D162" t="s">
        <v>186</v>
      </c>
      <c r="E162" t="s">
        <v>643</v>
      </c>
      <c r="F162" t="s">
        <v>644</v>
      </c>
      <c r="G162" t="s">
        <v>656</v>
      </c>
      <c r="H162" t="s">
        <v>657</v>
      </c>
      <c r="I162" t="s">
        <v>663</v>
      </c>
      <c r="J162" t="s">
        <v>230</v>
      </c>
      <c r="L162" s="4" t="str">
        <f>I161</f>
        <v>CT1_10_2_2</v>
      </c>
      <c r="N162" t="s">
        <v>664</v>
      </c>
      <c r="P162" t="str">
        <f>IFERROR(INDEX(LessonLO!H:I,MATCH("GCSE"&amp;AN162,LessonLO!H:H,0),2),"")</f>
        <v/>
      </c>
      <c r="Q162" t="str">
        <f>IFERROR(INDEX(LessonLO!H:I,MATCH("Tiny"&amp;AN162,LessonLO!H:H,0),2),"")</f>
        <v/>
      </c>
      <c r="R162" t="str">
        <f>IFERROR(INDEX(LessonLO!H:I,MATCH("Mini"&amp;AN162,LessonLO!H:H,0),2),"")</f>
        <v/>
      </c>
      <c r="S162" t="str">
        <f>IFERROR(INDEX(LessonLO!H:I,MATCH("Junior"&amp;AN162,LessonLO!H:H,0),2),"")</f>
        <v>JC6.6</v>
      </c>
      <c r="T162" t="str">
        <f>IFERROR(INDEX(LessonLO!H:I,MATCH("Senior"&amp;AN162,LessonLO!H:H,0),1),"")</f>
        <v/>
      </c>
      <c r="AN162" t="s">
        <v>665</v>
      </c>
      <c r="AO162" t="str">
        <f ca="1">OFFSET(INDEX(I:I,MATCH(L162,I:I,0)),0,31)</f>
        <v>a7f86bab-a9cb-4dde-9d58-f649ffbd38ee</v>
      </c>
    </row>
    <row r="163" spans="1:41" x14ac:dyDescent="0.45">
      <c r="A163" s="1">
        <v>161</v>
      </c>
      <c r="B163">
        <v>161</v>
      </c>
      <c r="C163" t="s">
        <v>185</v>
      </c>
      <c r="D163" t="s">
        <v>186</v>
      </c>
      <c r="E163" t="s">
        <v>643</v>
      </c>
      <c r="F163" t="s">
        <v>644</v>
      </c>
      <c r="G163" t="s">
        <v>656</v>
      </c>
      <c r="H163" t="s">
        <v>657</v>
      </c>
      <c r="I163" t="s">
        <v>666</v>
      </c>
      <c r="J163" t="s">
        <v>230</v>
      </c>
      <c r="L163" s="4" t="str">
        <f xml:space="preserve"> CONCATENATE(I160,", ", I161,", ", I162)</f>
        <v>CT1_10_2_1, CT1_10_2_2, CT1_10_2_3</v>
      </c>
      <c r="N163" t="s">
        <v>667</v>
      </c>
      <c r="P163" t="str">
        <f>IFERROR(INDEX(LessonLO!H:I,MATCH("GCSE"&amp;AN163,LessonLO!H:H,0),2),"")</f>
        <v/>
      </c>
      <c r="Q163" t="str">
        <f>IFERROR(INDEX(LessonLO!H:I,MATCH("Tiny"&amp;AN163,LessonLO!H:H,0),2),"")</f>
        <v/>
      </c>
      <c r="R163" t="str">
        <f>IFERROR(INDEX(LessonLO!H:I,MATCH("Mini"&amp;AN163,LessonLO!H:H,0),2),"")</f>
        <v/>
      </c>
      <c r="S163" t="str">
        <f>IFERROR(INDEX(LessonLO!H:I,MATCH("Junior"&amp;AN163,LessonLO!H:H,0),2),"")</f>
        <v>JC6.6</v>
      </c>
      <c r="T163" t="str">
        <f>IFERROR(INDEX(LessonLO!H:I,MATCH("Senior"&amp;AN163,LessonLO!H:H,0),1),"")</f>
        <v/>
      </c>
      <c r="AN163" t="s">
        <v>668</v>
      </c>
      <c r="AO163" t="str">
        <f ca="1">_xlfn.CONCAT(OFFSET(INDEX(I:I,MATCH("CT1_10_2_1",I:I,0)),0,31),",",OFFSET(INDEX(I:I,MATCH("CT1_10_2_2",I:I,0)),0,31),",",OFFSET(INDEX(I:I,MATCH("CT1_10_2_3",I:I,0)),0,31))</f>
        <v>608c41c6-f6d9-4c4f-8b3f-25c2403b9856,a7f86bab-a9cb-4dde-9d58-f649ffbd38ee,5e241ab3-2816-4d3d-b719-a2ce1c0eec54</v>
      </c>
    </row>
    <row r="164" spans="1:41" x14ac:dyDescent="0.45">
      <c r="A164" s="1">
        <v>162</v>
      </c>
      <c r="B164">
        <v>162</v>
      </c>
      <c r="C164" t="s">
        <v>185</v>
      </c>
      <c r="D164" t="s">
        <v>186</v>
      </c>
      <c r="E164" t="s">
        <v>643</v>
      </c>
      <c r="F164" t="s">
        <v>644</v>
      </c>
      <c r="G164" t="s">
        <v>656</v>
      </c>
      <c r="H164" t="s">
        <v>657</v>
      </c>
      <c r="I164" t="s">
        <v>669</v>
      </c>
      <c r="J164" t="s">
        <v>230</v>
      </c>
      <c r="L164" s="4" t="str">
        <f xml:space="preserve"> CONCATENATE(I160, ", ", I161,", ", I162,", ", I163)</f>
        <v>CT1_10_2_1, CT1_10_2_2, CT1_10_2_3, CT1_10_2_5</v>
      </c>
      <c r="N164" t="s">
        <v>670</v>
      </c>
      <c r="P164" t="str">
        <f>IFERROR(INDEX(LessonLO!H:I,MATCH("GCSE"&amp;AN164,LessonLO!H:H,0),2),"")</f>
        <v/>
      </c>
      <c r="Q164" t="str">
        <f>IFERROR(INDEX(LessonLO!H:I,MATCH("Tiny"&amp;AN164,LessonLO!H:H,0),2),"")</f>
        <v/>
      </c>
      <c r="R164" t="str">
        <f>IFERROR(INDEX(LessonLO!H:I,MATCH("Mini"&amp;AN164,LessonLO!H:H,0),2),"")</f>
        <v>MC1.3</v>
      </c>
      <c r="S164" t="str">
        <f>IFERROR(INDEX(LessonLO!H:I,MATCH("Junior"&amp;AN164,LessonLO!H:H,0),2),"")</f>
        <v>JC1.3</v>
      </c>
      <c r="T164" t="str">
        <f>IFERROR(INDEX(LessonLO!H:I,MATCH("Senior"&amp;AN164,LessonLO!H:H,0),1),"")</f>
        <v/>
      </c>
      <c r="AN164" t="s">
        <v>671</v>
      </c>
      <c r="AO164" t="str">
        <f ca="1">_xlfn.CONCAT(OFFSET(INDEX(I:I,MATCH("CT1_10_2_1",I:I,0)),0,31),",",OFFSET(INDEX(I:I,MATCH("CT1_10_2_2",I:I,0)),0,31),",",OFFSET(INDEX(I:I,MATCH("CT1_10_2_3",I:I,0)),0,31),",",OFFSET(INDEX(I:I,MATCH("CT1_10_2_5",I:I,0)),0,31))</f>
        <v>608c41c6-f6d9-4c4f-8b3f-25c2403b9856,a7f86bab-a9cb-4dde-9d58-f649ffbd38ee,5e241ab3-2816-4d3d-b719-a2ce1c0eec54,bea2455a-bd95-4d37-baf2-eb22173247cf</v>
      </c>
    </row>
    <row r="165" spans="1:41" x14ac:dyDescent="0.45">
      <c r="A165" s="1">
        <v>163</v>
      </c>
      <c r="B165">
        <v>163</v>
      </c>
      <c r="C165" t="s">
        <v>185</v>
      </c>
      <c r="D165" t="s">
        <v>186</v>
      </c>
      <c r="E165" t="s">
        <v>643</v>
      </c>
      <c r="F165" t="s">
        <v>644</v>
      </c>
      <c r="G165" t="s">
        <v>656</v>
      </c>
      <c r="H165" t="s">
        <v>657</v>
      </c>
      <c r="I165" t="s">
        <v>672</v>
      </c>
      <c r="J165" t="s">
        <v>230</v>
      </c>
      <c r="L165" s="4" t="str">
        <f>I164</f>
        <v>CT1_10_2_6</v>
      </c>
      <c r="N165" t="s">
        <v>673</v>
      </c>
      <c r="P165" t="str">
        <f>IFERROR(INDEX(LessonLO!H:I,MATCH("GCSE"&amp;AN165,LessonLO!H:H,0),2),"")</f>
        <v/>
      </c>
      <c r="Q165" t="str">
        <f>IFERROR(INDEX(LessonLO!H:I,MATCH("Tiny"&amp;AN165,LessonLO!H:H,0),2),"")</f>
        <v/>
      </c>
      <c r="R165" t="str">
        <f>IFERROR(INDEX(LessonLO!H:I,MATCH("Mini"&amp;AN165,LessonLO!H:H,0),2),"")</f>
        <v>MC1.3</v>
      </c>
      <c r="S165" t="str">
        <f>IFERROR(INDEX(LessonLO!H:I,MATCH("Junior"&amp;AN165,LessonLO!H:H,0),2),"")</f>
        <v>JC1.3</v>
      </c>
      <c r="T165" t="str">
        <f>IFERROR(INDEX(LessonLO!H:I,MATCH("Senior"&amp;AN165,LessonLO!H:H,0),1),"")</f>
        <v/>
      </c>
      <c r="AN165" t="s">
        <v>674</v>
      </c>
      <c r="AO165" t="str">
        <f ca="1">OFFSET(INDEX(I:I,MATCH(L165,I:I,0)),0,31)</f>
        <v>237ea963-231c-4895-aa31-bdf10490c2cd</v>
      </c>
    </row>
    <row r="166" spans="1:41" x14ac:dyDescent="0.45">
      <c r="A166" s="1">
        <v>164</v>
      </c>
      <c r="B166">
        <v>164</v>
      </c>
      <c r="C166" t="s">
        <v>185</v>
      </c>
      <c r="D166" t="s">
        <v>186</v>
      </c>
      <c r="E166" t="s">
        <v>643</v>
      </c>
      <c r="F166" t="s">
        <v>644</v>
      </c>
      <c r="G166" t="s">
        <v>675</v>
      </c>
      <c r="H166" t="s">
        <v>676</v>
      </c>
      <c r="I166" t="s">
        <v>677</v>
      </c>
      <c r="J166" t="s">
        <v>230</v>
      </c>
      <c r="L166" s="4" t="str">
        <f>I159</f>
        <v>CT1_10_1_3</v>
      </c>
      <c r="N166" t="s">
        <v>678</v>
      </c>
      <c r="P166" t="str">
        <f>IFERROR(INDEX(LessonLO!H:I,MATCH("GCSE"&amp;AN166,LessonLO!H:H,0),2),"")</f>
        <v/>
      </c>
      <c r="Q166" t="str">
        <f>IFERROR(INDEX(LessonLO!H:I,MATCH("Tiny"&amp;AN166,LessonLO!H:H,0),2),"")</f>
        <v>TS3.2</v>
      </c>
      <c r="R166" t="str">
        <f>IFERROR(INDEX(LessonLO!H:I,MATCH("Mini"&amp;AN166,LessonLO!H:H,0),2),"")</f>
        <v>MC1.4</v>
      </c>
      <c r="S166" t="str">
        <f>IFERROR(INDEX(LessonLO!H:I,MATCH("Junior"&amp;AN166,LessonLO!H:H,0),2),"")</f>
        <v>JC1.4</v>
      </c>
      <c r="T166" t="str">
        <f>IFERROR(INDEX(LessonLO!H:I,MATCH("Senior"&amp;AN166,LessonLO!H:H,0),1),"")</f>
        <v/>
      </c>
      <c r="AN166" t="s">
        <v>679</v>
      </c>
      <c r="AO166" t="str">
        <f ca="1">OFFSET(INDEX(I:I,MATCH(L166,I:I,0)),0,31)</f>
        <v>202a328c-86b7-428a-8c11-5a7e6862bfce</v>
      </c>
    </row>
    <row r="167" spans="1:41" x14ac:dyDescent="0.45">
      <c r="A167" s="1">
        <v>165</v>
      </c>
      <c r="B167">
        <v>165</v>
      </c>
      <c r="C167" t="s">
        <v>185</v>
      </c>
      <c r="D167" t="s">
        <v>186</v>
      </c>
      <c r="E167" t="s">
        <v>643</v>
      </c>
      <c r="F167" t="s">
        <v>644</v>
      </c>
      <c r="G167" t="s">
        <v>675</v>
      </c>
      <c r="H167" t="s">
        <v>676</v>
      </c>
      <c r="I167" t="s">
        <v>680</v>
      </c>
      <c r="J167" t="s">
        <v>230</v>
      </c>
      <c r="L167" s="4" t="str">
        <f>I166</f>
        <v>CT1_10_3_1</v>
      </c>
      <c r="N167" t="s">
        <v>681</v>
      </c>
      <c r="P167" t="str">
        <f>IFERROR(INDEX(LessonLO!H:I,MATCH("GCSE"&amp;AN167,LessonLO!H:H,0),2),"")</f>
        <v/>
      </c>
      <c r="Q167" t="str">
        <f>IFERROR(INDEX(LessonLO!H:I,MATCH("Tiny"&amp;AN167,LessonLO!H:H,0),2),"")</f>
        <v/>
      </c>
      <c r="R167" t="str">
        <f>IFERROR(INDEX(LessonLO!H:I,MATCH("Mini"&amp;AN167,LessonLO!H:H,0),2),"")</f>
        <v>MC1.4</v>
      </c>
      <c r="S167" t="str">
        <f>IFERROR(INDEX(LessonLO!H:I,MATCH("Junior"&amp;AN167,LessonLO!H:H,0),2),"")</f>
        <v>JC1.4</v>
      </c>
      <c r="T167" t="str">
        <f>IFERROR(INDEX(LessonLO!H:I,MATCH("Senior"&amp;AN167,LessonLO!H:H,0),1),"")</f>
        <v/>
      </c>
      <c r="AN167" t="s">
        <v>682</v>
      </c>
      <c r="AO167" t="str">
        <f ca="1">OFFSET(INDEX(I:I,MATCH(L167,I:I,0)),0,31)</f>
        <v>ab4537a3-d741-46f9-b2ca-ff98905db86b</v>
      </c>
    </row>
    <row r="168" spans="1:41" x14ac:dyDescent="0.45">
      <c r="A168" s="1">
        <v>166</v>
      </c>
      <c r="B168">
        <v>166</v>
      </c>
      <c r="C168" t="s">
        <v>185</v>
      </c>
      <c r="D168" t="s">
        <v>186</v>
      </c>
      <c r="E168" t="s">
        <v>683</v>
      </c>
      <c r="F168" t="s">
        <v>684</v>
      </c>
      <c r="G168" t="s">
        <v>685</v>
      </c>
      <c r="H168" t="s">
        <v>686</v>
      </c>
      <c r="I168" t="s">
        <v>687</v>
      </c>
      <c r="J168" t="s">
        <v>80</v>
      </c>
      <c r="L168" s="4">
        <v>0</v>
      </c>
      <c r="N168" t="s">
        <v>688</v>
      </c>
      <c r="P168" t="str">
        <f>IFERROR(INDEX(LessonLO!H:I,MATCH("GCSE"&amp;AN168,LessonLO!H:H,0),2),"")</f>
        <v/>
      </c>
      <c r="Q168" t="str">
        <f>IFERROR(INDEX(LessonLO!H:I,MATCH("Tiny"&amp;AN168,LessonLO!H:H,0),2),"")</f>
        <v>TS1.5</v>
      </c>
      <c r="R168" t="str">
        <f>IFERROR(INDEX(LessonLO!H:I,MATCH("Mini"&amp;AN168,LessonLO!H:H,0),2),"")</f>
        <v/>
      </c>
      <c r="S168" t="str">
        <f>IFERROR(INDEX(LessonLO!H:I,MATCH("Junior"&amp;AN168,LessonLO!H:H,0),2),"")</f>
        <v>JC1.8</v>
      </c>
      <c r="T168" t="str">
        <f>IFERROR(INDEX(LessonLO!H:I,MATCH("Senior"&amp;AN168,LessonLO!H:H,0),1),"")</f>
        <v/>
      </c>
      <c r="AN168" t="s">
        <v>689</v>
      </c>
    </row>
    <row r="169" spans="1:41" x14ac:dyDescent="0.45">
      <c r="A169" s="1">
        <v>167</v>
      </c>
      <c r="B169">
        <v>167</v>
      </c>
      <c r="C169" t="s">
        <v>185</v>
      </c>
      <c r="D169" t="s">
        <v>186</v>
      </c>
      <c r="E169" t="s">
        <v>683</v>
      </c>
      <c r="F169" t="s">
        <v>684</v>
      </c>
      <c r="G169" t="s">
        <v>685</v>
      </c>
      <c r="H169" t="s">
        <v>686</v>
      </c>
      <c r="I169" t="s">
        <v>690</v>
      </c>
      <c r="J169" t="s">
        <v>80</v>
      </c>
      <c r="L169" s="4" t="str">
        <f>CONCATENATE(I168,", ", I151)</f>
        <v>CT1_8_1_1, CT1_6_1_1</v>
      </c>
      <c r="N169" t="s">
        <v>691</v>
      </c>
      <c r="P169" t="str">
        <f>IFERROR(INDEX(LessonLO!H:I,MATCH("GCSE"&amp;AN169,LessonLO!H:H,0),2),"")</f>
        <v/>
      </c>
      <c r="Q169" t="str">
        <f>IFERROR(INDEX(LessonLO!H:I,MATCH("Tiny"&amp;AN169,LessonLO!H:H,0),2),"")</f>
        <v>TS1.5</v>
      </c>
      <c r="R169" t="str">
        <f>IFERROR(INDEX(LessonLO!H:I,MATCH("Mini"&amp;AN169,LessonLO!H:H,0),2),"")</f>
        <v/>
      </c>
      <c r="S169" t="str">
        <f>IFERROR(INDEX(LessonLO!H:I,MATCH("Junior"&amp;AN169,LessonLO!H:H,0),2),"")</f>
        <v>JC1.8</v>
      </c>
      <c r="T169" t="str">
        <f>IFERROR(INDEX(LessonLO!H:I,MATCH("Senior"&amp;AN169,LessonLO!H:H,0),1),"")</f>
        <v/>
      </c>
      <c r="AN169" t="s">
        <v>692</v>
      </c>
      <c r="AO169" t="str">
        <f ca="1">_xlfn.CONCAT(OFFSET(INDEX(I:I,MATCH("CT1_8_1_1",I:I,0)),0,31),",",OFFSET(INDEX(I:I,MATCH("CT1_6_1_1",I:I,0)),0,31))</f>
        <v>0174c64c-2183-40f5-bc3c-90868cd3201c,7c7e39aa-a618-4d26-9708-0e2537a39f8d</v>
      </c>
    </row>
    <row r="170" spans="1:41" x14ac:dyDescent="0.45">
      <c r="A170" s="1">
        <v>168</v>
      </c>
      <c r="B170">
        <v>168</v>
      </c>
      <c r="C170" t="s">
        <v>185</v>
      </c>
      <c r="D170" t="s">
        <v>186</v>
      </c>
      <c r="E170" t="s">
        <v>683</v>
      </c>
      <c r="F170" t="s">
        <v>684</v>
      </c>
      <c r="G170" t="s">
        <v>685</v>
      </c>
      <c r="H170" t="s">
        <v>686</v>
      </c>
      <c r="I170" t="s">
        <v>693</v>
      </c>
      <c r="J170" t="s">
        <v>230</v>
      </c>
      <c r="L170" s="4" t="str">
        <f>I169</f>
        <v>CT1_8_1_2</v>
      </c>
      <c r="N170" t="s">
        <v>694</v>
      </c>
      <c r="P170" t="str">
        <f>IFERROR(INDEX(LessonLO!H:I,MATCH("GCSE"&amp;AN170,LessonLO!H:H,0),2),"")</f>
        <v/>
      </c>
      <c r="Q170" t="str">
        <f>IFERROR(INDEX(LessonLO!H:I,MATCH("Tiny"&amp;AN170,LessonLO!H:H,0),2),"")</f>
        <v>TS1.5</v>
      </c>
      <c r="R170" t="str">
        <f>IFERROR(INDEX(LessonLO!H:I,MATCH("Mini"&amp;AN170,LessonLO!H:H,0),2),"")</f>
        <v/>
      </c>
      <c r="S170" t="str">
        <f>IFERROR(INDEX(LessonLO!H:I,MATCH("Junior"&amp;AN170,LessonLO!H:H,0),2),"")</f>
        <v>JC1.8</v>
      </c>
      <c r="T170" t="str">
        <f>IFERROR(INDEX(LessonLO!H:I,MATCH("Senior"&amp;AN170,LessonLO!H:H,0),1),"")</f>
        <v/>
      </c>
      <c r="AN170" t="s">
        <v>695</v>
      </c>
      <c r="AO170" t="str">
        <f ca="1">OFFSET(INDEX(I:I,MATCH(L170,I:I,0)),0,31)</f>
        <v>d8c50445-6732-4f28-a173-4875ea23be46</v>
      </c>
    </row>
    <row r="171" spans="1:41" x14ac:dyDescent="0.45">
      <c r="A171" s="1">
        <v>169</v>
      </c>
      <c r="B171">
        <v>169</v>
      </c>
      <c r="C171" t="s">
        <v>185</v>
      </c>
      <c r="D171" t="s">
        <v>186</v>
      </c>
      <c r="E171" t="s">
        <v>683</v>
      </c>
      <c r="F171" t="s">
        <v>684</v>
      </c>
      <c r="G171" t="s">
        <v>685</v>
      </c>
      <c r="H171" t="s">
        <v>686</v>
      </c>
      <c r="I171" t="s">
        <v>696</v>
      </c>
      <c r="J171" t="s">
        <v>230</v>
      </c>
      <c r="L171" s="4" t="str">
        <f>I170</f>
        <v>CT1_8_1_3</v>
      </c>
      <c r="N171" t="s">
        <v>697</v>
      </c>
      <c r="P171" t="str">
        <f>IFERROR(INDEX(LessonLO!H:I,MATCH("GCSE"&amp;AN171,LessonLO!H:H,0),2),"")</f>
        <v/>
      </c>
      <c r="Q171" t="str">
        <f>IFERROR(INDEX(LessonLO!H:I,MATCH("Tiny"&amp;AN171,LessonLO!H:H,0),2),"")</f>
        <v/>
      </c>
      <c r="R171" t="str">
        <f>IFERROR(INDEX(LessonLO!H:I,MATCH("Mini"&amp;AN171,LessonLO!H:H,0),2),"")</f>
        <v/>
      </c>
      <c r="S171" t="str">
        <f>IFERROR(INDEX(LessonLO!H:I,MATCH("Junior"&amp;AN171,LessonLO!H:H,0),2),"")</f>
        <v>JC1.8</v>
      </c>
      <c r="T171" t="str">
        <f>IFERROR(INDEX(LessonLO!H:I,MATCH("Senior"&amp;AN171,LessonLO!H:H,0),1),"")</f>
        <v/>
      </c>
      <c r="AN171" t="s">
        <v>698</v>
      </c>
      <c r="AO171" t="str">
        <f ca="1">OFFSET(INDEX(I:I,MATCH(L171,I:I,0)),0,31)</f>
        <v>1568ec89-2ff2-4812-a512-bb102855b260</v>
      </c>
    </row>
    <row r="172" spans="1:41" x14ac:dyDescent="0.45">
      <c r="A172" s="1">
        <v>170</v>
      </c>
      <c r="B172">
        <v>170</v>
      </c>
      <c r="C172" t="s">
        <v>185</v>
      </c>
      <c r="D172" t="s">
        <v>186</v>
      </c>
      <c r="E172" t="s">
        <v>683</v>
      </c>
      <c r="F172" t="s">
        <v>684</v>
      </c>
      <c r="G172" t="s">
        <v>685</v>
      </c>
      <c r="H172" t="s">
        <v>686</v>
      </c>
      <c r="I172" t="s">
        <v>699</v>
      </c>
      <c r="J172" t="s">
        <v>230</v>
      </c>
      <c r="L172" s="4" t="str">
        <f>I171</f>
        <v>CT1_8_1_4</v>
      </c>
      <c r="N172" t="s">
        <v>700</v>
      </c>
      <c r="P172" t="str">
        <f>IFERROR(INDEX(LessonLO!H:I,MATCH("GCSE"&amp;AN172,LessonLO!H:H,0),2),"")</f>
        <v>GCSE41</v>
      </c>
      <c r="Q172" t="str">
        <f>IFERROR(INDEX(LessonLO!H:I,MATCH("Tiny"&amp;AN172,LessonLO!H:H,0),2),"")</f>
        <v>TS3.2</v>
      </c>
      <c r="R172" t="str">
        <f>IFERROR(INDEX(LessonLO!H:I,MATCH("Mini"&amp;AN172,LessonLO!H:H,0),2),"")</f>
        <v>MC1.3</v>
      </c>
      <c r="S172" t="str">
        <f>IFERROR(INDEX(LessonLO!H:I,MATCH("Junior"&amp;AN172,LessonLO!H:H,0),2),"")</f>
        <v>JC1.8</v>
      </c>
      <c r="T172" t="str">
        <f>IFERROR(INDEX(LessonLO!H:I,MATCH("Senior"&amp;AN172,LessonLO!H:H,0),1),"")</f>
        <v/>
      </c>
      <c r="AN172" t="s">
        <v>701</v>
      </c>
      <c r="AO172" t="str">
        <f ca="1">OFFSET(INDEX(I:I,MATCH(L172,I:I,0)),0,31)</f>
        <v>dd7a9089-a7ef-48c7-9350-a4d45e5a5ac3</v>
      </c>
    </row>
    <row r="173" spans="1:41" x14ac:dyDescent="0.45">
      <c r="A173" s="1">
        <v>171</v>
      </c>
      <c r="B173">
        <v>171</v>
      </c>
      <c r="C173" t="s">
        <v>185</v>
      </c>
      <c r="D173" t="s">
        <v>186</v>
      </c>
      <c r="E173" t="s">
        <v>683</v>
      </c>
      <c r="F173" t="s">
        <v>684</v>
      </c>
      <c r="G173" t="s">
        <v>685</v>
      </c>
      <c r="H173" t="s">
        <v>686</v>
      </c>
      <c r="I173" t="s">
        <v>702</v>
      </c>
      <c r="J173" t="s">
        <v>53</v>
      </c>
      <c r="L173" s="4" t="str">
        <f>I172</f>
        <v>CT1_8_1_5</v>
      </c>
      <c r="N173" t="s">
        <v>703</v>
      </c>
      <c r="P173" t="str">
        <f>IFERROR(INDEX(LessonLO!H:I,MATCH("GCSE"&amp;AN173,LessonLO!H:H,0),2),"")</f>
        <v/>
      </c>
      <c r="Q173" t="str">
        <f>IFERROR(INDEX(LessonLO!H:I,MATCH("Tiny"&amp;AN173,LessonLO!H:H,0),2),"")</f>
        <v>TS1.5</v>
      </c>
      <c r="R173" t="str">
        <f>IFERROR(INDEX(LessonLO!H:I,MATCH("Mini"&amp;AN173,LessonLO!H:H,0),2),"")</f>
        <v/>
      </c>
      <c r="S173" t="str">
        <f>IFERROR(INDEX(LessonLO!H:I,MATCH("Junior"&amp;AN173,LessonLO!H:H,0),2),"")</f>
        <v/>
      </c>
      <c r="T173" t="str">
        <f>IFERROR(INDEX(LessonLO!H:I,MATCH("Senior"&amp;AN173,LessonLO!H:H,0),1),"")</f>
        <v/>
      </c>
      <c r="AN173" t="s">
        <v>704</v>
      </c>
      <c r="AO173" t="str">
        <f ca="1">OFFSET(INDEX(I:I,MATCH(L173,I:I,0)),0,31)</f>
        <v>b1bbd865-3809-4aa0-ac76-02424ee2c2ff</v>
      </c>
    </row>
    <row r="174" spans="1:41" x14ac:dyDescent="0.45">
      <c r="A174" s="1">
        <v>172</v>
      </c>
      <c r="B174">
        <v>172</v>
      </c>
      <c r="C174" t="s">
        <v>185</v>
      </c>
      <c r="D174" t="s">
        <v>186</v>
      </c>
      <c r="E174" t="s">
        <v>683</v>
      </c>
      <c r="F174" t="s">
        <v>684</v>
      </c>
      <c r="G174" t="s">
        <v>685</v>
      </c>
      <c r="H174" t="s">
        <v>686</v>
      </c>
      <c r="I174" t="s">
        <v>705</v>
      </c>
      <c r="J174" t="s">
        <v>91</v>
      </c>
      <c r="L174" s="4" t="str">
        <f>I173</f>
        <v>CT1_8_1_6</v>
      </c>
      <c r="N174" t="s">
        <v>706</v>
      </c>
      <c r="P174" t="str">
        <f>IFERROR(INDEX(LessonLO!H:I,MATCH("GCSE"&amp;AN174,LessonLO!H:H,0),2),"")</f>
        <v/>
      </c>
      <c r="Q174" t="str">
        <f>IFERROR(INDEX(LessonLO!H:I,MATCH("Tiny"&amp;AN174,LessonLO!H:H,0),2),"")</f>
        <v/>
      </c>
      <c r="R174" t="str">
        <f>IFERROR(INDEX(LessonLO!H:I,MATCH("Mini"&amp;AN174,LessonLO!H:H,0),2),"")</f>
        <v/>
      </c>
      <c r="S174" t="str">
        <f>IFERROR(INDEX(LessonLO!H:I,MATCH("Junior"&amp;AN174,LessonLO!H:H,0),2),"")</f>
        <v>JC1.8</v>
      </c>
      <c r="T174" t="str">
        <f>IFERROR(INDEX(LessonLO!H:I,MATCH("Senior"&amp;AN174,LessonLO!H:H,0),1),"")</f>
        <v/>
      </c>
      <c r="AN174" t="s">
        <v>707</v>
      </c>
      <c r="AO174" t="str">
        <f ca="1">OFFSET(INDEX(I:I,MATCH(L174,I:I,0)),0,31)</f>
        <v>e5ad768c-10d2-4723-94ea-dc83197227f9</v>
      </c>
    </row>
    <row r="175" spans="1:41" x14ac:dyDescent="0.45">
      <c r="A175" s="1">
        <v>173</v>
      </c>
      <c r="B175">
        <v>173</v>
      </c>
      <c r="C175" t="s">
        <v>185</v>
      </c>
      <c r="D175" t="s">
        <v>186</v>
      </c>
      <c r="E175" t="s">
        <v>708</v>
      </c>
      <c r="F175" t="s">
        <v>709</v>
      </c>
      <c r="G175" t="s">
        <v>710</v>
      </c>
      <c r="H175" t="s">
        <v>711</v>
      </c>
      <c r="I175" t="s">
        <v>712</v>
      </c>
      <c r="J175" t="s">
        <v>53</v>
      </c>
      <c r="L175" s="4">
        <v>0</v>
      </c>
      <c r="N175" t="s">
        <v>713</v>
      </c>
      <c r="P175" t="str">
        <f>IFERROR(INDEX(LessonLO!H:I,MATCH("GCSE"&amp;AN175,LessonLO!H:H,0),2),"")</f>
        <v/>
      </c>
      <c r="Q175" t="str">
        <f>IFERROR(INDEX(LessonLO!H:I,MATCH("Tiny"&amp;AN175,LessonLO!H:H,0),2),"")</f>
        <v>TS2.3</v>
      </c>
      <c r="R175" t="str">
        <f>IFERROR(INDEX(LessonLO!H:I,MATCH("Mini"&amp;AN175,LessonLO!H:H,0),2),"")</f>
        <v/>
      </c>
      <c r="S175" t="str">
        <f>IFERROR(INDEX(LessonLO!H:I,MATCH("Junior"&amp;AN175,LessonLO!H:H,0),2),"")</f>
        <v/>
      </c>
      <c r="T175" t="str">
        <f>IFERROR(INDEX(LessonLO!H:I,MATCH("Senior"&amp;AN175,LessonLO!H:H,0),1),"")</f>
        <v/>
      </c>
      <c r="AN175" t="s">
        <v>714</v>
      </c>
    </row>
    <row r="176" spans="1:41" x14ac:dyDescent="0.45">
      <c r="A176" s="1">
        <v>174</v>
      </c>
      <c r="B176">
        <v>174</v>
      </c>
      <c r="C176" t="s">
        <v>185</v>
      </c>
      <c r="D176" t="s">
        <v>186</v>
      </c>
      <c r="E176" t="s">
        <v>708</v>
      </c>
      <c r="F176" t="s">
        <v>709</v>
      </c>
      <c r="G176" t="s">
        <v>710</v>
      </c>
      <c r="H176" t="s">
        <v>711</v>
      </c>
      <c r="I176" t="s">
        <v>715</v>
      </c>
      <c r="J176" t="s">
        <v>230</v>
      </c>
      <c r="L176" s="4" t="str">
        <f>CONCATENATE(I168, ", ", I175)</f>
        <v>CT1_8_1_1, CT1_9_1_1</v>
      </c>
      <c r="N176" t="s">
        <v>716</v>
      </c>
      <c r="P176" t="str">
        <f>IFERROR(INDEX(LessonLO!H:I,MATCH("GCSE"&amp;AN176,LessonLO!H:H,0),2),"")</f>
        <v/>
      </c>
      <c r="Q176" t="str">
        <f>IFERROR(INDEX(LessonLO!H:I,MATCH("Tiny"&amp;AN176,LessonLO!H:H,0),2),"")</f>
        <v>TS2.4</v>
      </c>
      <c r="R176" t="str">
        <f>IFERROR(INDEX(LessonLO!H:I,MATCH("Mini"&amp;AN176,LessonLO!H:H,0),2),"")</f>
        <v/>
      </c>
      <c r="S176" t="str">
        <f>IFERROR(INDEX(LessonLO!H:I,MATCH("Junior"&amp;AN176,LessonLO!H:H,0),2),"")</f>
        <v/>
      </c>
      <c r="T176" t="str">
        <f>IFERROR(INDEX(LessonLO!H:I,MATCH("Senior"&amp;AN176,LessonLO!H:H,0),1),"")</f>
        <v/>
      </c>
      <c r="AN176" t="s">
        <v>717</v>
      </c>
      <c r="AO176" t="str">
        <f ca="1">_xlfn.CONCAT(OFFSET(INDEX(I:I,MATCH("CT1_8_1_1",I:I,0)),0,31),",",OFFSET(INDEX(I:I,MATCH("CT1_9_1_1",I:I,0)),0,31))</f>
        <v>0174c64c-2183-40f5-bc3c-90868cd3201c,1c91ddfb-c8e9-494b-9e7c-86bdc3dd0243</v>
      </c>
    </row>
    <row r="177" spans="1:41" x14ac:dyDescent="0.45">
      <c r="A177" s="1">
        <v>175</v>
      </c>
      <c r="B177">
        <v>175</v>
      </c>
      <c r="C177" t="s">
        <v>185</v>
      </c>
      <c r="D177" t="s">
        <v>186</v>
      </c>
      <c r="E177" t="s">
        <v>708</v>
      </c>
      <c r="F177" t="s">
        <v>709</v>
      </c>
      <c r="G177" t="s">
        <v>710</v>
      </c>
      <c r="H177" t="s">
        <v>711</v>
      </c>
      <c r="I177" t="s">
        <v>718</v>
      </c>
      <c r="J177" t="s">
        <v>230</v>
      </c>
      <c r="L177" s="4" t="str">
        <f t="shared" ref="L177:L179" si="11">I176</f>
        <v>CT1_9_1_2</v>
      </c>
      <c r="N177" t="s">
        <v>719</v>
      </c>
      <c r="P177" t="str">
        <f>IFERROR(INDEX(LessonLO!H:I,MATCH("GCSE"&amp;AN177,LessonLO!H:H,0),2),"")</f>
        <v/>
      </c>
      <c r="Q177" t="str">
        <f>IFERROR(INDEX(LessonLO!H:I,MATCH("Tiny"&amp;AN177,LessonLO!H:H,0),2),"")</f>
        <v>TS3.1</v>
      </c>
      <c r="R177" t="str">
        <f>IFERROR(INDEX(LessonLO!H:I,MATCH("Mini"&amp;AN177,LessonLO!H:H,0),2),"")</f>
        <v/>
      </c>
      <c r="S177" t="str">
        <f>IFERROR(INDEX(LessonLO!H:I,MATCH("Junior"&amp;AN177,LessonLO!H:H,0),2),"")</f>
        <v>JC1.7</v>
      </c>
      <c r="T177" t="str">
        <f>IFERROR(INDEX(LessonLO!H:I,MATCH("Senior"&amp;AN177,LessonLO!H:H,0),1),"")</f>
        <v/>
      </c>
      <c r="AN177" t="s">
        <v>720</v>
      </c>
      <c r="AO177" t="str">
        <f ca="1">OFFSET(INDEX(I:I,MATCH(L177,I:I,0)),0,31)</f>
        <v>dab2ff42-1208-4331-bf86-869c144437a9</v>
      </c>
    </row>
    <row r="178" spans="1:41" x14ac:dyDescent="0.45">
      <c r="A178" s="1">
        <v>176</v>
      </c>
      <c r="B178">
        <v>176</v>
      </c>
      <c r="C178" t="s">
        <v>185</v>
      </c>
      <c r="D178" t="s">
        <v>186</v>
      </c>
      <c r="E178" t="s">
        <v>708</v>
      </c>
      <c r="F178" t="s">
        <v>709</v>
      </c>
      <c r="G178" t="s">
        <v>710</v>
      </c>
      <c r="H178" t="s">
        <v>711</v>
      </c>
      <c r="I178" t="s">
        <v>721</v>
      </c>
      <c r="J178" t="s">
        <v>230</v>
      </c>
      <c r="L178" s="4" t="str">
        <f t="shared" si="11"/>
        <v>CT1_9_1_3</v>
      </c>
      <c r="N178" t="s">
        <v>722</v>
      </c>
      <c r="P178" t="str">
        <f>IFERROR(INDEX(LessonLO!H:I,MATCH("GCSE"&amp;AN178,LessonLO!H:H,0),2),"")</f>
        <v/>
      </c>
      <c r="Q178" t="str">
        <f>IFERROR(INDEX(LessonLO!H:I,MATCH("Tiny"&amp;AN178,LessonLO!H:H,0),2),"")</f>
        <v/>
      </c>
      <c r="R178" t="str">
        <f>IFERROR(INDEX(LessonLO!H:I,MATCH("Mini"&amp;AN178,LessonLO!H:H,0),2),"")</f>
        <v/>
      </c>
      <c r="S178" t="str">
        <f>IFERROR(INDEX(LessonLO!H:I,MATCH("Junior"&amp;AN178,LessonLO!H:H,0),2),"")</f>
        <v>JC1.7</v>
      </c>
      <c r="T178" t="str">
        <f>IFERROR(INDEX(LessonLO!H:I,MATCH("Senior"&amp;AN178,LessonLO!H:H,0),1),"")</f>
        <v/>
      </c>
      <c r="AN178" t="s">
        <v>723</v>
      </c>
      <c r="AO178" t="str">
        <f ca="1">OFFSET(INDEX(I:I,MATCH(L178,I:I,0)),0,31)</f>
        <v>08e8d27b-c53f-4d12-97cf-d23c2ebde0f6</v>
      </c>
    </row>
    <row r="179" spans="1:41" x14ac:dyDescent="0.45">
      <c r="A179" s="1">
        <v>177</v>
      </c>
      <c r="B179">
        <v>177</v>
      </c>
      <c r="C179" t="s">
        <v>185</v>
      </c>
      <c r="D179" t="s">
        <v>186</v>
      </c>
      <c r="E179" t="s">
        <v>708</v>
      </c>
      <c r="F179" t="s">
        <v>709</v>
      </c>
      <c r="G179" t="s">
        <v>710</v>
      </c>
      <c r="H179" t="s">
        <v>711</v>
      </c>
      <c r="I179" t="s">
        <v>724</v>
      </c>
      <c r="J179" t="s">
        <v>230</v>
      </c>
      <c r="L179" s="4" t="str">
        <f t="shared" si="11"/>
        <v>CT1_9_1_4</v>
      </c>
      <c r="N179" t="s">
        <v>725</v>
      </c>
      <c r="P179" t="str">
        <f>IFERROR(INDEX(LessonLO!H:I,MATCH("GCSE"&amp;AN179,LessonLO!H:H,0),2),"")</f>
        <v/>
      </c>
      <c r="Q179" t="str">
        <f>IFERROR(INDEX(LessonLO!H:I,MATCH("Tiny"&amp;AN179,LessonLO!H:H,0),2),"")</f>
        <v/>
      </c>
      <c r="R179" t="str">
        <f>IFERROR(INDEX(LessonLO!H:I,MATCH("Mini"&amp;AN179,LessonLO!H:H,0),2),"")</f>
        <v/>
      </c>
      <c r="S179" t="str">
        <f>IFERROR(INDEX(LessonLO!H:I,MATCH("Junior"&amp;AN179,LessonLO!H:H,0),2),"")</f>
        <v>JC1.7</v>
      </c>
      <c r="T179" t="str">
        <f>IFERROR(INDEX(LessonLO!H:I,MATCH("Senior"&amp;AN179,LessonLO!H:H,0),1),"")</f>
        <v/>
      </c>
      <c r="AN179" t="s">
        <v>726</v>
      </c>
      <c r="AO179" t="str">
        <f ca="1">OFFSET(INDEX(I:I,MATCH(L179,I:I,0)),0,31)</f>
        <v>cf9760d8-615f-4156-a805-2d394f45b373</v>
      </c>
    </row>
    <row r="180" spans="1:41" x14ac:dyDescent="0.45">
      <c r="A180" s="1">
        <v>178</v>
      </c>
      <c r="B180">
        <v>178</v>
      </c>
      <c r="C180" t="s">
        <v>185</v>
      </c>
      <c r="D180" t="s">
        <v>186</v>
      </c>
      <c r="E180" t="s">
        <v>708</v>
      </c>
      <c r="F180" t="s">
        <v>709</v>
      </c>
      <c r="G180" t="s">
        <v>710</v>
      </c>
      <c r="H180" t="s">
        <v>727</v>
      </c>
      <c r="I180" t="s">
        <v>728</v>
      </c>
      <c r="J180" t="s">
        <v>230</v>
      </c>
      <c r="L180" s="4" t="str">
        <f>CONCATENATE(I179,", ",I175)</f>
        <v>CT1_9_1_5, CT1_9_1_1</v>
      </c>
      <c r="N180" t="s">
        <v>729</v>
      </c>
      <c r="P180" t="str">
        <f>IFERROR(INDEX(LessonLO!H:I,MATCH("GCSE"&amp;AN180,LessonLO!H:H,0),2),"")</f>
        <v/>
      </c>
      <c r="Q180" t="str">
        <f>IFERROR(INDEX(LessonLO!H:I,MATCH("Tiny"&amp;AN180,LessonLO!H:H,0),2),"")</f>
        <v/>
      </c>
      <c r="R180" t="str">
        <f>IFERROR(INDEX(LessonLO!H:I,MATCH("Mini"&amp;AN180,LessonLO!H:H,0),2),"")</f>
        <v/>
      </c>
      <c r="S180" t="str">
        <f>IFERROR(INDEX(LessonLO!H:I,MATCH("Junior"&amp;AN180,LessonLO!H:H,0),2),"")</f>
        <v>JC1.7</v>
      </c>
      <c r="T180" t="str">
        <f>IFERROR(INDEX(LessonLO!H:I,MATCH("Senior"&amp;AN180,LessonLO!H:H,0),1),"")</f>
        <v/>
      </c>
      <c r="AN180" t="s">
        <v>730</v>
      </c>
      <c r="AO180" t="str">
        <f ca="1">_xlfn.CONCAT(OFFSET(INDEX(I:I,MATCH("CT1_9_1_5",I:I,0)),0,31),",",OFFSET(INDEX(I:I,MATCH("CT1_9_1_1",I:I,0)),0,31))</f>
        <v>fa8c423f-6986-40e0-8e44-801e19d1a930,1c91ddfb-c8e9-494b-9e7c-86bdc3dd0243</v>
      </c>
    </row>
    <row r="181" spans="1:41" x14ac:dyDescent="0.45">
      <c r="A181" s="1">
        <v>179</v>
      </c>
      <c r="B181">
        <v>179</v>
      </c>
      <c r="C181" t="s">
        <v>185</v>
      </c>
      <c r="D181" t="s">
        <v>186</v>
      </c>
      <c r="E181" t="s">
        <v>708</v>
      </c>
      <c r="F181" t="s">
        <v>709</v>
      </c>
      <c r="G181" t="s">
        <v>710</v>
      </c>
      <c r="H181" t="s">
        <v>727</v>
      </c>
      <c r="I181" t="s">
        <v>731</v>
      </c>
      <c r="J181" t="s">
        <v>230</v>
      </c>
      <c r="L181" s="4" t="str">
        <f>I180</f>
        <v>CT1_9_1_6</v>
      </c>
      <c r="N181" t="s">
        <v>732</v>
      </c>
      <c r="P181" t="str">
        <f>IFERROR(INDEX(LessonLO!H:I,MATCH("GCSE"&amp;AN181,LessonLO!H:H,0),2),"")</f>
        <v/>
      </c>
      <c r="Q181" t="str">
        <f>IFERROR(INDEX(LessonLO!H:I,MATCH("Tiny"&amp;AN181,LessonLO!H:H,0),2),"")</f>
        <v/>
      </c>
      <c r="R181" t="str">
        <f>IFERROR(INDEX(LessonLO!H:I,MATCH("Mini"&amp;AN181,LessonLO!H:H,0),2),"")</f>
        <v/>
      </c>
      <c r="S181" t="str">
        <f>IFERROR(INDEX(LessonLO!H:I,MATCH("Junior"&amp;AN181,LessonLO!H:H,0),2),"")</f>
        <v>JC1.7</v>
      </c>
      <c r="T181" t="str">
        <f>IFERROR(INDEX(LessonLO!H:I,MATCH("Senior"&amp;AN181,LessonLO!H:H,0),1),"")</f>
        <v/>
      </c>
      <c r="AN181" t="s">
        <v>733</v>
      </c>
      <c r="AO181" t="str">
        <f t="shared" ref="AO181:AO198" ca="1" si="12">OFFSET(INDEX(I:I,MATCH(L181,I:I,0)),0,31)</f>
        <v>9809d4b3-a49c-4805-a975-a31f5187d4be</v>
      </c>
    </row>
    <row r="182" spans="1:41" x14ac:dyDescent="0.45">
      <c r="A182" s="1">
        <v>180</v>
      </c>
      <c r="B182">
        <v>180</v>
      </c>
      <c r="C182" t="s">
        <v>185</v>
      </c>
      <c r="D182" t="s">
        <v>186</v>
      </c>
      <c r="E182" t="s">
        <v>708</v>
      </c>
      <c r="F182" t="s">
        <v>709</v>
      </c>
      <c r="G182" t="s">
        <v>710</v>
      </c>
      <c r="H182" t="s">
        <v>727</v>
      </c>
      <c r="I182" t="s">
        <v>734</v>
      </c>
      <c r="J182" t="s">
        <v>230</v>
      </c>
      <c r="L182" s="4" t="str">
        <f t="shared" ref="L182" si="13">I181</f>
        <v>CT1_9_1_7</v>
      </c>
      <c r="N182" t="s">
        <v>735</v>
      </c>
      <c r="P182" t="str">
        <f>IFERROR(INDEX(LessonLO!H:I,MATCH("GCSE"&amp;AN182,LessonLO!H:H,0),2),"")</f>
        <v/>
      </c>
      <c r="Q182" t="str">
        <f>IFERROR(INDEX(LessonLO!H:I,MATCH("Tiny"&amp;AN182,LessonLO!H:H,0),2),"")</f>
        <v/>
      </c>
      <c r="R182" t="str">
        <f>IFERROR(INDEX(LessonLO!H:I,MATCH("Mini"&amp;AN182,LessonLO!H:H,0),2),"")</f>
        <v/>
      </c>
      <c r="S182" t="str">
        <f>IFERROR(INDEX(LessonLO!H:I,MATCH("Junior"&amp;AN182,LessonLO!H:H,0),2),"")</f>
        <v>JC4.5</v>
      </c>
      <c r="T182" t="str">
        <f>IFERROR(INDEX(LessonLO!H:I,MATCH("Senior"&amp;AN182,LessonLO!H:H,0),1),"")</f>
        <v/>
      </c>
      <c r="AN182" t="s">
        <v>736</v>
      </c>
      <c r="AO182" t="str">
        <f t="shared" ca="1" si="12"/>
        <v>4a52ace4-7bbe-4d28-9ac2-8b98b4833fd8</v>
      </c>
    </row>
    <row r="183" spans="1:41" x14ac:dyDescent="0.45">
      <c r="A183" s="1">
        <v>181</v>
      </c>
      <c r="B183">
        <v>181</v>
      </c>
      <c r="C183" t="s">
        <v>185</v>
      </c>
      <c r="D183" t="s">
        <v>186</v>
      </c>
      <c r="E183" t="s">
        <v>708</v>
      </c>
      <c r="F183" t="s">
        <v>709</v>
      </c>
      <c r="G183" t="s">
        <v>710</v>
      </c>
      <c r="H183" t="s">
        <v>727</v>
      </c>
      <c r="I183" t="s">
        <v>737</v>
      </c>
      <c r="J183" t="s">
        <v>230</v>
      </c>
      <c r="L183" s="4" t="str">
        <f>I181</f>
        <v>CT1_9_1_7</v>
      </c>
      <c r="N183" t="s">
        <v>738</v>
      </c>
      <c r="P183" t="str">
        <f>IFERROR(INDEX(LessonLO!H:I,MATCH("GCSE"&amp;AN183,LessonLO!H:H,0),2),"")</f>
        <v/>
      </c>
      <c r="Q183" t="str">
        <f>IFERROR(INDEX(LessonLO!H:I,MATCH("Tiny"&amp;AN183,LessonLO!H:H,0),2),"")</f>
        <v/>
      </c>
      <c r="R183" t="str">
        <f>IFERROR(INDEX(LessonLO!H:I,MATCH("Mini"&amp;AN183,LessonLO!H:H,0),2),"")</f>
        <v/>
      </c>
      <c r="S183" t="str">
        <f>IFERROR(INDEX(LessonLO!H:I,MATCH("Junior"&amp;AN183,LessonLO!H:H,0),2),"")</f>
        <v/>
      </c>
      <c r="T183" t="str">
        <f>IFERROR(INDEX(LessonLO!H:I,MATCH("Senior"&amp;AN183,LessonLO!H:H,0),1),"")</f>
        <v/>
      </c>
      <c r="AN183" t="s">
        <v>739</v>
      </c>
      <c r="AO183" t="str">
        <f t="shared" ca="1" si="12"/>
        <v>4a52ace4-7bbe-4d28-9ac2-8b98b4833fd8</v>
      </c>
    </row>
    <row r="184" spans="1:41" x14ac:dyDescent="0.45">
      <c r="A184" s="1">
        <v>182</v>
      </c>
      <c r="B184">
        <v>182</v>
      </c>
      <c r="C184" t="s">
        <v>185</v>
      </c>
      <c r="D184" t="s">
        <v>186</v>
      </c>
      <c r="E184" t="s">
        <v>708</v>
      </c>
      <c r="F184" t="s">
        <v>709</v>
      </c>
      <c r="G184" t="s">
        <v>710</v>
      </c>
      <c r="H184" t="s">
        <v>727</v>
      </c>
      <c r="I184" t="s">
        <v>740</v>
      </c>
      <c r="J184" t="s">
        <v>230</v>
      </c>
      <c r="L184" s="4" t="str">
        <f>I181</f>
        <v>CT1_9_1_7</v>
      </c>
      <c r="N184" t="s">
        <v>741</v>
      </c>
      <c r="P184" t="str">
        <f>IFERROR(INDEX(LessonLO!H:I,MATCH("GCSE"&amp;AN184,LessonLO!H:H,0),2),"")</f>
        <v/>
      </c>
      <c r="Q184" t="str">
        <f>IFERROR(INDEX(LessonLO!H:I,MATCH("Tiny"&amp;AN184,LessonLO!H:H,0),2),"")</f>
        <v/>
      </c>
      <c r="R184" t="str">
        <f>IFERROR(INDEX(LessonLO!H:I,MATCH("Mini"&amp;AN184,LessonLO!H:H,0),2),"")</f>
        <v/>
      </c>
      <c r="S184" t="str">
        <f>IFERROR(INDEX(LessonLO!H:I,MATCH("Junior"&amp;AN184,LessonLO!H:H,0),2),"")</f>
        <v>JC4.5</v>
      </c>
      <c r="T184" t="str">
        <f>IFERROR(INDEX(LessonLO!H:I,MATCH("Senior"&amp;AN184,LessonLO!H:H,0),1),"")</f>
        <v/>
      </c>
      <c r="AN184" t="s">
        <v>742</v>
      </c>
      <c r="AO184" t="str">
        <f t="shared" ca="1" si="12"/>
        <v>4a52ace4-7bbe-4d28-9ac2-8b98b4833fd8</v>
      </c>
    </row>
    <row r="185" spans="1:41" x14ac:dyDescent="0.45">
      <c r="A185" s="1">
        <v>183</v>
      </c>
      <c r="B185">
        <v>183</v>
      </c>
      <c r="C185" t="s">
        <v>185</v>
      </c>
      <c r="D185" t="s">
        <v>186</v>
      </c>
      <c r="E185" t="s">
        <v>708</v>
      </c>
      <c r="F185" t="s">
        <v>709</v>
      </c>
      <c r="G185" t="s">
        <v>743</v>
      </c>
      <c r="H185" t="s">
        <v>744</v>
      </c>
      <c r="I185" t="s">
        <v>745</v>
      </c>
      <c r="J185" t="s">
        <v>230</v>
      </c>
      <c r="L185" s="4" t="str">
        <f>I180</f>
        <v>CT1_9_1_6</v>
      </c>
      <c r="N185" t="s">
        <v>746</v>
      </c>
      <c r="P185" t="str">
        <f>IFERROR(INDEX(LessonLO!H:I,MATCH("GCSE"&amp;AN185,LessonLO!H:H,0),2),"")</f>
        <v/>
      </c>
      <c r="Q185" t="str">
        <f>IFERROR(INDEX(LessonLO!H:I,MATCH("Tiny"&amp;AN185,LessonLO!H:H,0),2),"")</f>
        <v/>
      </c>
      <c r="R185" t="str">
        <f>IFERROR(INDEX(LessonLO!H:I,MATCH("Mini"&amp;AN185,LessonLO!H:H,0),2),"")</f>
        <v/>
      </c>
      <c r="S185" t="str">
        <f>IFERROR(INDEX(LessonLO!H:I,MATCH("Junior"&amp;AN185,LessonLO!H:H,0),2),"")</f>
        <v>JC1.5</v>
      </c>
      <c r="T185" t="str">
        <f>IFERROR(INDEX(LessonLO!H:I,MATCH("Senior"&amp;AN185,LessonLO!H:H,0),1),"")</f>
        <v/>
      </c>
      <c r="AN185" t="s">
        <v>747</v>
      </c>
      <c r="AO185" t="str">
        <f t="shared" ca="1" si="12"/>
        <v>9809d4b3-a49c-4805-a975-a31f5187d4be</v>
      </c>
    </row>
    <row r="186" spans="1:41" x14ac:dyDescent="0.45">
      <c r="A186" s="1">
        <v>184</v>
      </c>
      <c r="B186">
        <v>184</v>
      </c>
      <c r="C186" t="s">
        <v>185</v>
      </c>
      <c r="D186" t="s">
        <v>186</v>
      </c>
      <c r="E186" t="s">
        <v>708</v>
      </c>
      <c r="F186" t="s">
        <v>709</v>
      </c>
      <c r="G186" t="s">
        <v>743</v>
      </c>
      <c r="H186" t="s">
        <v>744</v>
      </c>
      <c r="I186" t="s">
        <v>748</v>
      </c>
      <c r="J186" t="s">
        <v>230</v>
      </c>
      <c r="L186" s="4" t="str">
        <f>I180</f>
        <v>CT1_9_1_6</v>
      </c>
      <c r="N186" t="s">
        <v>749</v>
      </c>
      <c r="P186" t="str">
        <f>IFERROR(INDEX(LessonLO!H:I,MATCH("GCSE"&amp;AN186,LessonLO!H:H,0),2),"")</f>
        <v/>
      </c>
      <c r="Q186" t="str">
        <f>IFERROR(INDEX(LessonLO!H:I,MATCH("Tiny"&amp;AN186,LessonLO!H:H,0),2),"")</f>
        <v/>
      </c>
      <c r="R186" t="str">
        <f>IFERROR(INDEX(LessonLO!H:I,MATCH("Mini"&amp;AN186,LessonLO!H:H,0),2),"")</f>
        <v/>
      </c>
      <c r="S186" t="str">
        <f>IFERROR(INDEX(LessonLO!H:I,MATCH("Junior"&amp;AN186,LessonLO!H:H,0),2),"")</f>
        <v>JC1.7</v>
      </c>
      <c r="T186" t="str">
        <f>IFERROR(INDEX(LessonLO!H:I,MATCH("Senior"&amp;AN186,LessonLO!H:H,0),1),"")</f>
        <v/>
      </c>
      <c r="AN186" t="s">
        <v>750</v>
      </c>
      <c r="AO186" t="str">
        <f t="shared" ca="1" si="12"/>
        <v>9809d4b3-a49c-4805-a975-a31f5187d4be</v>
      </c>
    </row>
    <row r="187" spans="1:41" x14ac:dyDescent="0.45">
      <c r="A187" s="1">
        <v>185</v>
      </c>
      <c r="B187">
        <v>185</v>
      </c>
      <c r="C187" t="s">
        <v>185</v>
      </c>
      <c r="D187" t="s">
        <v>186</v>
      </c>
      <c r="E187" t="s">
        <v>708</v>
      </c>
      <c r="F187" t="s">
        <v>709</v>
      </c>
      <c r="G187" t="s">
        <v>743</v>
      </c>
      <c r="H187" t="s">
        <v>744</v>
      </c>
      <c r="I187" t="s">
        <v>751</v>
      </c>
      <c r="J187" t="s">
        <v>230</v>
      </c>
      <c r="L187" s="4" t="str">
        <f>I180</f>
        <v>CT1_9_1_6</v>
      </c>
      <c r="N187" t="s">
        <v>752</v>
      </c>
      <c r="P187" t="str">
        <f>IFERROR(INDEX(LessonLO!H:I,MATCH("GCSE"&amp;AN187,LessonLO!H:H,0),2),"")</f>
        <v/>
      </c>
      <c r="Q187" t="str">
        <f>IFERROR(INDEX(LessonLO!H:I,MATCH("Tiny"&amp;AN187,LessonLO!H:H,0),2),"")</f>
        <v/>
      </c>
      <c r="R187" t="str">
        <f>IFERROR(INDEX(LessonLO!H:I,MATCH("Mini"&amp;AN187,LessonLO!H:H,0),2),"")</f>
        <v/>
      </c>
      <c r="S187" t="str">
        <f>IFERROR(INDEX(LessonLO!H:I,MATCH("Junior"&amp;AN187,LessonLO!H:H,0),2),"")</f>
        <v/>
      </c>
      <c r="T187" t="str">
        <f>IFERROR(INDEX(LessonLO!H:I,MATCH("Senior"&amp;AN187,LessonLO!H:H,0),1),"")</f>
        <v/>
      </c>
      <c r="AN187" t="s">
        <v>753</v>
      </c>
      <c r="AO187" t="str">
        <f t="shared" ca="1" si="12"/>
        <v>9809d4b3-a49c-4805-a975-a31f5187d4be</v>
      </c>
    </row>
    <row r="188" spans="1:41" x14ac:dyDescent="0.45">
      <c r="A188" s="1">
        <v>186</v>
      </c>
      <c r="B188">
        <v>186</v>
      </c>
      <c r="C188" t="s">
        <v>185</v>
      </c>
      <c r="D188" t="s">
        <v>186</v>
      </c>
      <c r="E188" t="s">
        <v>708</v>
      </c>
      <c r="F188" t="s">
        <v>709</v>
      </c>
      <c r="G188" t="s">
        <v>743</v>
      </c>
      <c r="H188" t="s">
        <v>744</v>
      </c>
      <c r="I188" t="s">
        <v>754</v>
      </c>
      <c r="J188" t="s">
        <v>230</v>
      </c>
      <c r="L188" s="4" t="str">
        <f>I180</f>
        <v>CT1_9_1_6</v>
      </c>
      <c r="N188" t="s">
        <v>755</v>
      </c>
      <c r="P188" t="str">
        <f>IFERROR(INDEX(LessonLO!H:I,MATCH("GCSE"&amp;AN188,LessonLO!H:H,0),2),"")</f>
        <v/>
      </c>
      <c r="Q188" t="str">
        <f>IFERROR(INDEX(LessonLO!H:I,MATCH("Tiny"&amp;AN188,LessonLO!H:H,0),2),"")</f>
        <v/>
      </c>
      <c r="R188" t="str">
        <f>IFERROR(INDEX(LessonLO!H:I,MATCH("Mini"&amp;AN188,LessonLO!H:H,0),2),"")</f>
        <v/>
      </c>
      <c r="S188" t="str">
        <f>IFERROR(INDEX(LessonLO!H:I,MATCH("Junior"&amp;AN188,LessonLO!H:H,0),2),"")</f>
        <v>JC1.5</v>
      </c>
      <c r="T188" t="str">
        <f>IFERROR(INDEX(LessonLO!H:I,MATCH("Senior"&amp;AN188,LessonLO!H:H,0),1),"")</f>
        <v/>
      </c>
      <c r="AN188" t="s">
        <v>756</v>
      </c>
      <c r="AO188" t="str">
        <f t="shared" ca="1" si="12"/>
        <v>9809d4b3-a49c-4805-a975-a31f5187d4be</v>
      </c>
    </row>
    <row r="189" spans="1:41" x14ac:dyDescent="0.45">
      <c r="A189" s="1">
        <v>187</v>
      </c>
      <c r="B189">
        <v>187</v>
      </c>
      <c r="C189" t="s">
        <v>185</v>
      </c>
      <c r="D189" t="s">
        <v>186</v>
      </c>
      <c r="E189" t="s">
        <v>708</v>
      </c>
      <c r="F189" t="s">
        <v>709</v>
      </c>
      <c r="G189" t="s">
        <v>743</v>
      </c>
      <c r="H189" t="s">
        <v>744</v>
      </c>
      <c r="I189" t="s">
        <v>757</v>
      </c>
      <c r="J189" t="s">
        <v>230</v>
      </c>
      <c r="L189" s="4" t="str">
        <f>I180</f>
        <v>CT1_9_1_6</v>
      </c>
      <c r="N189" t="s">
        <v>758</v>
      </c>
      <c r="P189" t="str">
        <f>IFERROR(INDEX(LessonLO!H:I,MATCH("GCSE"&amp;AN189,LessonLO!H:H,0),2),"")</f>
        <v/>
      </c>
      <c r="Q189" t="str">
        <f>IFERROR(INDEX(LessonLO!H:I,MATCH("Tiny"&amp;AN189,LessonLO!H:H,0),2),"")</f>
        <v/>
      </c>
      <c r="R189" t="str">
        <f>IFERROR(INDEX(LessonLO!H:I,MATCH("Mini"&amp;AN189,LessonLO!H:H,0),2),"")</f>
        <v/>
      </c>
      <c r="S189" t="str">
        <f>IFERROR(INDEX(LessonLO!H:I,MATCH("Junior"&amp;AN189,LessonLO!H:H,0),2),"")</f>
        <v/>
      </c>
      <c r="T189" t="str">
        <f>IFERROR(INDEX(LessonLO!H:I,MATCH("Senior"&amp;AN189,LessonLO!H:H,0),1),"")</f>
        <v/>
      </c>
      <c r="AN189" t="s">
        <v>759</v>
      </c>
      <c r="AO189" t="str">
        <f t="shared" ca="1" si="12"/>
        <v>9809d4b3-a49c-4805-a975-a31f5187d4be</v>
      </c>
    </row>
    <row r="190" spans="1:41" x14ac:dyDescent="0.45">
      <c r="A190" s="1">
        <v>188</v>
      </c>
      <c r="B190">
        <v>188</v>
      </c>
      <c r="C190" t="s">
        <v>185</v>
      </c>
      <c r="D190" t="s">
        <v>186</v>
      </c>
      <c r="E190" t="s">
        <v>708</v>
      </c>
      <c r="F190" t="s">
        <v>709</v>
      </c>
      <c r="G190" t="s">
        <v>743</v>
      </c>
      <c r="H190" t="s">
        <v>744</v>
      </c>
      <c r="I190" t="s">
        <v>760</v>
      </c>
      <c r="J190" t="s">
        <v>48</v>
      </c>
      <c r="L190" s="4" t="str">
        <f>I180</f>
        <v>CT1_9_1_6</v>
      </c>
      <c r="N190" t="s">
        <v>761</v>
      </c>
      <c r="P190" t="str">
        <f>IFERROR(INDEX(LessonLO!H:I,MATCH("GCSE"&amp;AN190,LessonLO!H:H,0),2),"")</f>
        <v/>
      </c>
      <c r="Q190" t="str">
        <f>IFERROR(INDEX(LessonLO!H:I,MATCH("Tiny"&amp;AN190,LessonLO!H:H,0),2),"")</f>
        <v>TS2.4</v>
      </c>
      <c r="R190" t="str">
        <f>IFERROR(INDEX(LessonLO!H:I,MATCH("Mini"&amp;AN190,LessonLO!H:H,0),2),"")</f>
        <v/>
      </c>
      <c r="S190" t="str">
        <f>IFERROR(INDEX(LessonLO!H:I,MATCH("Junior"&amp;AN190,LessonLO!H:H,0),2),"")</f>
        <v/>
      </c>
      <c r="T190" t="str">
        <f>IFERROR(INDEX(LessonLO!H:I,MATCH("Senior"&amp;AN190,LessonLO!H:H,0),1),"")</f>
        <v/>
      </c>
      <c r="AN190" t="s">
        <v>762</v>
      </c>
      <c r="AO190" t="str">
        <f t="shared" ca="1" si="12"/>
        <v>9809d4b3-a49c-4805-a975-a31f5187d4be</v>
      </c>
    </row>
    <row r="191" spans="1:41" x14ac:dyDescent="0.45">
      <c r="A191" s="1">
        <v>189</v>
      </c>
      <c r="B191">
        <v>189</v>
      </c>
      <c r="C191" t="s">
        <v>185</v>
      </c>
      <c r="D191" t="s">
        <v>186</v>
      </c>
      <c r="E191" t="s">
        <v>708</v>
      </c>
      <c r="F191" t="s">
        <v>709</v>
      </c>
      <c r="G191" t="s">
        <v>743</v>
      </c>
      <c r="H191" t="s">
        <v>744</v>
      </c>
      <c r="I191" t="s">
        <v>763</v>
      </c>
      <c r="J191" t="s">
        <v>230</v>
      </c>
      <c r="L191" s="4" t="str">
        <f>I180</f>
        <v>CT1_9_1_6</v>
      </c>
      <c r="N191" t="s">
        <v>764</v>
      </c>
      <c r="P191" t="str">
        <f>IFERROR(INDEX(LessonLO!H:I,MATCH("GCSE"&amp;AN191,LessonLO!H:H,0),2),"")</f>
        <v/>
      </c>
      <c r="Q191" t="str">
        <f>IFERROR(INDEX(LessonLO!H:I,MATCH("Tiny"&amp;AN191,LessonLO!H:H,0),2),"")</f>
        <v/>
      </c>
      <c r="R191" t="str">
        <f>IFERROR(INDEX(LessonLO!H:I,MATCH("Mini"&amp;AN191,LessonLO!H:H,0),2),"")</f>
        <v/>
      </c>
      <c r="S191" t="str">
        <f>IFERROR(INDEX(LessonLO!H:I,MATCH("Junior"&amp;AN191,LessonLO!H:H,0),2),"")</f>
        <v/>
      </c>
      <c r="T191" t="str">
        <f>IFERROR(INDEX(LessonLO!H:I,MATCH("Senior"&amp;AN191,LessonLO!H:H,0),1),"")</f>
        <v/>
      </c>
      <c r="AN191" t="s">
        <v>765</v>
      </c>
      <c r="AO191" t="str">
        <f t="shared" ca="1" si="12"/>
        <v>9809d4b3-a49c-4805-a975-a31f5187d4be</v>
      </c>
    </row>
    <row r="192" spans="1:41" x14ac:dyDescent="0.45">
      <c r="A192" s="1">
        <v>190</v>
      </c>
      <c r="B192">
        <v>190</v>
      </c>
      <c r="C192" t="s">
        <v>185</v>
      </c>
      <c r="D192" t="s">
        <v>186</v>
      </c>
      <c r="E192" t="s">
        <v>708</v>
      </c>
      <c r="F192" t="s">
        <v>709</v>
      </c>
      <c r="G192" t="s">
        <v>743</v>
      </c>
      <c r="H192" t="s">
        <v>744</v>
      </c>
      <c r="I192" t="s">
        <v>766</v>
      </c>
      <c r="J192" t="s">
        <v>230</v>
      </c>
      <c r="L192" s="4" t="str">
        <f>I191</f>
        <v>CT1_9_3_7</v>
      </c>
      <c r="N192" t="s">
        <v>767</v>
      </c>
      <c r="P192" t="str">
        <f>IFERROR(INDEX(LessonLO!H:I,MATCH("GCSE"&amp;AN192,LessonLO!H:H,0),2),"")</f>
        <v/>
      </c>
      <c r="Q192" t="str">
        <f>IFERROR(INDEX(LessonLO!H:I,MATCH("Tiny"&amp;AN192,LessonLO!H:H,0),2),"")</f>
        <v/>
      </c>
      <c r="R192" t="str">
        <f>IFERROR(INDEX(LessonLO!H:I,MATCH("Mini"&amp;AN192,LessonLO!H:H,0),2),"")</f>
        <v/>
      </c>
      <c r="S192" t="str">
        <f>IFERROR(INDEX(LessonLO!H:I,MATCH("Junior"&amp;AN192,LessonLO!H:H,0),2),"")</f>
        <v/>
      </c>
      <c r="T192" t="str">
        <f>IFERROR(INDEX(LessonLO!H:I,MATCH("Senior"&amp;AN192,LessonLO!H:H,0),1),"")</f>
        <v/>
      </c>
      <c r="AN192" t="s">
        <v>768</v>
      </c>
      <c r="AO192" t="str">
        <f t="shared" ca="1" si="12"/>
        <v>86fb4c60-4413-4791-bfc2-30d7d472deb4</v>
      </c>
    </row>
    <row r="193" spans="1:41" x14ac:dyDescent="0.45">
      <c r="A193" s="1">
        <v>191</v>
      </c>
      <c r="B193">
        <v>191</v>
      </c>
      <c r="C193" t="s">
        <v>185</v>
      </c>
      <c r="D193" t="s">
        <v>186</v>
      </c>
      <c r="E193" t="s">
        <v>708</v>
      </c>
      <c r="F193" t="s">
        <v>709</v>
      </c>
      <c r="G193" t="s">
        <v>743</v>
      </c>
      <c r="H193" t="s">
        <v>744</v>
      </c>
      <c r="I193" t="s">
        <v>769</v>
      </c>
      <c r="J193" t="s">
        <v>230</v>
      </c>
      <c r="L193" s="4" t="str">
        <f>I180</f>
        <v>CT1_9_1_6</v>
      </c>
      <c r="N193" t="s">
        <v>770</v>
      </c>
      <c r="P193" t="str">
        <f>IFERROR(INDEX(LessonLO!H:I,MATCH("GCSE"&amp;AN193,LessonLO!H:H,0),2),"")</f>
        <v/>
      </c>
      <c r="Q193" t="str">
        <f>IFERROR(INDEX(LessonLO!H:I,MATCH("Tiny"&amp;AN193,LessonLO!H:H,0),2),"")</f>
        <v/>
      </c>
      <c r="R193" t="str">
        <f>IFERROR(INDEX(LessonLO!H:I,MATCH("Mini"&amp;AN193,LessonLO!H:H,0),2),"")</f>
        <v/>
      </c>
      <c r="S193" t="str">
        <f>IFERROR(INDEX(LessonLO!H:I,MATCH("Junior"&amp;AN193,LessonLO!H:H,0),2),"")</f>
        <v/>
      </c>
      <c r="T193" t="str">
        <f>IFERROR(INDEX(LessonLO!H:I,MATCH("Senior"&amp;AN193,LessonLO!H:H,0),1),"")</f>
        <v/>
      </c>
      <c r="AN193" t="s">
        <v>771</v>
      </c>
      <c r="AO193" t="str">
        <f t="shared" ca="1" si="12"/>
        <v>9809d4b3-a49c-4805-a975-a31f5187d4be</v>
      </c>
    </row>
    <row r="194" spans="1:41" x14ac:dyDescent="0.45">
      <c r="A194" s="1">
        <v>192</v>
      </c>
      <c r="B194">
        <v>192</v>
      </c>
      <c r="C194" t="s">
        <v>185</v>
      </c>
      <c r="D194" t="s">
        <v>186</v>
      </c>
      <c r="E194" t="s">
        <v>708</v>
      </c>
      <c r="F194" t="s">
        <v>709</v>
      </c>
      <c r="G194" t="s">
        <v>743</v>
      </c>
      <c r="H194" t="s">
        <v>744</v>
      </c>
      <c r="I194" t="s">
        <v>772</v>
      </c>
      <c r="J194" t="s">
        <v>230</v>
      </c>
      <c r="L194" s="4" t="str">
        <f>I193</f>
        <v>CT1_9_3_9</v>
      </c>
      <c r="N194" t="s">
        <v>773</v>
      </c>
      <c r="P194" t="str">
        <f>IFERROR(INDEX(LessonLO!H:I,MATCH("GCSE"&amp;AN194,LessonLO!H:H,0),2),"")</f>
        <v/>
      </c>
      <c r="Q194" t="str">
        <f>IFERROR(INDEX(LessonLO!H:I,MATCH("Tiny"&amp;AN194,LessonLO!H:H,0),2),"")</f>
        <v/>
      </c>
      <c r="R194" t="str">
        <f>IFERROR(INDEX(LessonLO!H:I,MATCH("Mini"&amp;AN194,LessonLO!H:H,0),2),"")</f>
        <v/>
      </c>
      <c r="S194" t="str">
        <f>IFERROR(INDEX(LessonLO!H:I,MATCH("Junior"&amp;AN194,LessonLO!H:H,0),2),"")</f>
        <v/>
      </c>
      <c r="T194" t="str">
        <f>IFERROR(INDEX(LessonLO!H:I,MATCH("Senior"&amp;AN194,LessonLO!H:H,0),1),"")</f>
        <v/>
      </c>
      <c r="AN194" t="s">
        <v>774</v>
      </c>
      <c r="AO194" t="str">
        <f t="shared" ca="1" si="12"/>
        <v>66887874-31d5-4a90-b76a-87eeceac345d</v>
      </c>
    </row>
    <row r="195" spans="1:41" x14ac:dyDescent="0.45">
      <c r="A195" s="1">
        <v>193</v>
      </c>
      <c r="B195">
        <v>193</v>
      </c>
      <c r="C195" t="s">
        <v>185</v>
      </c>
      <c r="D195" t="s">
        <v>186</v>
      </c>
      <c r="E195" t="s">
        <v>708</v>
      </c>
      <c r="F195" t="s">
        <v>709</v>
      </c>
      <c r="G195" t="s">
        <v>743</v>
      </c>
      <c r="H195" t="s">
        <v>744</v>
      </c>
      <c r="I195" t="s">
        <v>775</v>
      </c>
      <c r="J195" t="s">
        <v>230</v>
      </c>
      <c r="L195" s="4" t="str">
        <f>CONCATENATE(I181)</f>
        <v>CT1_9_1_7</v>
      </c>
      <c r="N195" t="s">
        <v>776</v>
      </c>
      <c r="P195" t="str">
        <f>IFERROR(INDEX(LessonLO!H:I,MATCH("GCSE"&amp;AN195,LessonLO!H:H,0),2),"")</f>
        <v/>
      </c>
      <c r="Q195" t="str">
        <f>IFERROR(INDEX(LessonLO!H:I,MATCH("Tiny"&amp;AN195,LessonLO!H:H,0),2),"")</f>
        <v/>
      </c>
      <c r="R195" t="str">
        <f>IFERROR(INDEX(LessonLO!H:I,MATCH("Mini"&amp;AN195,LessonLO!H:H,0),2),"")</f>
        <v/>
      </c>
      <c r="S195" t="str">
        <f>IFERROR(INDEX(LessonLO!H:I,MATCH("Junior"&amp;AN195,LessonLO!H:H,0),2),"")</f>
        <v>JC1.7</v>
      </c>
      <c r="T195" t="str">
        <f>IFERROR(INDEX(LessonLO!H:I,MATCH("Senior"&amp;AN195,LessonLO!H:H,0),1),"")</f>
        <v/>
      </c>
      <c r="AN195" t="s">
        <v>777</v>
      </c>
      <c r="AO195" t="str">
        <f t="shared" ca="1" si="12"/>
        <v>4a52ace4-7bbe-4d28-9ac2-8b98b4833fd8</v>
      </c>
    </row>
    <row r="196" spans="1:41" x14ac:dyDescent="0.45">
      <c r="A196" s="1">
        <v>194</v>
      </c>
      <c r="B196">
        <v>194</v>
      </c>
      <c r="C196" t="s">
        <v>185</v>
      </c>
      <c r="D196" t="s">
        <v>186</v>
      </c>
      <c r="E196" t="s">
        <v>708</v>
      </c>
      <c r="F196" t="s">
        <v>709</v>
      </c>
      <c r="G196" t="s">
        <v>743</v>
      </c>
      <c r="H196" t="s">
        <v>744</v>
      </c>
      <c r="I196" t="s">
        <v>778</v>
      </c>
      <c r="J196" t="s">
        <v>80</v>
      </c>
      <c r="L196" s="4" t="str">
        <f>I181</f>
        <v>CT1_9_1_7</v>
      </c>
      <c r="N196" t="s">
        <v>779</v>
      </c>
      <c r="P196" t="str">
        <f>IFERROR(INDEX(LessonLO!H:I,MATCH("GCSE"&amp;AN196,LessonLO!H:H,0),2),"")</f>
        <v/>
      </c>
      <c r="Q196" t="str">
        <f>IFERROR(INDEX(LessonLO!H:I,MATCH("Tiny"&amp;AN196,LessonLO!H:H,0),2),"")</f>
        <v/>
      </c>
      <c r="R196" t="str">
        <f>IFERROR(INDEX(LessonLO!H:I,MATCH("Mini"&amp;AN196,LessonLO!H:H,0),2),"")</f>
        <v/>
      </c>
      <c r="S196" t="str">
        <f>IFERROR(INDEX(LessonLO!H:I,MATCH("Junior"&amp;AN196,LessonLO!H:H,0),2),"")</f>
        <v/>
      </c>
      <c r="T196" t="str">
        <f>IFERROR(INDEX(LessonLO!H:I,MATCH("Senior"&amp;AN196,LessonLO!H:H,0),1),"")</f>
        <v/>
      </c>
      <c r="AN196" t="s">
        <v>780</v>
      </c>
      <c r="AO196" t="str">
        <f t="shared" ca="1" si="12"/>
        <v>4a52ace4-7bbe-4d28-9ac2-8b98b4833fd8</v>
      </c>
    </row>
    <row r="197" spans="1:41" x14ac:dyDescent="0.45">
      <c r="A197" s="1">
        <v>195</v>
      </c>
      <c r="B197">
        <v>195</v>
      </c>
      <c r="C197" t="s">
        <v>185</v>
      </c>
      <c r="D197" t="s">
        <v>186</v>
      </c>
      <c r="E197" t="s">
        <v>708</v>
      </c>
      <c r="F197" t="s">
        <v>709</v>
      </c>
      <c r="G197" t="s">
        <v>743</v>
      </c>
      <c r="H197" t="s">
        <v>744</v>
      </c>
      <c r="I197" t="s">
        <v>781</v>
      </c>
      <c r="J197" t="s">
        <v>230</v>
      </c>
      <c r="L197" s="4" t="str">
        <f>I180</f>
        <v>CT1_9_1_6</v>
      </c>
      <c r="N197" t="s">
        <v>782</v>
      </c>
      <c r="P197" t="str">
        <f>IFERROR(INDEX(LessonLO!H:I,MATCH("GCSE"&amp;AN197,LessonLO!H:H,0),2),"")</f>
        <v/>
      </c>
      <c r="Q197" t="str">
        <f>IFERROR(INDEX(LessonLO!H:I,MATCH("Tiny"&amp;AN197,LessonLO!H:H,0),2),"")</f>
        <v/>
      </c>
      <c r="R197" t="str">
        <f>IFERROR(INDEX(LessonLO!H:I,MATCH("Mini"&amp;AN197,LessonLO!H:H,0),2),"")</f>
        <v/>
      </c>
      <c r="S197" t="str">
        <f>IFERROR(INDEX(LessonLO!H:I,MATCH("Junior"&amp;AN197,LessonLO!H:H,0),2),"")</f>
        <v>JC1.7</v>
      </c>
      <c r="T197" t="str">
        <f>IFERROR(INDEX(LessonLO!H:I,MATCH("Senior"&amp;AN197,LessonLO!H:H,0),1),"")</f>
        <v/>
      </c>
      <c r="AN197" t="s">
        <v>783</v>
      </c>
      <c r="AO197" t="str">
        <f t="shared" ca="1" si="12"/>
        <v>9809d4b3-a49c-4805-a975-a31f5187d4be</v>
      </c>
    </row>
    <row r="198" spans="1:41" x14ac:dyDescent="0.45">
      <c r="A198" s="1">
        <v>196</v>
      </c>
      <c r="B198">
        <v>196</v>
      </c>
      <c r="C198" t="s">
        <v>185</v>
      </c>
      <c r="D198" t="s">
        <v>186</v>
      </c>
      <c r="E198" t="s">
        <v>708</v>
      </c>
      <c r="F198" t="s">
        <v>709</v>
      </c>
      <c r="G198" t="s">
        <v>743</v>
      </c>
      <c r="H198" t="s">
        <v>744</v>
      </c>
      <c r="I198" t="s">
        <v>784</v>
      </c>
      <c r="J198" t="s">
        <v>80</v>
      </c>
      <c r="L198" s="4" t="str">
        <f>I197</f>
        <v>CT1_9_3_13</v>
      </c>
      <c r="N198" t="s">
        <v>785</v>
      </c>
      <c r="P198" t="str">
        <f>IFERROR(INDEX(LessonLO!H:I,MATCH("GCSE"&amp;AN198,LessonLO!H:H,0),2),"")</f>
        <v/>
      </c>
      <c r="Q198" t="str">
        <f>IFERROR(INDEX(LessonLO!H:I,MATCH("Tiny"&amp;AN198,LessonLO!H:H,0),2),"")</f>
        <v/>
      </c>
      <c r="R198" t="str">
        <f>IFERROR(INDEX(LessonLO!H:I,MATCH("Mini"&amp;AN198,LessonLO!H:H,0),2),"")</f>
        <v/>
      </c>
      <c r="S198" t="str">
        <f>IFERROR(INDEX(LessonLO!H:I,MATCH("Junior"&amp;AN198,LessonLO!H:H,0),2),"")</f>
        <v>JC1.7</v>
      </c>
      <c r="T198" t="str">
        <f>IFERROR(INDEX(LessonLO!H:I,MATCH("Senior"&amp;AN198,LessonLO!H:H,0),1),"")</f>
        <v/>
      </c>
      <c r="AN198" t="s">
        <v>786</v>
      </c>
      <c r="AO198" t="str">
        <f t="shared" ca="1" si="12"/>
        <v>b564be06-62c8-4314-8606-fc0112bdb87f</v>
      </c>
    </row>
    <row r="199" spans="1:41" x14ac:dyDescent="0.45">
      <c r="A199" s="1">
        <v>197</v>
      </c>
      <c r="B199">
        <v>197</v>
      </c>
      <c r="C199" t="s">
        <v>185</v>
      </c>
      <c r="D199" t="s">
        <v>186</v>
      </c>
      <c r="E199" t="s">
        <v>708</v>
      </c>
      <c r="F199" t="s">
        <v>709</v>
      </c>
      <c r="G199" t="s">
        <v>743</v>
      </c>
      <c r="H199" t="s">
        <v>744</v>
      </c>
      <c r="I199" t="s">
        <v>787</v>
      </c>
      <c r="J199" t="s">
        <v>230</v>
      </c>
      <c r="L199" s="4" t="str">
        <f>CONCATENATE(I186,", ",I187,", ",I188,", ",I189)</f>
        <v>CT1_9_3_2, CT1_9_3_3, CT1_9_3_4, CT1_9_3_5</v>
      </c>
      <c r="N199" t="s">
        <v>788</v>
      </c>
      <c r="P199" t="str">
        <f>IFERROR(INDEX(LessonLO!H:I,MATCH("GCSE"&amp;AN199,LessonLO!H:H,0),2),"")</f>
        <v/>
      </c>
      <c r="Q199" t="str">
        <f>IFERROR(INDEX(LessonLO!H:I,MATCH("Tiny"&amp;AN199,LessonLO!H:H,0),2),"")</f>
        <v/>
      </c>
      <c r="R199" t="str">
        <f>IFERROR(INDEX(LessonLO!H:I,MATCH("Mini"&amp;AN199,LessonLO!H:H,0),2),"")</f>
        <v/>
      </c>
      <c r="S199" t="str">
        <f>IFERROR(INDEX(LessonLO!H:I,MATCH("Junior"&amp;AN199,LessonLO!H:H,0),2),"")</f>
        <v>JC1.7</v>
      </c>
      <c r="T199" t="str">
        <f>IFERROR(INDEX(LessonLO!H:I,MATCH("Senior"&amp;AN199,LessonLO!H:H,0),1),"")</f>
        <v/>
      </c>
      <c r="AN199" t="s">
        <v>789</v>
      </c>
      <c r="AO199" t="str">
        <f ca="1">_xlfn.CONCAT(OFFSET(INDEX(I:I,MATCH("CT1_9_3_2",I:I,0)),0,31),",",OFFSET(INDEX(I:I,MATCH("CT1_9_3_3",I:I,0)),0,31),",",OFFSET(INDEX(I:I,MATCH("CT1_9_3_4",I:I,0)),0,31),",",OFFSET(INDEX(I:I,MATCH("CT1_9_3_5",I:I,0)),0,31))</f>
        <v>4bb7c44d-b0c4-440a-8b3d-3850250a9b32,ff70986f-7233-4c68-852a-e9bac0b6cd0e,603e63d4-7bdf-4f28-a083-b99826796c39,d7121295-5e2a-42ca-b1e9-f1ce055ea4c1</v>
      </c>
    </row>
    <row r="200" spans="1:41" x14ac:dyDescent="0.45">
      <c r="A200" s="1">
        <v>198</v>
      </c>
      <c r="B200">
        <v>198</v>
      </c>
      <c r="C200" t="s">
        <v>185</v>
      </c>
      <c r="D200" t="s">
        <v>186</v>
      </c>
      <c r="E200" t="s">
        <v>708</v>
      </c>
      <c r="F200" t="s">
        <v>709</v>
      </c>
      <c r="G200" t="s">
        <v>743</v>
      </c>
      <c r="H200" t="s">
        <v>744</v>
      </c>
      <c r="I200" t="s">
        <v>790</v>
      </c>
      <c r="J200" t="s">
        <v>230</v>
      </c>
      <c r="L200" s="4" t="str">
        <f>CONCATENATE(I182,", ",I183,", ",I184,)</f>
        <v>CT1_9_1_8, CT1_9_1_9, CT1_9_1_10</v>
      </c>
      <c r="N200" t="s">
        <v>791</v>
      </c>
      <c r="P200" t="str">
        <f>IFERROR(INDEX(LessonLO!H:I,MATCH("GCSE"&amp;AN200,LessonLO!H:H,0),2),"")</f>
        <v/>
      </c>
      <c r="Q200" t="str">
        <f>IFERROR(INDEX(LessonLO!H:I,MATCH("Tiny"&amp;AN200,LessonLO!H:H,0),2),"")</f>
        <v/>
      </c>
      <c r="R200" t="str">
        <f>IFERROR(INDEX(LessonLO!H:I,MATCH("Mini"&amp;AN200,LessonLO!H:H,0),2),"")</f>
        <v/>
      </c>
      <c r="S200" t="str">
        <f>IFERROR(INDEX(LessonLO!H:I,MATCH("Junior"&amp;AN200,LessonLO!H:H,0),2),"")</f>
        <v>JC1.9</v>
      </c>
      <c r="T200" t="str">
        <f>IFERROR(INDEX(LessonLO!H:I,MATCH("Senior"&amp;AN200,LessonLO!H:H,0),1),"")</f>
        <v/>
      </c>
      <c r="AN200" t="s">
        <v>792</v>
      </c>
      <c r="AO200" t="str">
        <f ca="1">_xlfn.CONCAT(OFFSET(INDEX(I:I,MATCH("CT1_9_1_8",I:I,0)),0,31),",",OFFSET(INDEX(I:I,MATCH("CT1_9_1_9",I:I,0)),0,31),",",OFFSET(INDEX(I:I,MATCH("CT1_9_1_10",I:I,0)),0,31))</f>
        <v>4e30f198-bd29-4864-9812-695b23c6d105,a2170c8f-76e6-4c95-92f5-3163d7f9b3c6,f30461ff-a7e7-4cde-8d0f-d5ab2d8ed8af</v>
      </c>
    </row>
    <row r="201" spans="1:41" x14ac:dyDescent="0.45">
      <c r="A201" s="1">
        <v>199</v>
      </c>
      <c r="B201">
        <v>199</v>
      </c>
      <c r="C201" t="s">
        <v>185</v>
      </c>
      <c r="D201" t="s">
        <v>186</v>
      </c>
      <c r="E201" t="s">
        <v>708</v>
      </c>
      <c r="F201" t="s">
        <v>709</v>
      </c>
      <c r="G201" t="s">
        <v>743</v>
      </c>
      <c r="H201" t="s">
        <v>744</v>
      </c>
      <c r="I201" t="s">
        <v>793</v>
      </c>
      <c r="J201" t="s">
        <v>230</v>
      </c>
      <c r="L201" s="4" t="str">
        <f>CONCATENATE(I182,", ",I183,", ",I184,)</f>
        <v>CT1_9_1_8, CT1_9_1_9, CT1_9_1_10</v>
      </c>
      <c r="N201" t="s">
        <v>794</v>
      </c>
      <c r="P201" t="str">
        <f>IFERROR(INDEX(LessonLO!H:I,MATCH("GCSE"&amp;AN201,LessonLO!H:H,0),2),"")</f>
        <v/>
      </c>
      <c r="Q201" t="str">
        <f>IFERROR(INDEX(LessonLO!H:I,MATCH("Tiny"&amp;AN201,LessonLO!H:H,0),2),"")</f>
        <v/>
      </c>
      <c r="R201" t="str">
        <f>IFERROR(INDEX(LessonLO!H:I,MATCH("Mini"&amp;AN201,LessonLO!H:H,0),2),"")</f>
        <v/>
      </c>
      <c r="S201" t="str">
        <f>IFERROR(INDEX(LessonLO!H:I,MATCH("Junior"&amp;AN201,LessonLO!H:H,0),2),"")</f>
        <v/>
      </c>
      <c r="T201" t="str">
        <f>IFERROR(INDEX(LessonLO!H:I,MATCH("Senior"&amp;AN201,LessonLO!H:H,0),1),"")</f>
        <v/>
      </c>
      <c r="AN201" t="s">
        <v>795</v>
      </c>
      <c r="AO201" t="str">
        <f ca="1">_xlfn.CONCAT(OFFSET(INDEX(I:I,MATCH("CT1_9_1_8",I:I,0)),0,31),",",OFFSET(INDEX(I:I,MATCH("CT1_9_1_9",I:I,0)),0,31),",",OFFSET(INDEX(I:I,MATCH("CT1_9_1_10",I:I,0)),0,31))</f>
        <v>4e30f198-bd29-4864-9812-695b23c6d105,a2170c8f-76e6-4c95-92f5-3163d7f9b3c6,f30461ff-a7e7-4cde-8d0f-d5ab2d8ed8af</v>
      </c>
    </row>
    <row r="202" spans="1:41" x14ac:dyDescent="0.45">
      <c r="A202" s="1">
        <v>200</v>
      </c>
      <c r="B202">
        <v>200</v>
      </c>
      <c r="C202" t="s">
        <v>185</v>
      </c>
      <c r="D202" t="s">
        <v>186</v>
      </c>
      <c r="E202" t="s">
        <v>796</v>
      </c>
      <c r="F202" t="s">
        <v>797</v>
      </c>
      <c r="G202" t="s">
        <v>798</v>
      </c>
      <c r="H202" t="s">
        <v>799</v>
      </c>
      <c r="I202" t="s">
        <v>800</v>
      </c>
      <c r="J202" t="s">
        <v>80</v>
      </c>
      <c r="L202" s="4" t="str">
        <f>CONCATENATE(I38, ", ",I40)</f>
        <v>CT1_1_1_3, CT1_1_1_5</v>
      </c>
      <c r="N202" t="s">
        <v>801</v>
      </c>
      <c r="P202" t="str">
        <f>IFERROR(INDEX(LessonLO!H:I,MATCH("GCSE"&amp;AN202,LessonLO!H:H,0),2),"")</f>
        <v>GCSE31</v>
      </c>
      <c r="Q202" t="str">
        <f>IFERROR(INDEX(LessonLO!H:I,MATCH("Tiny"&amp;AN202,LessonLO!H:H,0),2),"")</f>
        <v>TS1.2</v>
      </c>
      <c r="R202" t="str">
        <f>IFERROR(INDEX(LessonLO!H:I,MATCH("Mini"&amp;AN202,LessonLO!H:H,0),2),"")</f>
        <v/>
      </c>
      <c r="S202" t="str">
        <f>IFERROR(INDEX(LessonLO!H:I,MATCH("Junior"&amp;AN202,LessonLO!H:H,0),2),"")</f>
        <v>JC1.6</v>
      </c>
      <c r="T202" t="str">
        <f>IFERROR(INDEX(LessonLO!H:I,MATCH("Senior"&amp;AN202,LessonLO!H:H,0),1),"")</f>
        <v/>
      </c>
      <c r="AD202" t="s">
        <v>218</v>
      </c>
      <c r="AN202" t="s">
        <v>802</v>
      </c>
      <c r="AO202" t="str">
        <f ca="1">_xlfn.CONCAT(OFFSET(INDEX(I:I,MATCH("CT1_1_1_3",I:I,0)),0,31),",",OFFSET(INDEX(I:I,MATCH("CT1_1_1_5",I:I,0)),0,31))</f>
        <v>bbf90f31-2265-45a1-9305-d882c4fa894e,f2770698-42db-452c-afa2-5647ce64a66a</v>
      </c>
    </row>
    <row r="203" spans="1:41" x14ac:dyDescent="0.45">
      <c r="A203" s="1">
        <v>201</v>
      </c>
      <c r="B203">
        <v>201</v>
      </c>
      <c r="C203" t="s">
        <v>185</v>
      </c>
      <c r="D203" t="s">
        <v>186</v>
      </c>
      <c r="E203" t="s">
        <v>796</v>
      </c>
      <c r="F203" t="s">
        <v>797</v>
      </c>
      <c r="G203" t="s">
        <v>798</v>
      </c>
      <c r="H203" t="s">
        <v>799</v>
      </c>
      <c r="I203" t="s">
        <v>803</v>
      </c>
      <c r="J203" t="s">
        <v>80</v>
      </c>
      <c r="L203" s="4" t="str">
        <f>I202</f>
        <v>CT1_2_1_1</v>
      </c>
      <c r="N203" t="s">
        <v>804</v>
      </c>
      <c r="P203" t="str">
        <f>IFERROR(INDEX(LessonLO!H:I,MATCH("GCSE"&amp;AN203,LessonLO!H:H,0),2),"")</f>
        <v>GCSE31</v>
      </c>
      <c r="Q203" t="str">
        <f>IFERROR(INDEX(LessonLO!H:I,MATCH("Tiny"&amp;AN203,LessonLO!H:H,0),2),"")</f>
        <v>TS1.2</v>
      </c>
      <c r="R203" t="str">
        <f>IFERROR(INDEX(LessonLO!H:I,MATCH("Mini"&amp;AN203,LessonLO!H:H,0),2),"")</f>
        <v/>
      </c>
      <c r="S203" t="str">
        <f>IFERROR(INDEX(LessonLO!H:I,MATCH("Junior"&amp;AN203,LessonLO!H:H,0),2),"")</f>
        <v>JC1.6</v>
      </c>
      <c r="T203" t="str">
        <f>IFERROR(INDEX(LessonLO!H:I,MATCH("Senior"&amp;AN203,LessonLO!H:H,0),1),"")</f>
        <v/>
      </c>
      <c r="AD203" t="s">
        <v>806</v>
      </c>
      <c r="AN203" t="s">
        <v>805</v>
      </c>
      <c r="AO203" t="str">
        <f t="shared" ref="AO203:AO209" ca="1" si="14">OFFSET(INDEX(I:I,MATCH(L203,I:I,0)),0,31)</f>
        <v>ff41fec3-c9ef-432d-aa1c-0a145ab76a52</v>
      </c>
    </row>
    <row r="204" spans="1:41" x14ac:dyDescent="0.45">
      <c r="A204" s="1">
        <v>202</v>
      </c>
      <c r="B204">
        <v>202</v>
      </c>
      <c r="C204" t="s">
        <v>185</v>
      </c>
      <c r="D204" t="s">
        <v>186</v>
      </c>
      <c r="E204" t="s">
        <v>796</v>
      </c>
      <c r="F204" t="s">
        <v>797</v>
      </c>
      <c r="G204" t="s">
        <v>807</v>
      </c>
      <c r="H204" t="s">
        <v>808</v>
      </c>
      <c r="I204" t="s">
        <v>809</v>
      </c>
      <c r="J204" t="s">
        <v>80</v>
      </c>
      <c r="L204" s="4" t="str">
        <f>I203</f>
        <v>CT1_2_1_2</v>
      </c>
      <c r="N204" t="s">
        <v>810</v>
      </c>
      <c r="P204" t="str">
        <f>IFERROR(INDEX(LessonLO!H:I,MATCH("GCSE"&amp;AN204,LessonLO!H:H,0),2),"")</f>
        <v>GCSE31</v>
      </c>
      <c r="Q204" t="str">
        <f>IFERROR(INDEX(LessonLO!H:I,MATCH("Tiny"&amp;AN204,LessonLO!H:H,0),2),"")</f>
        <v/>
      </c>
      <c r="R204" t="str">
        <f>IFERROR(INDEX(LessonLO!H:I,MATCH("Mini"&amp;AN204,LessonLO!H:H,0),2),"")</f>
        <v/>
      </c>
      <c r="S204" t="str">
        <f>IFERROR(INDEX(LessonLO!H:I,MATCH("Junior"&amp;AN204,LessonLO!H:H,0),2),"")</f>
        <v/>
      </c>
      <c r="T204" t="str">
        <f>IFERROR(INDEX(LessonLO!H:I,MATCH("Senior"&amp;AN204,LessonLO!H:H,0),1),"")</f>
        <v/>
      </c>
      <c r="AD204" t="s">
        <v>812</v>
      </c>
      <c r="AN204" t="s">
        <v>811</v>
      </c>
      <c r="AO204" t="str">
        <f t="shared" ca="1" si="14"/>
        <v>abb68744-eed8-4b1c-9a74-3d8f9df7c6b6</v>
      </c>
    </row>
    <row r="205" spans="1:41" x14ac:dyDescent="0.45">
      <c r="A205" s="1">
        <v>203</v>
      </c>
      <c r="B205">
        <v>203</v>
      </c>
      <c r="C205" t="s">
        <v>185</v>
      </c>
      <c r="D205" t="s">
        <v>186</v>
      </c>
      <c r="E205" t="s">
        <v>796</v>
      </c>
      <c r="F205" t="s">
        <v>797</v>
      </c>
      <c r="G205" t="s">
        <v>807</v>
      </c>
      <c r="H205" t="s">
        <v>808</v>
      </c>
      <c r="I205" t="s">
        <v>813</v>
      </c>
      <c r="J205" t="s">
        <v>80</v>
      </c>
      <c r="L205" s="4" t="str">
        <f>I204</f>
        <v>CT1_2_2_1</v>
      </c>
      <c r="N205" t="s">
        <v>814</v>
      </c>
      <c r="P205" t="str">
        <f>IFERROR(INDEX(LessonLO!H:I,MATCH("GCSE"&amp;AN205,LessonLO!H:H,0),2),"")</f>
        <v/>
      </c>
      <c r="Q205" t="str">
        <f>IFERROR(INDEX(LessonLO!H:I,MATCH("Tiny"&amp;AN205,LessonLO!H:H,0),2),"")</f>
        <v/>
      </c>
      <c r="R205" t="str">
        <f>IFERROR(INDEX(LessonLO!H:I,MATCH("Mini"&amp;AN205,LessonLO!H:H,0),2),"")</f>
        <v/>
      </c>
      <c r="S205" t="str">
        <f>IFERROR(INDEX(LessonLO!H:I,MATCH("Junior"&amp;AN205,LessonLO!H:H,0),2),"")</f>
        <v/>
      </c>
      <c r="T205" t="str">
        <f>IFERROR(INDEX(LessonLO!H:I,MATCH("Senior"&amp;AN205,LessonLO!H:H,0),1),"")</f>
        <v/>
      </c>
      <c r="AD205" t="s">
        <v>816</v>
      </c>
      <c r="AN205" t="s">
        <v>815</v>
      </c>
      <c r="AO205" t="str">
        <f t="shared" ca="1" si="14"/>
        <v>bbab340c-c653-49ee-b577-e4e651f66557</v>
      </c>
    </row>
    <row r="206" spans="1:41" x14ac:dyDescent="0.45">
      <c r="A206" s="1">
        <v>204</v>
      </c>
      <c r="B206">
        <v>204</v>
      </c>
      <c r="C206" t="s">
        <v>185</v>
      </c>
      <c r="D206" t="s">
        <v>186</v>
      </c>
      <c r="E206" t="s">
        <v>796</v>
      </c>
      <c r="F206" t="s">
        <v>797</v>
      </c>
      <c r="G206" t="s">
        <v>807</v>
      </c>
      <c r="H206" t="s">
        <v>808</v>
      </c>
      <c r="I206" t="s">
        <v>817</v>
      </c>
      <c r="J206" t="s">
        <v>80</v>
      </c>
      <c r="L206" s="4" t="str">
        <f>I205</f>
        <v>CT1_2_2_2</v>
      </c>
      <c r="N206" t="s">
        <v>818</v>
      </c>
      <c r="P206" t="str">
        <f>IFERROR(INDEX(LessonLO!H:I,MATCH("GCSE"&amp;AN206,LessonLO!H:H,0),2),"")</f>
        <v>GCSE31</v>
      </c>
      <c r="Q206" t="str">
        <f>IFERROR(INDEX(LessonLO!H:I,MATCH("Tiny"&amp;AN206,LessonLO!H:H,0),2),"")</f>
        <v/>
      </c>
      <c r="R206" t="str">
        <f>IFERROR(INDEX(LessonLO!H:I,MATCH("Mini"&amp;AN206,LessonLO!H:H,0),2),"")</f>
        <v/>
      </c>
      <c r="S206" t="str">
        <f>IFERROR(INDEX(LessonLO!H:I,MATCH("Junior"&amp;AN206,LessonLO!H:H,0),2),"")</f>
        <v>JC1.6</v>
      </c>
      <c r="T206" t="str">
        <f>IFERROR(INDEX(LessonLO!H:I,MATCH("Senior"&amp;AN206,LessonLO!H:H,0),1),"")</f>
        <v/>
      </c>
      <c r="AD206" t="s">
        <v>820</v>
      </c>
      <c r="AN206" t="s">
        <v>819</v>
      </c>
      <c r="AO206" t="str">
        <f t="shared" ca="1" si="14"/>
        <v>fda9c1ec-4bf5-4b76-9d1f-b51a05c8b121</v>
      </c>
    </row>
    <row r="207" spans="1:41" x14ac:dyDescent="0.45">
      <c r="A207" s="1">
        <v>205</v>
      </c>
      <c r="B207">
        <v>205</v>
      </c>
      <c r="C207" t="s">
        <v>185</v>
      </c>
      <c r="D207" t="s">
        <v>186</v>
      </c>
      <c r="E207" t="s">
        <v>796</v>
      </c>
      <c r="F207" t="s">
        <v>797</v>
      </c>
      <c r="G207" t="s">
        <v>821</v>
      </c>
      <c r="H207" t="s">
        <v>822</v>
      </c>
      <c r="I207" t="s">
        <v>823</v>
      </c>
      <c r="J207" t="s">
        <v>80</v>
      </c>
      <c r="L207" s="4" t="str">
        <f>I203</f>
        <v>CT1_2_1_2</v>
      </c>
      <c r="N207" t="s">
        <v>824</v>
      </c>
      <c r="P207" t="str">
        <f>IFERROR(INDEX(LessonLO!H:I,MATCH("GCSE"&amp;AN207,LessonLO!H:H,0),2),"")</f>
        <v>GCSE32</v>
      </c>
      <c r="Q207" t="str">
        <f>IFERROR(INDEX(LessonLO!H:I,MATCH("Tiny"&amp;AN207,LessonLO!H:H,0),2),"")</f>
        <v>TS3.4</v>
      </c>
      <c r="R207" t="str">
        <f>IFERROR(INDEX(LessonLO!H:I,MATCH("Mini"&amp;AN207,LessonLO!H:H,0),2),"")</f>
        <v/>
      </c>
      <c r="S207" t="str">
        <f>IFERROR(INDEX(LessonLO!H:I,MATCH("Junior"&amp;AN207,LessonLO!H:H,0),2),"")</f>
        <v>JC2.1</v>
      </c>
      <c r="T207" t="str">
        <f>IFERROR(INDEX(LessonLO!H:I,MATCH("Senior"&amp;AN207,LessonLO!H:H,0),1),"")</f>
        <v/>
      </c>
      <c r="AD207" t="s">
        <v>812</v>
      </c>
      <c r="AN207" t="s">
        <v>825</v>
      </c>
      <c r="AO207" t="str">
        <f t="shared" ca="1" si="14"/>
        <v>abb68744-eed8-4b1c-9a74-3d8f9df7c6b6</v>
      </c>
    </row>
    <row r="208" spans="1:41" x14ac:dyDescent="0.45">
      <c r="A208" s="1">
        <v>206</v>
      </c>
      <c r="B208">
        <v>206</v>
      </c>
      <c r="C208" t="s">
        <v>185</v>
      </c>
      <c r="D208" t="s">
        <v>186</v>
      </c>
      <c r="E208" t="s">
        <v>796</v>
      </c>
      <c r="F208" t="s">
        <v>797</v>
      </c>
      <c r="G208" t="s">
        <v>821</v>
      </c>
      <c r="H208" t="s">
        <v>822</v>
      </c>
      <c r="I208" t="s">
        <v>826</v>
      </c>
      <c r="J208" t="s">
        <v>80</v>
      </c>
      <c r="L208" s="4" t="str">
        <f>I207</f>
        <v>CT1_2_3_1</v>
      </c>
      <c r="N208" t="s">
        <v>827</v>
      </c>
      <c r="P208" t="str">
        <f>IFERROR(INDEX(LessonLO!H:I,MATCH("GCSE"&amp;AN208,LessonLO!H:H,0),2),"")</f>
        <v>GCSE32</v>
      </c>
      <c r="Q208" t="str">
        <f>IFERROR(INDEX(LessonLO!H:I,MATCH("Tiny"&amp;AN208,LessonLO!H:H,0),2),"")</f>
        <v>TS3.4</v>
      </c>
      <c r="R208" t="str">
        <f>IFERROR(INDEX(LessonLO!H:I,MATCH("Mini"&amp;AN208,LessonLO!H:H,0),2),"")</f>
        <v/>
      </c>
      <c r="S208" t="str">
        <f>IFERROR(INDEX(LessonLO!H:I,MATCH("Junior"&amp;AN208,LessonLO!H:H,0),2),"")</f>
        <v>JC2.1</v>
      </c>
      <c r="T208" t="str">
        <f>IFERROR(INDEX(LessonLO!H:I,MATCH("Senior"&amp;AN208,LessonLO!H:H,0),1),"")</f>
        <v/>
      </c>
      <c r="AN208" t="s">
        <v>828</v>
      </c>
      <c r="AO208" t="str">
        <f t="shared" ca="1" si="14"/>
        <v>d8605c0c-a469-4731-ad41-502c112db00c</v>
      </c>
    </row>
    <row r="209" spans="1:41" x14ac:dyDescent="0.45">
      <c r="A209" s="1">
        <v>207</v>
      </c>
      <c r="B209">
        <v>207</v>
      </c>
      <c r="C209" t="s">
        <v>185</v>
      </c>
      <c r="D209" t="s">
        <v>186</v>
      </c>
      <c r="E209" t="s">
        <v>796</v>
      </c>
      <c r="F209" t="s">
        <v>797</v>
      </c>
      <c r="G209" t="s">
        <v>821</v>
      </c>
      <c r="H209" t="s">
        <v>822</v>
      </c>
      <c r="I209" t="s">
        <v>829</v>
      </c>
      <c r="J209" t="s">
        <v>80</v>
      </c>
      <c r="L209" s="4" t="str">
        <f>I207</f>
        <v>CT1_2_3_1</v>
      </c>
      <c r="N209" t="s">
        <v>830</v>
      </c>
      <c r="P209" t="str">
        <f>IFERROR(INDEX(LessonLO!H:I,MATCH("GCSE"&amp;AN209,LessonLO!H:H,0),2),"")</f>
        <v>GCSE32</v>
      </c>
      <c r="Q209" t="str">
        <f>IFERROR(INDEX(LessonLO!H:I,MATCH("Tiny"&amp;AN209,LessonLO!H:H,0),2),"")</f>
        <v/>
      </c>
      <c r="R209" t="str">
        <f>IFERROR(INDEX(LessonLO!H:I,MATCH("Mini"&amp;AN209,LessonLO!H:H,0),2),"")</f>
        <v/>
      </c>
      <c r="S209" t="str">
        <f>IFERROR(INDEX(LessonLO!H:I,MATCH("Junior"&amp;AN209,LessonLO!H:H,0),2),"")</f>
        <v>JC2.1</v>
      </c>
      <c r="T209" t="str">
        <f>IFERROR(INDEX(LessonLO!H:I,MATCH("Senior"&amp;AN209,LessonLO!H:H,0),1),"")</f>
        <v/>
      </c>
      <c r="AD209" t="s">
        <v>832</v>
      </c>
      <c r="AN209" t="s">
        <v>831</v>
      </c>
      <c r="AO209" t="str">
        <f t="shared" ca="1" si="14"/>
        <v>d8605c0c-a469-4731-ad41-502c112db00c</v>
      </c>
    </row>
    <row r="210" spans="1:41" x14ac:dyDescent="0.45">
      <c r="A210" s="1">
        <v>208</v>
      </c>
      <c r="B210">
        <v>208</v>
      </c>
      <c r="C210" t="s">
        <v>185</v>
      </c>
      <c r="D210" t="s">
        <v>186</v>
      </c>
      <c r="E210" t="s">
        <v>796</v>
      </c>
      <c r="F210" t="s">
        <v>797</v>
      </c>
      <c r="G210" t="s">
        <v>821</v>
      </c>
      <c r="H210" t="s">
        <v>822</v>
      </c>
      <c r="I210" t="s">
        <v>833</v>
      </c>
      <c r="J210" t="s">
        <v>80</v>
      </c>
      <c r="L210" s="4" t="str">
        <f>CONCATENATE(I205, ", ", I209)</f>
        <v>CT1_2_2_2, CT1_2_3_3</v>
      </c>
      <c r="N210" t="s">
        <v>834</v>
      </c>
      <c r="P210" t="str">
        <f>IFERROR(INDEX(LessonLO!H:I,MATCH("GCSE"&amp;AN210,LessonLO!H:H,0),2),"")</f>
        <v/>
      </c>
      <c r="Q210" t="str">
        <f>IFERROR(INDEX(LessonLO!H:I,MATCH("Tiny"&amp;AN210,LessonLO!H:H,0),2),"")</f>
        <v/>
      </c>
      <c r="R210" t="str">
        <f>IFERROR(INDEX(LessonLO!H:I,MATCH("Mini"&amp;AN210,LessonLO!H:H,0),2),"")</f>
        <v/>
      </c>
      <c r="S210" t="str">
        <f>IFERROR(INDEX(LessonLO!H:I,MATCH("Junior"&amp;AN210,LessonLO!H:H,0),2),"")</f>
        <v>JC2.1</v>
      </c>
      <c r="T210" t="str">
        <f>IFERROR(INDEX(LessonLO!H:I,MATCH("Senior"&amp;AN210,LessonLO!H:H,0),1),"")</f>
        <v/>
      </c>
      <c r="AD210" t="s">
        <v>836</v>
      </c>
      <c r="AN210" t="s">
        <v>835</v>
      </c>
      <c r="AO210" t="str">
        <f ca="1">_xlfn.CONCAT(OFFSET(INDEX(I:I,MATCH("CT1_2_2_2",I:I,0)),0,31),",",OFFSET(INDEX(I:I,MATCH("CT1_2_3_3",I:I,0)),0,31))</f>
        <v>fda9c1ec-4bf5-4b76-9d1f-b51a05c8b121,eacd0b12-27a4-40ba-adc1-ed797601ea02</v>
      </c>
    </row>
    <row r="211" spans="1:41" x14ac:dyDescent="0.45">
      <c r="A211" s="1">
        <v>209</v>
      </c>
      <c r="B211">
        <v>209</v>
      </c>
      <c r="C211" t="s">
        <v>185</v>
      </c>
      <c r="D211" t="s">
        <v>186</v>
      </c>
      <c r="E211" t="s">
        <v>796</v>
      </c>
      <c r="F211" t="s">
        <v>797</v>
      </c>
      <c r="G211" t="s">
        <v>821</v>
      </c>
      <c r="H211" t="s">
        <v>822</v>
      </c>
      <c r="I211" t="s">
        <v>837</v>
      </c>
      <c r="J211" t="s">
        <v>230</v>
      </c>
      <c r="L211" s="4" t="str">
        <f>I210</f>
        <v>CT1_2_3_4</v>
      </c>
      <c r="N211" t="s">
        <v>838</v>
      </c>
      <c r="P211" t="str">
        <f>IFERROR(INDEX(LessonLO!H:I,MATCH("GCSE"&amp;AN211,LessonLO!H:H,0),2),"")</f>
        <v>GCSE32</v>
      </c>
      <c r="Q211" t="str">
        <f>IFERROR(INDEX(LessonLO!H:I,MATCH("Tiny"&amp;AN211,LessonLO!H:H,0),2),"")</f>
        <v/>
      </c>
      <c r="R211" t="str">
        <f>IFERROR(INDEX(LessonLO!H:I,MATCH("Mini"&amp;AN211,LessonLO!H:H,0),2),"")</f>
        <v/>
      </c>
      <c r="S211" t="str">
        <f>IFERROR(INDEX(LessonLO!H:I,MATCH("Junior"&amp;AN211,LessonLO!H:H,0),2),"")</f>
        <v>JC2.1</v>
      </c>
      <c r="T211" t="str">
        <f>IFERROR(INDEX(LessonLO!H:I,MATCH("Senior"&amp;AN211,LessonLO!H:H,0),1),"")</f>
        <v/>
      </c>
      <c r="AD211" t="s">
        <v>836</v>
      </c>
      <c r="AN211" t="s">
        <v>839</v>
      </c>
      <c r="AO211" t="str">
        <f t="shared" ref="AO211:AO226" ca="1" si="15">OFFSET(INDEX(I:I,MATCH(L211,I:I,0)),0,31)</f>
        <v>748d6562-97f1-4aad-a93d-87362124bdc8</v>
      </c>
    </row>
    <row r="212" spans="1:41" x14ac:dyDescent="0.45">
      <c r="A212" s="1">
        <v>210</v>
      </c>
      <c r="B212">
        <v>210</v>
      </c>
      <c r="C212" t="s">
        <v>185</v>
      </c>
      <c r="D212" t="s">
        <v>186</v>
      </c>
      <c r="E212" t="s">
        <v>796</v>
      </c>
      <c r="F212" t="s">
        <v>797</v>
      </c>
      <c r="G212" t="s">
        <v>840</v>
      </c>
      <c r="H212" t="s">
        <v>841</v>
      </c>
      <c r="I212" t="s">
        <v>842</v>
      </c>
      <c r="J212" t="s">
        <v>80</v>
      </c>
      <c r="L212" s="4" t="str">
        <f>I207</f>
        <v>CT1_2_3_1</v>
      </c>
      <c r="N212" t="s">
        <v>843</v>
      </c>
      <c r="P212" t="str">
        <f>IFERROR(INDEX(LessonLO!H:I,MATCH("GCSE"&amp;AN212,LessonLO!H:H,0),2),"")</f>
        <v/>
      </c>
      <c r="Q212" t="str">
        <f>IFERROR(INDEX(LessonLO!H:I,MATCH("Tiny"&amp;AN212,LessonLO!H:H,0),2),"")</f>
        <v/>
      </c>
      <c r="R212" t="str">
        <f>IFERROR(INDEX(LessonLO!H:I,MATCH("Mini"&amp;AN212,LessonLO!H:H,0),2),"")</f>
        <v/>
      </c>
      <c r="S212" t="str">
        <f>IFERROR(INDEX(LessonLO!H:I,MATCH("Junior"&amp;AN212,LessonLO!H:H,0),2),"")</f>
        <v/>
      </c>
      <c r="T212" t="str">
        <f>IFERROR(INDEX(LessonLO!H:I,MATCH("Senior"&amp;AN212,LessonLO!H:H,0),1),"")</f>
        <v/>
      </c>
      <c r="AD212" t="s">
        <v>836</v>
      </c>
      <c r="AN212" t="s">
        <v>844</v>
      </c>
      <c r="AO212" t="str">
        <f t="shared" ca="1" si="15"/>
        <v>d8605c0c-a469-4731-ad41-502c112db00c</v>
      </c>
    </row>
    <row r="213" spans="1:41" x14ac:dyDescent="0.45">
      <c r="A213" s="1">
        <v>211</v>
      </c>
      <c r="B213">
        <v>211</v>
      </c>
      <c r="C213" t="s">
        <v>185</v>
      </c>
      <c r="D213" t="s">
        <v>186</v>
      </c>
      <c r="E213" t="s">
        <v>796</v>
      </c>
      <c r="F213" t="s">
        <v>797</v>
      </c>
      <c r="G213" t="s">
        <v>840</v>
      </c>
      <c r="H213" t="s">
        <v>841</v>
      </c>
      <c r="I213" t="s">
        <v>845</v>
      </c>
      <c r="J213" t="s">
        <v>80</v>
      </c>
      <c r="L213" s="4" t="str">
        <f>I212</f>
        <v>CT1_2_4_1</v>
      </c>
      <c r="N213" t="s">
        <v>846</v>
      </c>
      <c r="P213" t="str">
        <f>IFERROR(INDEX(LessonLO!H:I,MATCH("GCSE"&amp;AN213,LessonLO!H:H,0),2),"")</f>
        <v/>
      </c>
      <c r="Q213" t="str">
        <f>IFERROR(INDEX(LessonLO!H:I,MATCH("Tiny"&amp;AN213,LessonLO!H:H,0),2),"")</f>
        <v/>
      </c>
      <c r="R213" t="str">
        <f>IFERROR(INDEX(LessonLO!H:I,MATCH("Mini"&amp;AN213,LessonLO!H:H,0),2),"")</f>
        <v/>
      </c>
      <c r="S213" t="str">
        <f>IFERROR(INDEX(LessonLO!H:I,MATCH("Junior"&amp;AN213,LessonLO!H:H,0),2),"")</f>
        <v/>
      </c>
      <c r="T213" t="str">
        <f>IFERROR(INDEX(LessonLO!H:I,MATCH("Senior"&amp;AN213,LessonLO!H:H,0),1),"")</f>
        <v/>
      </c>
      <c r="AD213" t="s">
        <v>836</v>
      </c>
      <c r="AN213" t="s">
        <v>847</v>
      </c>
      <c r="AO213" t="str">
        <f t="shared" ca="1" si="15"/>
        <v>dfef24f1-096b-431f-9e6c-df0dbba696e3</v>
      </c>
    </row>
    <row r="214" spans="1:41" x14ac:dyDescent="0.45">
      <c r="A214" s="1">
        <v>212</v>
      </c>
      <c r="B214">
        <v>212</v>
      </c>
      <c r="C214" t="s">
        <v>185</v>
      </c>
      <c r="D214" t="s">
        <v>186</v>
      </c>
      <c r="E214" t="s">
        <v>796</v>
      </c>
      <c r="F214" t="s">
        <v>797</v>
      </c>
      <c r="G214" t="s">
        <v>840</v>
      </c>
      <c r="H214" t="s">
        <v>841</v>
      </c>
      <c r="I214" t="s">
        <v>848</v>
      </c>
      <c r="J214" t="s">
        <v>80</v>
      </c>
      <c r="L214" s="4" t="str">
        <f>I213</f>
        <v>CT1_2_4_2</v>
      </c>
      <c r="N214" t="s">
        <v>849</v>
      </c>
      <c r="P214" t="str">
        <f>IFERROR(INDEX(LessonLO!H:I,MATCH("GCSE"&amp;AN214,LessonLO!H:H,0),2),"")</f>
        <v/>
      </c>
      <c r="Q214" t="str">
        <f>IFERROR(INDEX(LessonLO!H:I,MATCH("Tiny"&amp;AN214,LessonLO!H:H,0),2),"")</f>
        <v/>
      </c>
      <c r="R214" t="str">
        <f>IFERROR(INDEX(LessonLO!H:I,MATCH("Mini"&amp;AN214,LessonLO!H:H,0),2),"")</f>
        <v/>
      </c>
      <c r="S214" t="str">
        <f>IFERROR(INDEX(LessonLO!H:I,MATCH("Junior"&amp;AN214,LessonLO!H:H,0),2),"")</f>
        <v/>
      </c>
      <c r="T214" t="str">
        <f>IFERROR(INDEX(LessonLO!H:I,MATCH("Senior"&amp;AN214,LessonLO!H:H,0),1),"")</f>
        <v/>
      </c>
      <c r="AD214" t="s">
        <v>836</v>
      </c>
      <c r="AN214" t="s">
        <v>850</v>
      </c>
      <c r="AO214" t="str">
        <f t="shared" ca="1" si="15"/>
        <v>5f4ae5f5-8768-45b0-91f2-190e14799577</v>
      </c>
    </row>
    <row r="215" spans="1:41" x14ac:dyDescent="0.45">
      <c r="A215" s="1">
        <v>213</v>
      </c>
      <c r="B215">
        <v>213</v>
      </c>
      <c r="C215" t="s">
        <v>185</v>
      </c>
      <c r="D215" t="s">
        <v>186</v>
      </c>
      <c r="E215" t="s">
        <v>796</v>
      </c>
      <c r="F215" t="s">
        <v>797</v>
      </c>
      <c r="G215" t="s">
        <v>851</v>
      </c>
      <c r="H215" t="s">
        <v>852</v>
      </c>
      <c r="I215" t="s">
        <v>853</v>
      </c>
      <c r="J215" t="s">
        <v>230</v>
      </c>
      <c r="L215" s="4" t="str">
        <f>I203</f>
        <v>CT1_2_1_2</v>
      </c>
      <c r="N215" t="s">
        <v>854</v>
      </c>
      <c r="P215" t="str">
        <f>IFERROR(INDEX(LessonLO!H:I,MATCH("GCSE"&amp;AN215,LessonLO!H:H,0),2),"")</f>
        <v/>
      </c>
      <c r="Q215" t="str">
        <f>IFERROR(INDEX(LessonLO!H:I,MATCH("Tiny"&amp;AN215,LessonLO!H:H,0),2),"")</f>
        <v/>
      </c>
      <c r="R215" t="str">
        <f>IFERROR(INDEX(LessonLO!H:I,MATCH("Mini"&amp;AN215,LessonLO!H:H,0),2),"")</f>
        <v/>
      </c>
      <c r="S215" t="str">
        <f>IFERROR(INDEX(LessonLO!H:I,MATCH("Junior"&amp;AN215,LessonLO!H:H,0),2),"")</f>
        <v>JC1.6</v>
      </c>
      <c r="T215" t="str">
        <f>IFERROR(INDEX(LessonLO!H:I,MATCH("Senior"&amp;AN215,LessonLO!H:H,0),1),"")</f>
        <v/>
      </c>
      <c r="AN215" t="s">
        <v>855</v>
      </c>
      <c r="AO215" t="str">
        <f t="shared" ca="1" si="15"/>
        <v>abb68744-eed8-4b1c-9a74-3d8f9df7c6b6</v>
      </c>
    </row>
    <row r="216" spans="1:41" x14ac:dyDescent="0.45">
      <c r="A216" s="1">
        <v>214</v>
      </c>
      <c r="B216">
        <v>214</v>
      </c>
      <c r="C216" t="s">
        <v>185</v>
      </c>
      <c r="D216" t="s">
        <v>186</v>
      </c>
      <c r="E216" t="s">
        <v>796</v>
      </c>
      <c r="F216" t="s">
        <v>797</v>
      </c>
      <c r="G216" t="s">
        <v>851</v>
      </c>
      <c r="H216" t="s">
        <v>852</v>
      </c>
      <c r="I216" t="s">
        <v>856</v>
      </c>
      <c r="J216" t="s">
        <v>230</v>
      </c>
      <c r="L216" s="4" t="str">
        <f>I206</f>
        <v>CT1_2_2_3</v>
      </c>
      <c r="N216" t="s">
        <v>857</v>
      </c>
      <c r="P216" t="str">
        <f>IFERROR(INDEX(LessonLO!H:I,MATCH("GCSE"&amp;AN216,LessonLO!H:H,0),2),"")</f>
        <v/>
      </c>
      <c r="Q216" t="str">
        <f>IFERROR(INDEX(LessonLO!H:I,MATCH("Tiny"&amp;AN216,LessonLO!H:H,0),2),"")</f>
        <v/>
      </c>
      <c r="R216" t="str">
        <f>IFERROR(INDEX(LessonLO!H:I,MATCH("Mini"&amp;AN216,LessonLO!H:H,0),2),"")</f>
        <v/>
      </c>
      <c r="S216" t="str">
        <f>IFERROR(INDEX(LessonLO!H:I,MATCH("Junior"&amp;AN216,LessonLO!H:H,0),2),"")</f>
        <v>JC1.5</v>
      </c>
      <c r="T216" t="str">
        <f>IFERROR(INDEX(LessonLO!H:I,MATCH("Senior"&amp;AN216,LessonLO!H:H,0),1),"")</f>
        <v/>
      </c>
      <c r="AN216" t="s">
        <v>858</v>
      </c>
      <c r="AO216" t="str">
        <f t="shared" ca="1" si="15"/>
        <v>e966ea3a-060b-4306-9234-d939ed6f26c4</v>
      </c>
    </row>
    <row r="217" spans="1:41" x14ac:dyDescent="0.45">
      <c r="A217" s="1">
        <v>215</v>
      </c>
      <c r="B217">
        <v>215</v>
      </c>
      <c r="C217" t="s">
        <v>185</v>
      </c>
      <c r="D217" t="s">
        <v>186</v>
      </c>
      <c r="E217" t="s">
        <v>796</v>
      </c>
      <c r="F217" t="s">
        <v>797</v>
      </c>
      <c r="G217" t="s">
        <v>851</v>
      </c>
      <c r="H217" t="s">
        <v>852</v>
      </c>
      <c r="I217" t="s">
        <v>859</v>
      </c>
      <c r="J217" t="s">
        <v>230</v>
      </c>
      <c r="L217" s="4" t="str">
        <f>I206</f>
        <v>CT1_2_2_3</v>
      </c>
      <c r="N217" t="s">
        <v>860</v>
      </c>
      <c r="P217" t="str">
        <f>IFERROR(INDEX(LessonLO!H:I,MATCH("GCSE"&amp;AN217,LessonLO!H:H,0),2),"")</f>
        <v/>
      </c>
      <c r="Q217" t="str">
        <f>IFERROR(INDEX(LessonLO!H:I,MATCH("Tiny"&amp;AN217,LessonLO!H:H,0),2),"")</f>
        <v/>
      </c>
      <c r="R217" t="str">
        <f>IFERROR(INDEX(LessonLO!H:I,MATCH("Mini"&amp;AN217,LessonLO!H:H,0),2),"")</f>
        <v/>
      </c>
      <c r="S217" t="str">
        <f>IFERROR(INDEX(LessonLO!H:I,MATCH("Junior"&amp;AN217,LessonLO!H:H,0),2),"")</f>
        <v/>
      </c>
      <c r="T217" t="str">
        <f>IFERROR(INDEX(LessonLO!H:I,MATCH("Senior"&amp;AN217,LessonLO!H:H,0),1),"")</f>
        <v/>
      </c>
      <c r="AN217" t="s">
        <v>861</v>
      </c>
      <c r="AO217" t="str">
        <f t="shared" ca="1" si="15"/>
        <v>e966ea3a-060b-4306-9234-d939ed6f26c4</v>
      </c>
    </row>
    <row r="218" spans="1:41" x14ac:dyDescent="0.45">
      <c r="A218" s="1">
        <v>216</v>
      </c>
      <c r="B218">
        <v>216</v>
      </c>
      <c r="C218" t="s">
        <v>185</v>
      </c>
      <c r="D218" t="s">
        <v>186</v>
      </c>
      <c r="E218" t="s">
        <v>796</v>
      </c>
      <c r="F218" t="s">
        <v>797</v>
      </c>
      <c r="G218" t="s">
        <v>851</v>
      </c>
      <c r="H218" t="s">
        <v>852</v>
      </c>
      <c r="I218" t="s">
        <v>862</v>
      </c>
      <c r="J218" t="s">
        <v>230</v>
      </c>
      <c r="L218" s="4" t="str">
        <f>I206</f>
        <v>CT1_2_2_3</v>
      </c>
      <c r="N218" t="s">
        <v>863</v>
      </c>
      <c r="P218" t="str">
        <f>IFERROR(INDEX(LessonLO!H:I,MATCH("GCSE"&amp;AN218,LessonLO!H:H,0),2),"")</f>
        <v/>
      </c>
      <c r="Q218" t="str">
        <f>IFERROR(INDEX(LessonLO!H:I,MATCH("Tiny"&amp;AN218,LessonLO!H:H,0),2),"")</f>
        <v/>
      </c>
      <c r="R218" t="str">
        <f>IFERROR(INDEX(LessonLO!H:I,MATCH("Mini"&amp;AN218,LessonLO!H:H,0),2),"")</f>
        <v/>
      </c>
      <c r="S218" t="str">
        <f>IFERROR(INDEX(LessonLO!H:I,MATCH("Junior"&amp;AN218,LessonLO!H:H,0),2),"")</f>
        <v/>
      </c>
      <c r="T218" t="str">
        <f>IFERROR(INDEX(LessonLO!H:I,MATCH("Senior"&amp;AN218,LessonLO!H:H,0),1),"")</f>
        <v/>
      </c>
      <c r="AN218" t="s">
        <v>864</v>
      </c>
      <c r="AO218" t="str">
        <f t="shared" ca="1" si="15"/>
        <v>e966ea3a-060b-4306-9234-d939ed6f26c4</v>
      </c>
    </row>
    <row r="219" spans="1:41" x14ac:dyDescent="0.45">
      <c r="A219" s="1">
        <v>217</v>
      </c>
      <c r="B219">
        <v>217</v>
      </c>
      <c r="C219" t="s">
        <v>185</v>
      </c>
      <c r="D219" t="s">
        <v>186</v>
      </c>
      <c r="E219" t="s">
        <v>796</v>
      </c>
      <c r="F219" t="s">
        <v>797</v>
      </c>
      <c r="G219" t="s">
        <v>851</v>
      </c>
      <c r="H219" t="s">
        <v>852</v>
      </c>
      <c r="I219" t="s">
        <v>865</v>
      </c>
      <c r="J219" t="s">
        <v>230</v>
      </c>
      <c r="L219" s="4" t="str">
        <f>I206</f>
        <v>CT1_2_2_3</v>
      </c>
      <c r="N219" t="s">
        <v>866</v>
      </c>
      <c r="P219" t="str">
        <f>IFERROR(INDEX(LessonLO!H:I,MATCH("GCSE"&amp;AN219,LessonLO!H:H,0),2),"")</f>
        <v/>
      </c>
      <c r="Q219" t="str">
        <f>IFERROR(INDEX(LessonLO!H:I,MATCH("Tiny"&amp;AN219,LessonLO!H:H,0),2),"")</f>
        <v/>
      </c>
      <c r="R219" t="str">
        <f>IFERROR(INDEX(LessonLO!H:I,MATCH("Mini"&amp;AN219,LessonLO!H:H,0),2),"")</f>
        <v/>
      </c>
      <c r="S219" t="str">
        <f>IFERROR(INDEX(LessonLO!H:I,MATCH("Junior"&amp;AN219,LessonLO!H:H,0),2),"")</f>
        <v>JC1.6</v>
      </c>
      <c r="T219" t="str">
        <f>IFERROR(INDEX(LessonLO!H:I,MATCH("Senior"&amp;AN219,LessonLO!H:H,0),1),"")</f>
        <v/>
      </c>
      <c r="AN219" t="s">
        <v>867</v>
      </c>
      <c r="AO219" t="str">
        <f t="shared" ca="1" si="15"/>
        <v>e966ea3a-060b-4306-9234-d939ed6f26c4</v>
      </c>
    </row>
    <row r="220" spans="1:41" x14ac:dyDescent="0.45">
      <c r="A220" s="1">
        <v>218</v>
      </c>
      <c r="B220">
        <v>218</v>
      </c>
      <c r="C220" t="s">
        <v>185</v>
      </c>
      <c r="D220" t="s">
        <v>186</v>
      </c>
      <c r="E220" t="s">
        <v>796</v>
      </c>
      <c r="F220" t="s">
        <v>797</v>
      </c>
      <c r="G220" t="s">
        <v>868</v>
      </c>
      <c r="H220" t="s">
        <v>869</v>
      </c>
      <c r="I220" t="s">
        <v>870</v>
      </c>
      <c r="J220" t="s">
        <v>80</v>
      </c>
      <c r="L220" s="4" t="str">
        <f>I40</f>
        <v>CT1_1_1_5</v>
      </c>
      <c r="N220" t="s">
        <v>871</v>
      </c>
      <c r="P220" t="str">
        <f>IFERROR(INDEX(LessonLO!H:I,MATCH("GCSE"&amp;AN220,LessonLO!H:H,0),2),"")</f>
        <v/>
      </c>
      <c r="Q220" t="str">
        <f>IFERROR(INDEX(LessonLO!H:I,MATCH("Tiny"&amp;AN220,LessonLO!H:H,0),2),"")</f>
        <v/>
      </c>
      <c r="R220" t="str">
        <f>IFERROR(INDEX(LessonLO!H:I,MATCH("Mini"&amp;AN220,LessonLO!H:H,0),2),"")</f>
        <v/>
      </c>
      <c r="S220" t="str">
        <f>IFERROR(INDEX(LessonLO!H:I,MATCH("Junior"&amp;AN220,LessonLO!H:H,0),2),"")</f>
        <v/>
      </c>
      <c r="T220" t="str">
        <f>IFERROR(INDEX(LessonLO!H:I,MATCH("Senior"&amp;AN220,LessonLO!H:H,0),1),"")</f>
        <v/>
      </c>
      <c r="AN220" t="s">
        <v>872</v>
      </c>
      <c r="AO220" t="str">
        <f t="shared" ca="1" si="15"/>
        <v>f2770698-42db-452c-afa2-5647ce64a66a</v>
      </c>
    </row>
    <row r="221" spans="1:41" x14ac:dyDescent="0.45">
      <c r="A221" s="1">
        <v>219</v>
      </c>
      <c r="B221">
        <v>219</v>
      </c>
      <c r="C221" t="s">
        <v>185</v>
      </c>
      <c r="D221" t="s">
        <v>186</v>
      </c>
      <c r="E221" t="s">
        <v>796</v>
      </c>
      <c r="F221" t="s">
        <v>797</v>
      </c>
      <c r="G221" t="s">
        <v>868</v>
      </c>
      <c r="H221" t="s">
        <v>869</v>
      </c>
      <c r="I221" t="s">
        <v>873</v>
      </c>
      <c r="J221" t="s">
        <v>80</v>
      </c>
      <c r="L221" s="4" t="str">
        <f>I220</f>
        <v>CT1_2_6_1</v>
      </c>
      <c r="N221" t="s">
        <v>874</v>
      </c>
      <c r="P221" t="str">
        <f>IFERROR(INDEX(LessonLO!H:I,MATCH("GCSE"&amp;AN221,LessonLO!H:H,0),2),"")</f>
        <v/>
      </c>
      <c r="Q221" t="str">
        <f>IFERROR(INDEX(LessonLO!H:I,MATCH("Tiny"&amp;AN221,LessonLO!H:H,0),2),"")</f>
        <v/>
      </c>
      <c r="R221" t="str">
        <f>IFERROR(INDEX(LessonLO!H:I,MATCH("Mini"&amp;AN221,LessonLO!H:H,0),2),"")</f>
        <v/>
      </c>
      <c r="S221" t="str">
        <f>IFERROR(INDEX(LessonLO!H:I,MATCH("Junior"&amp;AN221,LessonLO!H:H,0),2),"")</f>
        <v/>
      </c>
      <c r="T221" t="str">
        <f>IFERROR(INDEX(LessonLO!H:I,MATCH("Senior"&amp;AN221,LessonLO!H:H,0),1),"")</f>
        <v/>
      </c>
      <c r="AN221" t="s">
        <v>875</v>
      </c>
      <c r="AO221" t="str">
        <f t="shared" ca="1" si="15"/>
        <v>62735f88-84df-4556-a401-3f50b557e6cd</v>
      </c>
    </row>
    <row r="222" spans="1:41" x14ac:dyDescent="0.45">
      <c r="A222" s="1">
        <v>220</v>
      </c>
      <c r="B222">
        <v>220</v>
      </c>
      <c r="C222" t="s">
        <v>185</v>
      </c>
      <c r="D222" t="s">
        <v>186</v>
      </c>
      <c r="E222" t="s">
        <v>796</v>
      </c>
      <c r="F222" t="s">
        <v>797</v>
      </c>
      <c r="G222" t="s">
        <v>868</v>
      </c>
      <c r="H222" t="s">
        <v>869</v>
      </c>
      <c r="I222" t="s">
        <v>876</v>
      </c>
      <c r="J222" t="s">
        <v>80</v>
      </c>
      <c r="L222" s="4" t="str">
        <f>I221</f>
        <v>CT1_2_6_2</v>
      </c>
      <c r="N222" t="s">
        <v>877</v>
      </c>
      <c r="P222" t="str">
        <f>IFERROR(INDEX(LessonLO!H:I,MATCH("GCSE"&amp;AN222,LessonLO!H:H,0),2),"")</f>
        <v/>
      </c>
      <c r="Q222" t="str">
        <f>IFERROR(INDEX(LessonLO!H:I,MATCH("Tiny"&amp;AN222,LessonLO!H:H,0),2),"")</f>
        <v/>
      </c>
      <c r="R222" t="str">
        <f>IFERROR(INDEX(LessonLO!H:I,MATCH("Mini"&amp;AN222,LessonLO!H:H,0),2),"")</f>
        <v/>
      </c>
      <c r="S222" t="str">
        <f>IFERROR(INDEX(LessonLO!H:I,MATCH("Junior"&amp;AN222,LessonLO!H:H,0),2),"")</f>
        <v/>
      </c>
      <c r="T222" t="str">
        <f>IFERROR(INDEX(LessonLO!H:I,MATCH("Senior"&amp;AN222,LessonLO!H:H,0),1),"")</f>
        <v/>
      </c>
      <c r="AN222" t="s">
        <v>878</v>
      </c>
      <c r="AO222" t="str">
        <f t="shared" ca="1" si="15"/>
        <v>cf24986e-c12f-4fa4-95ce-f8e663e8b208</v>
      </c>
    </row>
    <row r="223" spans="1:41" x14ac:dyDescent="0.45">
      <c r="A223" s="1">
        <v>221</v>
      </c>
      <c r="B223">
        <v>221</v>
      </c>
      <c r="C223" t="s">
        <v>185</v>
      </c>
      <c r="D223" t="s">
        <v>186</v>
      </c>
      <c r="E223" t="s">
        <v>796</v>
      </c>
      <c r="F223" t="s">
        <v>797</v>
      </c>
      <c r="G223" t="s">
        <v>868</v>
      </c>
      <c r="H223" t="s">
        <v>869</v>
      </c>
      <c r="I223" t="s">
        <v>879</v>
      </c>
      <c r="J223" t="s">
        <v>80</v>
      </c>
      <c r="L223" s="4" t="str">
        <f>I221</f>
        <v>CT1_2_6_2</v>
      </c>
      <c r="N223" t="s">
        <v>880</v>
      </c>
      <c r="P223" t="str">
        <f>IFERROR(INDEX(LessonLO!H:I,MATCH("GCSE"&amp;AN223,LessonLO!H:H,0),2),"")</f>
        <v/>
      </c>
      <c r="Q223" t="str">
        <f>IFERROR(INDEX(LessonLO!H:I,MATCH("Tiny"&amp;AN223,LessonLO!H:H,0),2),"")</f>
        <v/>
      </c>
      <c r="R223" t="str">
        <f>IFERROR(INDEX(LessonLO!H:I,MATCH("Mini"&amp;AN223,LessonLO!H:H,0),2),"")</f>
        <v/>
      </c>
      <c r="S223" t="str">
        <f>IFERROR(INDEX(LessonLO!H:I,MATCH("Junior"&amp;AN223,LessonLO!H:H,0),2),"")</f>
        <v/>
      </c>
      <c r="T223" t="str">
        <f>IFERROR(INDEX(LessonLO!H:I,MATCH("Senior"&amp;AN223,LessonLO!H:H,0),1),"")</f>
        <v/>
      </c>
      <c r="AN223" t="s">
        <v>881</v>
      </c>
      <c r="AO223" t="str">
        <f t="shared" ca="1" si="15"/>
        <v>cf24986e-c12f-4fa4-95ce-f8e663e8b208</v>
      </c>
    </row>
    <row r="224" spans="1:41" x14ac:dyDescent="0.45">
      <c r="A224" s="1">
        <v>222</v>
      </c>
      <c r="B224">
        <v>222</v>
      </c>
      <c r="C224" t="s">
        <v>185</v>
      </c>
      <c r="D224" t="s">
        <v>186</v>
      </c>
      <c r="E224" t="s">
        <v>796</v>
      </c>
      <c r="F224" t="s">
        <v>797</v>
      </c>
      <c r="G224" t="s">
        <v>868</v>
      </c>
      <c r="H224" t="s">
        <v>869</v>
      </c>
      <c r="I224" t="s">
        <v>882</v>
      </c>
      <c r="J224" t="s">
        <v>80</v>
      </c>
      <c r="L224" s="4" t="str">
        <f>I221</f>
        <v>CT1_2_6_2</v>
      </c>
      <c r="N224" t="s">
        <v>883</v>
      </c>
      <c r="P224" t="str">
        <f>IFERROR(INDEX(LessonLO!H:I,MATCH("GCSE"&amp;AN224,LessonLO!H:H,0),2),"")</f>
        <v/>
      </c>
      <c r="Q224" t="str">
        <f>IFERROR(INDEX(LessonLO!H:I,MATCH("Tiny"&amp;AN224,LessonLO!H:H,0),2),"")</f>
        <v/>
      </c>
      <c r="R224" t="str">
        <f>IFERROR(INDEX(LessonLO!H:I,MATCH("Mini"&amp;AN224,LessonLO!H:H,0),2),"")</f>
        <v/>
      </c>
      <c r="S224" t="str">
        <f>IFERROR(INDEX(LessonLO!H:I,MATCH("Junior"&amp;AN224,LessonLO!H:H,0),2),"")</f>
        <v/>
      </c>
      <c r="T224" t="str">
        <f>IFERROR(INDEX(LessonLO!H:I,MATCH("Senior"&amp;AN224,LessonLO!H:H,0),1),"")</f>
        <v/>
      </c>
      <c r="AN224" t="s">
        <v>884</v>
      </c>
      <c r="AO224" t="str">
        <f t="shared" ca="1" si="15"/>
        <v>cf24986e-c12f-4fa4-95ce-f8e663e8b208</v>
      </c>
    </row>
    <row r="225" spans="1:41" x14ac:dyDescent="0.45">
      <c r="A225" s="1">
        <v>223</v>
      </c>
      <c r="B225">
        <v>223</v>
      </c>
      <c r="C225" t="s">
        <v>185</v>
      </c>
      <c r="D225" t="s">
        <v>186</v>
      </c>
      <c r="E225" t="s">
        <v>796</v>
      </c>
      <c r="F225" t="s">
        <v>797</v>
      </c>
      <c r="G225" t="s">
        <v>868</v>
      </c>
      <c r="H225" t="s">
        <v>869</v>
      </c>
      <c r="I225" t="s">
        <v>885</v>
      </c>
      <c r="J225" t="s">
        <v>80</v>
      </c>
      <c r="L225" s="4" t="str">
        <f>I221</f>
        <v>CT1_2_6_2</v>
      </c>
      <c r="N225" t="s">
        <v>886</v>
      </c>
      <c r="P225" t="str">
        <f>IFERROR(INDEX(LessonLO!H:I,MATCH("GCSE"&amp;AN225,LessonLO!H:H,0),2),"")</f>
        <v/>
      </c>
      <c r="Q225" t="str">
        <f>IFERROR(INDEX(LessonLO!H:I,MATCH("Tiny"&amp;AN225,LessonLO!H:H,0),2),"")</f>
        <v/>
      </c>
      <c r="R225" t="str">
        <f>IFERROR(INDEX(LessonLO!H:I,MATCH("Mini"&amp;AN225,LessonLO!H:H,0),2),"")</f>
        <v/>
      </c>
      <c r="S225" t="str">
        <f>IFERROR(INDEX(LessonLO!H:I,MATCH("Junior"&amp;AN225,LessonLO!H:H,0),2),"")</f>
        <v/>
      </c>
      <c r="T225" t="str">
        <f>IFERROR(INDEX(LessonLO!H:I,MATCH("Senior"&amp;AN225,LessonLO!H:H,0),1),"")</f>
        <v/>
      </c>
      <c r="AN225" t="s">
        <v>887</v>
      </c>
      <c r="AO225" t="str">
        <f t="shared" ca="1" si="15"/>
        <v>cf24986e-c12f-4fa4-95ce-f8e663e8b208</v>
      </c>
    </row>
    <row r="226" spans="1:41" x14ac:dyDescent="0.45">
      <c r="A226" s="1">
        <v>224</v>
      </c>
      <c r="B226">
        <v>224</v>
      </c>
      <c r="C226" t="s">
        <v>185</v>
      </c>
      <c r="D226" t="s">
        <v>186</v>
      </c>
      <c r="E226" t="s">
        <v>796</v>
      </c>
      <c r="F226" t="s">
        <v>797</v>
      </c>
      <c r="G226" t="s">
        <v>868</v>
      </c>
      <c r="H226" t="s">
        <v>869</v>
      </c>
      <c r="I226" t="s">
        <v>888</v>
      </c>
      <c r="J226" t="s">
        <v>80</v>
      </c>
      <c r="L226" s="4" t="str">
        <f>I221</f>
        <v>CT1_2_6_2</v>
      </c>
      <c r="N226" t="s">
        <v>889</v>
      </c>
      <c r="P226" t="str">
        <f>IFERROR(INDEX(LessonLO!H:I,MATCH("GCSE"&amp;AN226,LessonLO!H:H,0),2),"")</f>
        <v/>
      </c>
      <c r="Q226" t="str">
        <f>IFERROR(INDEX(LessonLO!H:I,MATCH("Tiny"&amp;AN226,LessonLO!H:H,0),2),"")</f>
        <v/>
      </c>
      <c r="R226" t="str">
        <f>IFERROR(INDEX(LessonLO!H:I,MATCH("Mini"&amp;AN226,LessonLO!H:H,0),2),"")</f>
        <v/>
      </c>
      <c r="S226" t="str">
        <f>IFERROR(INDEX(LessonLO!H:I,MATCH("Junior"&amp;AN226,LessonLO!H:H,0),2),"")</f>
        <v/>
      </c>
      <c r="T226" t="str">
        <f>IFERROR(INDEX(LessonLO!H:I,MATCH("Senior"&amp;AN226,LessonLO!H:H,0),1),"")</f>
        <v/>
      </c>
      <c r="AN226" t="s">
        <v>890</v>
      </c>
      <c r="AO226" t="str">
        <f t="shared" ca="1" si="15"/>
        <v>cf24986e-c12f-4fa4-95ce-f8e663e8b208</v>
      </c>
    </row>
    <row r="227" spans="1:41" x14ac:dyDescent="0.45">
      <c r="A227" s="1">
        <v>225</v>
      </c>
      <c r="B227">
        <v>225</v>
      </c>
      <c r="C227" t="s">
        <v>185</v>
      </c>
      <c r="D227" t="s">
        <v>186</v>
      </c>
      <c r="E227" t="s">
        <v>796</v>
      </c>
      <c r="F227" t="s">
        <v>797</v>
      </c>
      <c r="G227" t="s">
        <v>868</v>
      </c>
      <c r="H227" t="s">
        <v>869</v>
      </c>
      <c r="I227" t="s">
        <v>891</v>
      </c>
      <c r="J227" t="s">
        <v>80</v>
      </c>
      <c r="L227" s="4" t="str">
        <f>CONCATENATE(I203,", ", I220, ", ", I222, ", ", I223, ", ", I224, ", ", I225, ", ", I226)</f>
        <v>CT1_2_1_2, CT1_2_6_1, CT1_2_6_3, CT1_2_6_4, CT1_2_6_5, CT1_2_6_6, CT1_2_6_7</v>
      </c>
      <c r="N227" t="s">
        <v>892</v>
      </c>
      <c r="P227" t="str">
        <f>IFERROR(INDEX(LessonLO!H:I,MATCH("GCSE"&amp;AN227,LessonLO!H:H,0),2),"")</f>
        <v/>
      </c>
      <c r="Q227" t="str">
        <f>IFERROR(INDEX(LessonLO!H:I,MATCH("Tiny"&amp;AN227,LessonLO!H:H,0),2),"")</f>
        <v/>
      </c>
      <c r="R227" t="str">
        <f>IFERROR(INDEX(LessonLO!H:I,MATCH("Mini"&amp;AN227,LessonLO!H:H,0),2),"")</f>
        <v/>
      </c>
      <c r="S227" t="str">
        <f>IFERROR(INDEX(LessonLO!H:I,MATCH("Junior"&amp;AN227,LessonLO!H:H,0),2),"")</f>
        <v/>
      </c>
      <c r="T227" t="str">
        <f>IFERROR(INDEX(LessonLO!H:I,MATCH("Senior"&amp;AN227,LessonLO!H:H,0),1),"")</f>
        <v/>
      </c>
      <c r="AN227" t="s">
        <v>893</v>
      </c>
      <c r="AO227" t="str">
        <f ca="1">_xlfn.CONCAT(OFFSET(INDEX(I:I,MATCH("CT1_2_1_2",I:I,0)),0,31),",",OFFSET(INDEX(I:I,MATCH("CT1_2_6_3",I:I,0)),0,31),",",OFFSET(INDEX(I:I,MATCH("CT1_2_6_4",I:I,0)),0,31),",",OFFSET(INDEX(I:I,MATCH("CT1_2_6_5",I:I,0)),0,31),",",OFFSET(INDEX(I:I,MATCH("CT1_2_6_6",I:I,0)),0,31),",",OFFSET(INDEX(I:I,MATCH("CT1_2_6_7",I:I,0)),0,31))</f>
        <v>abb68744-eed8-4b1c-9a74-3d8f9df7c6b6,56a5adfa-07bb-43cd-b979-ddc693b186cf,9893f2bd-706b-4859-80f0-d35df4c34e81,d71faacd-ab62-4972-a031-090c66e5b0c7,0d4082ee-ee64-48e9-b062-9e5fe417ddf5,92b34bbf-e4a0-47cf-98ea-b67f527a31a7</v>
      </c>
    </row>
    <row r="228" spans="1:41" x14ac:dyDescent="0.45">
      <c r="A228" s="1">
        <v>226</v>
      </c>
      <c r="B228">
        <v>226</v>
      </c>
      <c r="C228" t="s">
        <v>185</v>
      </c>
      <c r="D228" t="s">
        <v>186</v>
      </c>
      <c r="E228" t="s">
        <v>796</v>
      </c>
      <c r="F228" t="s">
        <v>797</v>
      </c>
      <c r="G228" t="s">
        <v>868</v>
      </c>
      <c r="H228" t="s">
        <v>869</v>
      </c>
      <c r="I228" t="s">
        <v>894</v>
      </c>
      <c r="J228" t="s">
        <v>80</v>
      </c>
      <c r="L228" s="4" t="str">
        <f>I227</f>
        <v>CT1_2_6_8</v>
      </c>
      <c r="N228" t="s">
        <v>895</v>
      </c>
      <c r="P228" t="str">
        <f>IFERROR(INDEX(LessonLO!H:I,MATCH("GCSE"&amp;AN228,LessonLO!H:H,0),2),"")</f>
        <v/>
      </c>
      <c r="Q228" t="str">
        <f>IFERROR(INDEX(LessonLO!H:I,MATCH("Tiny"&amp;AN228,LessonLO!H:H,0),2),"")</f>
        <v/>
      </c>
      <c r="R228" t="str">
        <f>IFERROR(INDEX(LessonLO!H:I,MATCH("Mini"&amp;AN228,LessonLO!H:H,0),2),"")</f>
        <v/>
      </c>
      <c r="S228" t="str">
        <f>IFERROR(INDEX(LessonLO!H:I,MATCH("Junior"&amp;AN228,LessonLO!H:H,0),2),"")</f>
        <v/>
      </c>
      <c r="T228" t="str">
        <f>IFERROR(INDEX(LessonLO!H:I,MATCH("Senior"&amp;AN228,LessonLO!H:H,0),1),"")</f>
        <v/>
      </c>
      <c r="AN228" t="s">
        <v>896</v>
      </c>
      <c r="AO228" t="str">
        <f ca="1">OFFSET(INDEX(I:I,MATCH(L228,I:I,0)),0,31)</f>
        <v>deee6693-34c1-4951-b18a-e823bf85cd14</v>
      </c>
    </row>
    <row r="229" spans="1:41" x14ac:dyDescent="0.45">
      <c r="A229" s="1">
        <v>227</v>
      </c>
      <c r="B229">
        <v>227</v>
      </c>
      <c r="C229" t="s">
        <v>185</v>
      </c>
      <c r="D229" t="s">
        <v>186</v>
      </c>
      <c r="E229" t="s">
        <v>796</v>
      </c>
      <c r="F229" t="s">
        <v>797</v>
      </c>
      <c r="G229" t="s">
        <v>897</v>
      </c>
      <c r="H229" t="s">
        <v>898</v>
      </c>
      <c r="I229" t="s">
        <v>899</v>
      </c>
      <c r="J229" t="s">
        <v>80</v>
      </c>
      <c r="L229" s="4">
        <v>0</v>
      </c>
      <c r="N229" t="s">
        <v>900</v>
      </c>
      <c r="P229" t="str">
        <f>IFERROR(INDEX(LessonLO!H:I,MATCH("GCSE"&amp;AN229,LessonLO!H:H,0),2),"")</f>
        <v/>
      </c>
      <c r="Q229" t="str">
        <f>IFERROR(INDEX(LessonLO!H:I,MATCH("Tiny"&amp;AN229,LessonLO!H:H,0),2),"")</f>
        <v/>
      </c>
      <c r="R229" t="str">
        <f>IFERROR(INDEX(LessonLO!H:I,MATCH("Mini"&amp;AN229,LessonLO!H:H,0),2),"")</f>
        <v/>
      </c>
      <c r="S229" t="str">
        <f>IFERROR(INDEX(LessonLO!H:I,MATCH("Junior"&amp;AN229,LessonLO!H:H,0),2),"")</f>
        <v/>
      </c>
      <c r="T229" t="str">
        <f>IFERROR(INDEX(LessonLO!H:I,MATCH("Senior"&amp;AN229,LessonLO!H:H,0),1),"")</f>
        <v/>
      </c>
      <c r="AN229" t="s">
        <v>901</v>
      </c>
    </row>
    <row r="230" spans="1:41" x14ac:dyDescent="0.45">
      <c r="A230" s="1">
        <v>228</v>
      </c>
      <c r="B230">
        <v>228</v>
      </c>
      <c r="C230" t="s">
        <v>185</v>
      </c>
      <c r="D230" t="s">
        <v>186</v>
      </c>
      <c r="E230" t="s">
        <v>796</v>
      </c>
      <c r="F230" t="s">
        <v>797</v>
      </c>
      <c r="G230" t="s">
        <v>897</v>
      </c>
      <c r="H230" t="s">
        <v>898</v>
      </c>
      <c r="I230" t="s">
        <v>902</v>
      </c>
      <c r="J230" t="s">
        <v>80</v>
      </c>
      <c r="L230" s="4" t="str">
        <f>I229</f>
        <v>CT1_2_7_1</v>
      </c>
      <c r="N230" t="s">
        <v>903</v>
      </c>
      <c r="P230" t="str">
        <f>IFERROR(INDEX(LessonLO!H:I,MATCH("GCSE"&amp;AN230,LessonLO!H:H,0),2),"")</f>
        <v/>
      </c>
      <c r="Q230" t="str">
        <f>IFERROR(INDEX(LessonLO!H:I,MATCH("Tiny"&amp;AN230,LessonLO!H:H,0),2),"")</f>
        <v>TS4.3</v>
      </c>
      <c r="R230" t="str">
        <f>IFERROR(INDEX(LessonLO!H:I,MATCH("Mini"&amp;AN230,LessonLO!H:H,0),2),"")</f>
        <v/>
      </c>
      <c r="S230" t="str">
        <f>IFERROR(INDEX(LessonLO!H:I,MATCH("Junior"&amp;AN230,LessonLO!H:H,0),2),"")</f>
        <v/>
      </c>
      <c r="T230" t="str">
        <f>IFERROR(INDEX(LessonLO!H:I,MATCH("Senior"&amp;AN230,LessonLO!H:H,0),1),"")</f>
        <v/>
      </c>
      <c r="AN230" t="s">
        <v>904</v>
      </c>
      <c r="AO230" t="str">
        <f t="shared" ref="AO230:AO236" ca="1" si="16">OFFSET(INDEX(I:I,MATCH(L230,I:I,0)),0,31)</f>
        <v>b8c883ca-cf58-43f8-9f7e-4f5d38fe5451</v>
      </c>
    </row>
    <row r="231" spans="1:41" x14ac:dyDescent="0.45">
      <c r="A231" s="1">
        <v>229</v>
      </c>
      <c r="B231">
        <v>229</v>
      </c>
      <c r="C231" t="s">
        <v>185</v>
      </c>
      <c r="D231" t="s">
        <v>186</v>
      </c>
      <c r="E231" t="s">
        <v>796</v>
      </c>
      <c r="F231" t="s">
        <v>797</v>
      </c>
      <c r="G231" t="s">
        <v>897</v>
      </c>
      <c r="H231" t="s">
        <v>898</v>
      </c>
      <c r="I231" t="s">
        <v>905</v>
      </c>
      <c r="J231" t="s">
        <v>80</v>
      </c>
      <c r="L231" s="4" t="str">
        <f>I229</f>
        <v>CT1_2_7_1</v>
      </c>
      <c r="N231" t="s">
        <v>906</v>
      </c>
      <c r="P231" t="str">
        <f>IFERROR(INDEX(LessonLO!H:I,MATCH("GCSE"&amp;AN231,LessonLO!H:H,0),2),"")</f>
        <v/>
      </c>
      <c r="Q231" t="str">
        <f>IFERROR(INDEX(LessonLO!H:I,MATCH("Tiny"&amp;AN231,LessonLO!H:H,0),2),"")</f>
        <v/>
      </c>
      <c r="R231" t="str">
        <f>IFERROR(INDEX(LessonLO!H:I,MATCH("Mini"&amp;AN231,LessonLO!H:H,0),2),"")</f>
        <v/>
      </c>
      <c r="S231" t="str">
        <f>IFERROR(INDEX(LessonLO!H:I,MATCH("Junior"&amp;AN231,LessonLO!H:H,0),2),"")</f>
        <v/>
      </c>
      <c r="T231" t="str">
        <f>IFERROR(INDEX(LessonLO!H:I,MATCH("Senior"&amp;AN231,LessonLO!H:H,0),1),"")</f>
        <v/>
      </c>
      <c r="AN231" t="s">
        <v>907</v>
      </c>
      <c r="AO231" t="str">
        <f t="shared" ca="1" si="16"/>
        <v>b8c883ca-cf58-43f8-9f7e-4f5d38fe5451</v>
      </c>
    </row>
    <row r="232" spans="1:41" x14ac:dyDescent="0.45">
      <c r="A232" s="1">
        <v>230</v>
      </c>
      <c r="B232">
        <v>230</v>
      </c>
      <c r="C232" t="s">
        <v>185</v>
      </c>
      <c r="D232" t="s">
        <v>186</v>
      </c>
      <c r="E232" t="s">
        <v>796</v>
      </c>
      <c r="F232" t="s">
        <v>797</v>
      </c>
      <c r="G232" t="s">
        <v>897</v>
      </c>
      <c r="H232" t="s">
        <v>898</v>
      </c>
      <c r="I232" t="s">
        <v>908</v>
      </c>
      <c r="J232" t="s">
        <v>80</v>
      </c>
      <c r="L232" s="4" t="str">
        <f>I229</f>
        <v>CT1_2_7_1</v>
      </c>
      <c r="N232" t="s">
        <v>909</v>
      </c>
      <c r="P232" t="str">
        <f>IFERROR(INDEX(LessonLO!H:I,MATCH("GCSE"&amp;AN232,LessonLO!H:H,0),2),"")</f>
        <v/>
      </c>
      <c r="Q232" t="str">
        <f>IFERROR(INDEX(LessonLO!H:I,MATCH("Tiny"&amp;AN232,LessonLO!H:H,0),2),"")</f>
        <v>TS4.3</v>
      </c>
      <c r="R232" t="str">
        <f>IFERROR(INDEX(LessonLO!H:I,MATCH("Mini"&amp;AN232,LessonLO!H:H,0),2),"")</f>
        <v/>
      </c>
      <c r="S232" t="str">
        <f>IFERROR(INDEX(LessonLO!H:I,MATCH("Junior"&amp;AN232,LessonLO!H:H,0),2),"")</f>
        <v/>
      </c>
      <c r="T232" t="str">
        <f>IFERROR(INDEX(LessonLO!H:I,MATCH("Senior"&amp;AN232,LessonLO!H:H,0),1),"")</f>
        <v/>
      </c>
      <c r="AN232" t="s">
        <v>910</v>
      </c>
      <c r="AO232" t="str">
        <f t="shared" ca="1" si="16"/>
        <v>b8c883ca-cf58-43f8-9f7e-4f5d38fe5451</v>
      </c>
    </row>
    <row r="233" spans="1:41" x14ac:dyDescent="0.45">
      <c r="A233" s="1">
        <v>231</v>
      </c>
      <c r="B233">
        <v>231</v>
      </c>
      <c r="C233" t="s">
        <v>185</v>
      </c>
      <c r="D233" t="s">
        <v>186</v>
      </c>
      <c r="E233" t="s">
        <v>796</v>
      </c>
      <c r="F233" t="s">
        <v>797</v>
      </c>
      <c r="G233" t="s">
        <v>897</v>
      </c>
      <c r="H233" t="s">
        <v>898</v>
      </c>
      <c r="I233" t="s">
        <v>911</v>
      </c>
      <c r="J233" t="s">
        <v>230</v>
      </c>
      <c r="L233" s="4" t="str">
        <f>I229</f>
        <v>CT1_2_7_1</v>
      </c>
      <c r="N233" t="s">
        <v>912</v>
      </c>
      <c r="P233" t="str">
        <f>IFERROR(INDEX(LessonLO!H:I,MATCH("GCSE"&amp;AN233,LessonLO!H:H,0),2),"")</f>
        <v/>
      </c>
      <c r="Q233" t="str">
        <f>IFERROR(INDEX(LessonLO!H:I,MATCH("Tiny"&amp;AN233,LessonLO!H:H,0),2),"")</f>
        <v/>
      </c>
      <c r="R233" t="str">
        <f>IFERROR(INDEX(LessonLO!H:I,MATCH("Mini"&amp;AN233,LessonLO!H:H,0),2),"")</f>
        <v/>
      </c>
      <c r="S233" t="str">
        <f>IFERROR(INDEX(LessonLO!H:I,MATCH("Junior"&amp;AN233,LessonLO!H:H,0),2),"")</f>
        <v/>
      </c>
      <c r="T233" t="str">
        <f>IFERROR(INDEX(LessonLO!H:I,MATCH("Senior"&amp;AN233,LessonLO!H:H,0),1),"")</f>
        <v/>
      </c>
      <c r="AN233" t="s">
        <v>913</v>
      </c>
      <c r="AO233" t="str">
        <f t="shared" ca="1" si="16"/>
        <v>b8c883ca-cf58-43f8-9f7e-4f5d38fe5451</v>
      </c>
    </row>
    <row r="234" spans="1:41" x14ac:dyDescent="0.45">
      <c r="A234" s="1">
        <v>232</v>
      </c>
      <c r="B234">
        <v>232</v>
      </c>
      <c r="C234" t="s">
        <v>185</v>
      </c>
      <c r="D234" t="s">
        <v>186</v>
      </c>
      <c r="E234" t="s">
        <v>796</v>
      </c>
      <c r="F234" t="s">
        <v>797</v>
      </c>
      <c r="G234" t="s">
        <v>897</v>
      </c>
      <c r="H234" t="s">
        <v>898</v>
      </c>
      <c r="I234" t="s">
        <v>914</v>
      </c>
      <c r="J234" t="s">
        <v>230</v>
      </c>
      <c r="L234" s="4" t="str">
        <f>I233</f>
        <v>CT1_2_7_5</v>
      </c>
      <c r="N234" t="s">
        <v>915</v>
      </c>
      <c r="P234" t="str">
        <f>IFERROR(INDEX(LessonLO!H:I,MATCH("GCSE"&amp;AN234,LessonLO!H:H,0),2),"")</f>
        <v/>
      </c>
      <c r="Q234" t="str">
        <f>IFERROR(INDEX(LessonLO!H:I,MATCH("Tiny"&amp;AN234,LessonLO!H:H,0),2),"")</f>
        <v/>
      </c>
      <c r="R234" t="str">
        <f>IFERROR(INDEX(LessonLO!H:I,MATCH("Mini"&amp;AN234,LessonLO!H:H,0),2),"")</f>
        <v/>
      </c>
      <c r="S234" t="str">
        <f>IFERROR(INDEX(LessonLO!H:I,MATCH("Junior"&amp;AN234,LessonLO!H:H,0),2),"")</f>
        <v/>
      </c>
      <c r="T234" t="str">
        <f>IFERROR(INDEX(LessonLO!H:I,MATCH("Senior"&amp;AN234,LessonLO!H:H,0),1),"")</f>
        <v/>
      </c>
      <c r="AN234" t="s">
        <v>916</v>
      </c>
      <c r="AO234" t="str">
        <f t="shared" ca="1" si="16"/>
        <v>c2574c37-2d95-46b1-83eb-38189105e3b2</v>
      </c>
    </row>
    <row r="235" spans="1:41" x14ac:dyDescent="0.45">
      <c r="A235" s="1">
        <v>233</v>
      </c>
      <c r="B235">
        <v>233</v>
      </c>
      <c r="C235" t="s">
        <v>185</v>
      </c>
      <c r="D235" t="s">
        <v>186</v>
      </c>
      <c r="E235" t="s">
        <v>796</v>
      </c>
      <c r="F235" t="s">
        <v>797</v>
      </c>
      <c r="G235" t="s">
        <v>897</v>
      </c>
      <c r="H235" t="s">
        <v>898</v>
      </c>
      <c r="I235" t="s">
        <v>917</v>
      </c>
      <c r="J235" t="s">
        <v>230</v>
      </c>
      <c r="L235" s="4" t="str">
        <f>I234</f>
        <v>CT1_2_7_6</v>
      </c>
      <c r="N235" t="s">
        <v>918</v>
      </c>
      <c r="P235" t="str">
        <f>IFERROR(INDEX(LessonLO!H:I,MATCH("GCSE"&amp;AN235,LessonLO!H:H,0),2),"")</f>
        <v/>
      </c>
      <c r="Q235" t="str">
        <f>IFERROR(INDEX(LessonLO!H:I,MATCH("Tiny"&amp;AN235,LessonLO!H:H,0),2),"")</f>
        <v/>
      </c>
      <c r="R235" t="str">
        <f>IFERROR(INDEX(LessonLO!H:I,MATCH("Mini"&amp;AN235,LessonLO!H:H,0),2),"")</f>
        <v/>
      </c>
      <c r="S235" t="str">
        <f>IFERROR(INDEX(LessonLO!H:I,MATCH("Junior"&amp;AN235,LessonLO!H:H,0),2),"")</f>
        <v/>
      </c>
      <c r="T235" t="str">
        <f>IFERROR(INDEX(LessonLO!H:I,MATCH("Senior"&amp;AN235,LessonLO!H:H,0),1),"")</f>
        <v/>
      </c>
      <c r="AN235" t="s">
        <v>919</v>
      </c>
      <c r="AO235" t="str">
        <f t="shared" ca="1" si="16"/>
        <v>915885b4-d88b-4e0d-9b80-f62d5dae1b5f</v>
      </c>
    </row>
    <row r="236" spans="1:41" x14ac:dyDescent="0.45">
      <c r="A236" s="1">
        <v>234</v>
      </c>
      <c r="B236">
        <v>234</v>
      </c>
      <c r="C236" t="s">
        <v>185</v>
      </c>
      <c r="D236" t="s">
        <v>186</v>
      </c>
      <c r="E236" t="s">
        <v>796</v>
      </c>
      <c r="F236" t="s">
        <v>797</v>
      </c>
      <c r="G236" t="s">
        <v>897</v>
      </c>
      <c r="H236" t="s">
        <v>898</v>
      </c>
      <c r="I236" t="s">
        <v>920</v>
      </c>
      <c r="J236" t="s">
        <v>80</v>
      </c>
      <c r="L236" s="4" t="str">
        <f>I229</f>
        <v>CT1_2_7_1</v>
      </c>
      <c r="N236" t="s">
        <v>921</v>
      </c>
      <c r="P236" t="str">
        <f>IFERROR(INDEX(LessonLO!H:I,MATCH("GCSE"&amp;AN236,LessonLO!H:H,0),2),"")</f>
        <v/>
      </c>
      <c r="Q236" t="str">
        <f>IFERROR(INDEX(LessonLO!H:I,MATCH("Tiny"&amp;AN236,LessonLO!H:H,0),2),"")</f>
        <v>TS4.3</v>
      </c>
      <c r="R236" t="str">
        <f>IFERROR(INDEX(LessonLO!H:I,MATCH("Mini"&amp;AN236,LessonLO!H:H,0),2),"")</f>
        <v/>
      </c>
      <c r="S236" t="str">
        <f>IFERROR(INDEX(LessonLO!H:I,MATCH("Junior"&amp;AN236,LessonLO!H:H,0),2),"")</f>
        <v/>
      </c>
      <c r="T236" t="str">
        <f>IFERROR(INDEX(LessonLO!H:I,MATCH("Senior"&amp;AN236,LessonLO!H:H,0),1),"")</f>
        <v/>
      </c>
      <c r="AN236" t="s">
        <v>922</v>
      </c>
      <c r="AO236" t="str">
        <f t="shared" ca="1" si="16"/>
        <v>b8c883ca-cf58-43f8-9f7e-4f5d38fe5451</v>
      </c>
    </row>
    <row r="237" spans="1:41" x14ac:dyDescent="0.45">
      <c r="A237" s="1">
        <v>235</v>
      </c>
      <c r="B237">
        <v>235</v>
      </c>
      <c r="C237" t="s">
        <v>185</v>
      </c>
      <c r="D237" t="s">
        <v>186</v>
      </c>
      <c r="E237" t="s">
        <v>796</v>
      </c>
      <c r="F237" t="s">
        <v>797</v>
      </c>
      <c r="G237" t="s">
        <v>897</v>
      </c>
      <c r="H237" t="s">
        <v>898</v>
      </c>
      <c r="I237" t="s">
        <v>923</v>
      </c>
      <c r="J237" t="s">
        <v>80</v>
      </c>
      <c r="L237" s="4" t="str">
        <f>CONCATENATE(I236,", ",  I203)</f>
        <v>CT1_2_7_8, CT1_2_1_2</v>
      </c>
      <c r="N237" t="s">
        <v>924</v>
      </c>
      <c r="P237" t="str">
        <f>IFERROR(INDEX(LessonLO!H:I,MATCH("GCSE"&amp;AN237,LessonLO!H:H,0),2),"")</f>
        <v/>
      </c>
      <c r="Q237" t="str">
        <f>IFERROR(INDEX(LessonLO!H:I,MATCH("Tiny"&amp;AN237,LessonLO!H:H,0),2),"")</f>
        <v>TS4.3</v>
      </c>
      <c r="R237" t="str">
        <f>IFERROR(INDEX(LessonLO!H:I,MATCH("Mini"&amp;AN237,LessonLO!H:H,0),2),"")</f>
        <v/>
      </c>
      <c r="S237" t="str">
        <f>IFERROR(INDEX(LessonLO!H:I,MATCH("Junior"&amp;AN237,LessonLO!H:H,0),2),"")</f>
        <v/>
      </c>
      <c r="T237" t="str">
        <f>IFERROR(INDEX(LessonLO!H:I,MATCH("Senior"&amp;AN237,LessonLO!H:H,0),1),"")</f>
        <v/>
      </c>
      <c r="AN237" t="s">
        <v>925</v>
      </c>
      <c r="AO237" t="str">
        <f ca="1">_xlfn.CONCAT(OFFSET(INDEX(I:I,MATCH("CT1_2_7_8",I:I,0)),0,31),",",OFFSET(INDEX(I:I,MATCH("CT1_2_1_2",I:I,0)),0,31))</f>
        <v>a27dd07a-ee6a-4371-82d2-9880f4ec84af,abb68744-eed8-4b1c-9a74-3d8f9df7c6b6</v>
      </c>
    </row>
    <row r="238" spans="1:41" x14ac:dyDescent="0.45">
      <c r="A238" s="1">
        <v>236</v>
      </c>
      <c r="B238">
        <v>236</v>
      </c>
      <c r="C238" t="s">
        <v>185</v>
      </c>
      <c r="D238" t="s">
        <v>186</v>
      </c>
      <c r="E238" t="s">
        <v>926</v>
      </c>
      <c r="F238" t="s">
        <v>797</v>
      </c>
      <c r="G238" t="s">
        <v>927</v>
      </c>
      <c r="H238" t="s">
        <v>928</v>
      </c>
      <c r="I238" t="s">
        <v>929</v>
      </c>
      <c r="J238" t="s">
        <v>80</v>
      </c>
      <c r="L238" s="4" t="str">
        <f>I237</f>
        <v>CT1_2_7_9</v>
      </c>
      <c r="N238" t="s">
        <v>930</v>
      </c>
      <c r="P238" t="str">
        <f>IFERROR(INDEX(LessonLO!H:I,MATCH("GCSE"&amp;AN238,LessonLO!H:H,0),2),"")</f>
        <v/>
      </c>
      <c r="Q238" t="str">
        <f>IFERROR(INDEX(LessonLO!H:I,MATCH("Tiny"&amp;AN238,LessonLO!H:H,0),2),"")</f>
        <v>TS4.3</v>
      </c>
      <c r="R238" t="str">
        <f>IFERROR(INDEX(LessonLO!H:I,MATCH("Mini"&amp;AN238,LessonLO!H:H,0),2),"")</f>
        <v/>
      </c>
      <c r="S238" t="str">
        <f>IFERROR(INDEX(LessonLO!H:I,MATCH("Junior"&amp;AN238,LessonLO!H:H,0),2),"")</f>
        <v/>
      </c>
      <c r="T238" t="str">
        <f>IFERROR(INDEX(LessonLO!H:I,MATCH("Senior"&amp;AN238,LessonLO!H:H,0),1),"")</f>
        <v/>
      </c>
      <c r="AN238" t="s">
        <v>931</v>
      </c>
      <c r="AO238" t="str">
        <f t="shared" ref="AO238:AO243" ca="1" si="17">OFFSET(INDEX(I:I,MATCH(L238,I:I,0)),0,31)</f>
        <v>096529d1-ac78-4677-8f0f-0446b4fa3f9b</v>
      </c>
    </row>
    <row r="239" spans="1:41" x14ac:dyDescent="0.45">
      <c r="A239" s="1">
        <v>237</v>
      </c>
      <c r="B239">
        <v>237</v>
      </c>
      <c r="C239" t="s">
        <v>185</v>
      </c>
      <c r="D239" t="s">
        <v>186</v>
      </c>
      <c r="E239" t="s">
        <v>926</v>
      </c>
      <c r="F239" t="s">
        <v>797</v>
      </c>
      <c r="G239" t="s">
        <v>927</v>
      </c>
      <c r="H239" t="s">
        <v>928</v>
      </c>
      <c r="I239" t="s">
        <v>932</v>
      </c>
      <c r="J239" t="s">
        <v>80</v>
      </c>
      <c r="L239" s="4" t="str">
        <f>I238</f>
        <v>CT1_2_9_1</v>
      </c>
      <c r="N239" t="s">
        <v>933</v>
      </c>
      <c r="P239" t="str">
        <f>IFERROR(INDEX(LessonLO!H:I,MATCH("GCSE"&amp;AN239,LessonLO!H:H,0),2),"")</f>
        <v/>
      </c>
      <c r="Q239" t="str">
        <f>IFERROR(INDEX(LessonLO!H:I,MATCH("Tiny"&amp;AN239,LessonLO!H:H,0),2),"")</f>
        <v>TS4.3</v>
      </c>
      <c r="R239" t="str">
        <f>IFERROR(INDEX(LessonLO!H:I,MATCH("Mini"&amp;AN239,LessonLO!H:H,0),2),"")</f>
        <v/>
      </c>
      <c r="S239" t="str">
        <f>IFERROR(INDEX(LessonLO!H:I,MATCH("Junior"&amp;AN239,LessonLO!H:H,0),2),"")</f>
        <v/>
      </c>
      <c r="T239" t="str">
        <f>IFERROR(INDEX(LessonLO!H:I,MATCH("Senior"&amp;AN239,LessonLO!H:H,0),1),"")</f>
        <v/>
      </c>
      <c r="AN239" t="s">
        <v>934</v>
      </c>
      <c r="AO239" t="str">
        <f t="shared" ca="1" si="17"/>
        <v>e27fd2fc-92b6-4413-b6e5-3b90bb74b1bd</v>
      </c>
    </row>
    <row r="240" spans="1:41" x14ac:dyDescent="0.45">
      <c r="A240" s="1">
        <v>238</v>
      </c>
      <c r="B240">
        <v>238</v>
      </c>
      <c r="C240" t="s">
        <v>185</v>
      </c>
      <c r="D240" t="s">
        <v>186</v>
      </c>
      <c r="E240" t="s">
        <v>926</v>
      </c>
      <c r="F240" t="s">
        <v>797</v>
      </c>
      <c r="G240" t="s">
        <v>927</v>
      </c>
      <c r="H240" t="s">
        <v>928</v>
      </c>
      <c r="I240" t="s">
        <v>935</v>
      </c>
      <c r="J240" t="s">
        <v>80</v>
      </c>
      <c r="L240" s="4" t="str">
        <f>I237</f>
        <v>CT1_2_7_9</v>
      </c>
      <c r="N240" t="s">
        <v>936</v>
      </c>
      <c r="P240" t="str">
        <f>IFERROR(INDEX(LessonLO!H:I,MATCH("GCSE"&amp;AN240,LessonLO!H:H,0),2),"")</f>
        <v/>
      </c>
      <c r="Q240" t="str">
        <f>IFERROR(INDEX(LessonLO!H:I,MATCH("Tiny"&amp;AN240,LessonLO!H:H,0),2),"")</f>
        <v/>
      </c>
      <c r="R240" t="str">
        <f>IFERROR(INDEX(LessonLO!H:I,MATCH("Mini"&amp;AN240,LessonLO!H:H,0),2),"")</f>
        <v/>
      </c>
      <c r="S240" t="str">
        <f>IFERROR(INDEX(LessonLO!H:I,MATCH("Junior"&amp;AN240,LessonLO!H:H,0),2),"")</f>
        <v/>
      </c>
      <c r="T240" t="str">
        <f>IFERROR(INDEX(LessonLO!H:I,MATCH("Senior"&amp;AN240,LessonLO!H:H,0),1),"")</f>
        <v/>
      </c>
      <c r="AN240" t="s">
        <v>937</v>
      </c>
      <c r="AO240" t="str">
        <f t="shared" ca="1" si="17"/>
        <v>096529d1-ac78-4677-8f0f-0446b4fa3f9b</v>
      </c>
    </row>
    <row r="241" spans="1:41" x14ac:dyDescent="0.45">
      <c r="A241" s="1">
        <v>239</v>
      </c>
      <c r="B241">
        <v>239</v>
      </c>
      <c r="C241" t="s">
        <v>185</v>
      </c>
      <c r="D241" t="s">
        <v>186</v>
      </c>
      <c r="E241" t="s">
        <v>926</v>
      </c>
      <c r="F241" t="s">
        <v>797</v>
      </c>
      <c r="G241" t="s">
        <v>927</v>
      </c>
      <c r="H241" t="s">
        <v>928</v>
      </c>
      <c r="I241" t="s">
        <v>938</v>
      </c>
      <c r="J241" t="s">
        <v>80</v>
      </c>
      <c r="L241" s="4" t="str">
        <f>I240</f>
        <v>CT1_2_9_3</v>
      </c>
      <c r="N241" t="s">
        <v>939</v>
      </c>
      <c r="P241" t="str">
        <f>IFERROR(INDEX(LessonLO!H:I,MATCH("GCSE"&amp;AN241,LessonLO!H:H,0),2),"")</f>
        <v/>
      </c>
      <c r="Q241" t="str">
        <f>IFERROR(INDEX(LessonLO!H:I,MATCH("Tiny"&amp;AN241,LessonLO!H:H,0),2),"")</f>
        <v/>
      </c>
      <c r="R241" t="str">
        <f>IFERROR(INDEX(LessonLO!H:I,MATCH("Mini"&amp;AN241,LessonLO!H:H,0),2),"")</f>
        <v/>
      </c>
      <c r="S241" t="str">
        <f>IFERROR(INDEX(LessonLO!H:I,MATCH("Junior"&amp;AN241,LessonLO!H:H,0),2),"")</f>
        <v/>
      </c>
      <c r="T241" t="str">
        <f>IFERROR(INDEX(LessonLO!H:I,MATCH("Senior"&amp;AN241,LessonLO!H:H,0),1),"")</f>
        <v/>
      </c>
      <c r="AN241" t="s">
        <v>940</v>
      </c>
      <c r="AO241" t="str">
        <f t="shared" ca="1" si="17"/>
        <v>ae8b583a-037b-447f-806e-5fef8c21471f</v>
      </c>
    </row>
    <row r="242" spans="1:41" x14ac:dyDescent="0.45">
      <c r="A242" s="1">
        <v>240</v>
      </c>
      <c r="B242">
        <v>240</v>
      </c>
      <c r="C242" t="s">
        <v>185</v>
      </c>
      <c r="D242" t="s">
        <v>186</v>
      </c>
      <c r="E242" t="s">
        <v>926</v>
      </c>
      <c r="F242" t="s">
        <v>797</v>
      </c>
      <c r="G242" t="s">
        <v>927</v>
      </c>
      <c r="H242" t="s">
        <v>928</v>
      </c>
      <c r="I242" t="s">
        <v>941</v>
      </c>
      <c r="J242" t="s">
        <v>80</v>
      </c>
      <c r="L242" s="4" t="str">
        <f>I237</f>
        <v>CT1_2_7_9</v>
      </c>
      <c r="N242" t="s">
        <v>942</v>
      </c>
      <c r="P242" t="str">
        <f>IFERROR(INDEX(LessonLO!H:I,MATCH("GCSE"&amp;AN242,LessonLO!H:H,0),2),"")</f>
        <v/>
      </c>
      <c r="Q242" t="str">
        <f>IFERROR(INDEX(LessonLO!H:I,MATCH("Tiny"&amp;AN242,LessonLO!H:H,0),2),"")</f>
        <v/>
      </c>
      <c r="R242" t="str">
        <f>IFERROR(INDEX(LessonLO!H:I,MATCH("Mini"&amp;AN242,LessonLO!H:H,0),2),"")</f>
        <v/>
      </c>
      <c r="S242" t="str">
        <f>IFERROR(INDEX(LessonLO!H:I,MATCH("Junior"&amp;AN242,LessonLO!H:H,0),2),"")</f>
        <v/>
      </c>
      <c r="T242" t="str">
        <f>IFERROR(INDEX(LessonLO!H:I,MATCH("Senior"&amp;AN242,LessonLO!H:H,0),1),"")</f>
        <v/>
      </c>
      <c r="AN242" t="s">
        <v>943</v>
      </c>
      <c r="AO242" t="str">
        <f t="shared" ca="1" si="17"/>
        <v>096529d1-ac78-4677-8f0f-0446b4fa3f9b</v>
      </c>
    </row>
    <row r="243" spans="1:41" x14ac:dyDescent="0.45">
      <c r="A243" s="1">
        <v>241</v>
      </c>
      <c r="B243">
        <v>241</v>
      </c>
      <c r="C243" t="s">
        <v>185</v>
      </c>
      <c r="D243" t="s">
        <v>186</v>
      </c>
      <c r="E243" t="s">
        <v>926</v>
      </c>
      <c r="F243" t="s">
        <v>797</v>
      </c>
      <c r="G243" t="s">
        <v>927</v>
      </c>
      <c r="H243" t="s">
        <v>928</v>
      </c>
      <c r="I243" t="s">
        <v>944</v>
      </c>
      <c r="J243" t="s">
        <v>80</v>
      </c>
      <c r="L243" s="4" t="str">
        <f>I242</f>
        <v>CT1_2_9_5</v>
      </c>
      <c r="N243" t="s">
        <v>945</v>
      </c>
      <c r="P243" t="str">
        <f>IFERROR(INDEX(LessonLO!H:I,MATCH("GCSE"&amp;AN243,LessonLO!H:H,0),2),"")</f>
        <v/>
      </c>
      <c r="Q243" t="str">
        <f>IFERROR(INDEX(LessonLO!H:I,MATCH("Tiny"&amp;AN243,LessonLO!H:H,0),2),"")</f>
        <v/>
      </c>
      <c r="R243" t="str">
        <f>IFERROR(INDEX(LessonLO!H:I,MATCH("Mini"&amp;AN243,LessonLO!H:H,0),2),"")</f>
        <v/>
      </c>
      <c r="S243" t="str">
        <f>IFERROR(INDEX(LessonLO!H:I,MATCH("Junior"&amp;AN243,LessonLO!H:H,0),2),"")</f>
        <v/>
      </c>
      <c r="T243" t="str">
        <f>IFERROR(INDEX(LessonLO!H:I,MATCH("Senior"&amp;AN243,LessonLO!H:H,0),1),"")</f>
        <v/>
      </c>
      <c r="AN243" t="s">
        <v>946</v>
      </c>
      <c r="AO243" t="str">
        <f t="shared" ca="1" si="17"/>
        <v>8d8ddcbe-2732-4418-96dc-7e08afc99509</v>
      </c>
    </row>
    <row r="244" spans="1:41" x14ac:dyDescent="0.45">
      <c r="A244" s="1">
        <v>242</v>
      </c>
      <c r="B244">
        <v>242</v>
      </c>
      <c r="C244" t="s">
        <v>185</v>
      </c>
      <c r="D244" t="s">
        <v>186</v>
      </c>
      <c r="E244" t="s">
        <v>926</v>
      </c>
      <c r="F244" t="s">
        <v>797</v>
      </c>
      <c r="G244" t="s">
        <v>947</v>
      </c>
      <c r="H244" t="s">
        <v>948</v>
      </c>
      <c r="I244" t="s">
        <v>949</v>
      </c>
      <c r="J244" t="s">
        <v>53</v>
      </c>
      <c r="L244" s="4">
        <v>0</v>
      </c>
      <c r="N244" t="s">
        <v>950</v>
      </c>
      <c r="P244" t="str">
        <f>IFERROR(INDEX(LessonLO!H:I,MATCH("GCSE"&amp;AN244,LessonLO!H:H,0),2),"")</f>
        <v/>
      </c>
      <c r="Q244" t="str">
        <f>IFERROR(INDEX(LessonLO!H:I,MATCH("Tiny"&amp;AN244,LessonLO!H:H,0),2),"")</f>
        <v/>
      </c>
      <c r="R244" t="str">
        <f>IFERROR(INDEX(LessonLO!H:I,MATCH("Mini"&amp;AN244,LessonLO!H:H,0),2),"")</f>
        <v/>
      </c>
      <c r="S244" t="str">
        <f>IFERROR(INDEX(LessonLO!H:I,MATCH("Junior"&amp;AN244,LessonLO!H:H,0),2),"")</f>
        <v/>
      </c>
      <c r="T244" t="str">
        <f>IFERROR(INDEX(LessonLO!H:I,MATCH("Senior"&amp;AN244,LessonLO!H:H,0),1),"")</f>
        <v/>
      </c>
      <c r="AN244" t="s">
        <v>951</v>
      </c>
    </row>
    <row r="245" spans="1:41" x14ac:dyDescent="0.45">
      <c r="A245" s="1">
        <v>243</v>
      </c>
      <c r="B245">
        <v>243</v>
      </c>
      <c r="C245" t="s">
        <v>185</v>
      </c>
      <c r="D245" t="s">
        <v>186</v>
      </c>
      <c r="E245" t="s">
        <v>926</v>
      </c>
      <c r="F245" t="s">
        <v>797</v>
      </c>
      <c r="G245" t="s">
        <v>947</v>
      </c>
      <c r="H245" t="s">
        <v>948</v>
      </c>
      <c r="I245" t="s">
        <v>952</v>
      </c>
      <c r="J245" t="s">
        <v>53</v>
      </c>
      <c r="L245" s="4" t="str">
        <f>I244</f>
        <v>CT1_2_10_1</v>
      </c>
      <c r="N245" t="s">
        <v>953</v>
      </c>
      <c r="P245" t="str">
        <f>IFERROR(INDEX(LessonLO!H:I,MATCH("GCSE"&amp;AN245,LessonLO!H:H,0),2),"")</f>
        <v/>
      </c>
      <c r="Q245" t="str">
        <f>IFERROR(INDEX(LessonLO!H:I,MATCH("Tiny"&amp;AN245,LessonLO!H:H,0),2),"")</f>
        <v/>
      </c>
      <c r="R245" t="str">
        <f>IFERROR(INDEX(LessonLO!H:I,MATCH("Mini"&amp;AN245,LessonLO!H:H,0),2),"")</f>
        <v/>
      </c>
      <c r="S245" t="str">
        <f>IFERROR(INDEX(LessonLO!H:I,MATCH("Junior"&amp;AN245,LessonLO!H:H,0),2),"")</f>
        <v/>
      </c>
      <c r="T245" t="str">
        <f>IFERROR(INDEX(LessonLO!H:I,MATCH("Senior"&amp;AN245,LessonLO!H:H,0),1),"")</f>
        <v/>
      </c>
      <c r="AN245" t="s">
        <v>954</v>
      </c>
      <c r="AO245" t="str">
        <f ca="1">OFFSET(INDEX(I:I,MATCH(L245,I:I,0)),0,31)</f>
        <v>0e053eac-a295-4228-a7c2-4a0564e3a4ad</v>
      </c>
    </row>
    <row r="246" spans="1:41" x14ac:dyDescent="0.45">
      <c r="A246" s="1">
        <v>244</v>
      </c>
      <c r="B246">
        <v>244</v>
      </c>
      <c r="C246" t="s">
        <v>185</v>
      </c>
      <c r="D246" t="s">
        <v>186</v>
      </c>
      <c r="E246" t="s">
        <v>926</v>
      </c>
      <c r="F246" t="s">
        <v>797</v>
      </c>
      <c r="G246" t="s">
        <v>947</v>
      </c>
      <c r="H246" t="s">
        <v>948</v>
      </c>
      <c r="I246" t="s">
        <v>955</v>
      </c>
      <c r="J246" t="s">
        <v>80</v>
      </c>
      <c r="L246" s="4" t="str">
        <f>CONCATENATE(I245,",",I239)</f>
        <v>CT1_2_10_2,CT1_2_9_2</v>
      </c>
      <c r="N246" t="s">
        <v>956</v>
      </c>
      <c r="P246" t="str">
        <f>IFERROR(INDEX(LessonLO!H:I,MATCH("GCSE"&amp;AN246,LessonLO!H:H,0),2),"")</f>
        <v/>
      </c>
      <c r="Q246" t="str">
        <f>IFERROR(INDEX(LessonLO!H:I,MATCH("Tiny"&amp;AN246,LessonLO!H:H,0),2),"")</f>
        <v/>
      </c>
      <c r="R246" t="str">
        <f>IFERROR(INDEX(LessonLO!H:I,MATCH("Mini"&amp;AN246,LessonLO!H:H,0),2),"")</f>
        <v/>
      </c>
      <c r="S246" t="str">
        <f>IFERROR(INDEX(LessonLO!H:I,MATCH("Junior"&amp;AN246,LessonLO!H:H,0),2),"")</f>
        <v/>
      </c>
      <c r="T246" t="str">
        <f>IFERROR(INDEX(LessonLO!H:I,MATCH("Senior"&amp;AN246,LessonLO!H:H,0),1),"")</f>
        <v/>
      </c>
      <c r="AN246" t="s">
        <v>957</v>
      </c>
      <c r="AO246" t="str">
        <f ca="1">_xlfn.CONCAT(OFFSET(INDEX(I:I,MATCH("CT1_2_10_2",I:I,0)),0,31),",",OFFSET(INDEX(I:I,MATCH("CT1_2_9_2",I:I,0)),0,31))</f>
        <v>906a07c2-120f-4640-8018-20364b9fba29,eda015cb-9e81-459f-89b2-34d4371f2586</v>
      </c>
    </row>
    <row r="247" spans="1:41" x14ac:dyDescent="0.45">
      <c r="A247" s="1">
        <v>245</v>
      </c>
      <c r="B247">
        <v>245</v>
      </c>
      <c r="C247" t="s">
        <v>185</v>
      </c>
      <c r="D247" t="s">
        <v>186</v>
      </c>
      <c r="E247" t="s">
        <v>926</v>
      </c>
      <c r="F247" t="s">
        <v>797</v>
      </c>
      <c r="G247" t="s">
        <v>947</v>
      </c>
      <c r="H247" t="s">
        <v>948</v>
      </c>
      <c r="I247" t="s">
        <v>958</v>
      </c>
      <c r="J247" t="s">
        <v>53</v>
      </c>
      <c r="L247" s="4" t="str">
        <f>I245</f>
        <v>CT1_2_10_2</v>
      </c>
      <c r="N247" t="s">
        <v>959</v>
      </c>
      <c r="P247" t="str">
        <f>IFERROR(INDEX(LessonLO!H:I,MATCH("GCSE"&amp;AN247,LessonLO!H:H,0),2),"")</f>
        <v/>
      </c>
      <c r="Q247" t="str">
        <f>IFERROR(INDEX(LessonLO!H:I,MATCH("Tiny"&amp;AN247,LessonLO!H:H,0),2),"")</f>
        <v/>
      </c>
      <c r="R247" t="str">
        <f>IFERROR(INDEX(LessonLO!H:I,MATCH("Mini"&amp;AN247,LessonLO!H:H,0),2),"")</f>
        <v/>
      </c>
      <c r="S247" t="str">
        <f>IFERROR(INDEX(LessonLO!H:I,MATCH("Junior"&amp;AN247,LessonLO!H:H,0),2),"")</f>
        <v/>
      </c>
      <c r="T247" t="str">
        <f>IFERROR(INDEX(LessonLO!H:I,MATCH("Senior"&amp;AN247,LessonLO!H:H,0),1),"")</f>
        <v/>
      </c>
      <c r="AN247" t="s">
        <v>960</v>
      </c>
      <c r="AO247" t="str">
        <f ca="1">OFFSET(INDEX(I:I,MATCH(L247,I:I,0)),0,31)</f>
        <v>906a07c2-120f-4640-8018-20364b9fba29</v>
      </c>
    </row>
    <row r="248" spans="1:41" x14ac:dyDescent="0.45">
      <c r="A248" s="1">
        <v>246</v>
      </c>
      <c r="B248">
        <v>246</v>
      </c>
      <c r="C248" t="s">
        <v>185</v>
      </c>
      <c r="D248" t="s">
        <v>186</v>
      </c>
      <c r="E248" t="s">
        <v>796</v>
      </c>
      <c r="F248" t="s">
        <v>797</v>
      </c>
      <c r="G248" t="s">
        <v>961</v>
      </c>
      <c r="H248" t="s">
        <v>962</v>
      </c>
      <c r="I248" t="s">
        <v>963</v>
      </c>
      <c r="J248" t="s">
        <v>80</v>
      </c>
      <c r="L248" s="4">
        <v>0</v>
      </c>
      <c r="N248" t="s">
        <v>964</v>
      </c>
      <c r="P248" t="str">
        <f>IFERROR(INDEX(LessonLO!H:I,MATCH("GCSE"&amp;AN248,LessonLO!H:H,0),2),"")</f>
        <v/>
      </c>
      <c r="Q248" t="str">
        <f>IFERROR(INDEX(LessonLO!H:I,MATCH("Tiny"&amp;AN248,LessonLO!H:H,0),2),"")</f>
        <v/>
      </c>
      <c r="R248" t="str">
        <f>IFERROR(INDEX(LessonLO!H:I,MATCH("Mini"&amp;AN248,LessonLO!H:H,0),2),"")</f>
        <v/>
      </c>
      <c r="S248" t="str">
        <f>IFERROR(INDEX(LessonLO!H:I,MATCH("Junior"&amp;AN248,LessonLO!H:H,0),2),"")</f>
        <v/>
      </c>
      <c r="T248" t="str">
        <f>IFERROR(INDEX(LessonLO!H:I,MATCH("Senior"&amp;AN248,LessonLO!H:H,0),1),"")</f>
        <v/>
      </c>
      <c r="AN248" t="s">
        <v>965</v>
      </c>
    </row>
    <row r="249" spans="1:41" x14ac:dyDescent="0.45">
      <c r="A249" s="1">
        <v>247</v>
      </c>
      <c r="B249">
        <v>247</v>
      </c>
      <c r="C249" t="s">
        <v>185</v>
      </c>
      <c r="D249" t="s">
        <v>186</v>
      </c>
      <c r="E249" t="s">
        <v>796</v>
      </c>
      <c r="F249" t="s">
        <v>797</v>
      </c>
      <c r="G249" t="s">
        <v>961</v>
      </c>
      <c r="H249" t="s">
        <v>962</v>
      </c>
      <c r="I249" t="s">
        <v>966</v>
      </c>
      <c r="J249" t="s">
        <v>230</v>
      </c>
      <c r="L249" s="4" t="str">
        <f>I248</f>
        <v>CT1_2_8_1</v>
      </c>
      <c r="N249" t="s">
        <v>967</v>
      </c>
      <c r="P249" t="str">
        <f>IFERROR(INDEX(LessonLO!H:I,MATCH("GCSE"&amp;AN249,LessonLO!H:H,0),2),"")</f>
        <v/>
      </c>
      <c r="Q249" t="str">
        <f>IFERROR(INDEX(LessonLO!H:I,MATCH("Tiny"&amp;AN249,LessonLO!H:H,0),2),"")</f>
        <v/>
      </c>
      <c r="R249" t="str">
        <f>IFERROR(INDEX(LessonLO!H:I,MATCH("Mini"&amp;AN249,LessonLO!H:H,0),2),"")</f>
        <v/>
      </c>
      <c r="S249" t="str">
        <f>IFERROR(INDEX(LessonLO!H:I,MATCH("Junior"&amp;AN249,LessonLO!H:H,0),2),"")</f>
        <v/>
      </c>
      <c r="T249" t="str">
        <f>IFERROR(INDEX(LessonLO!H:I,MATCH("Senior"&amp;AN249,LessonLO!H:H,0),1),"")</f>
        <v/>
      </c>
      <c r="AN249" t="s">
        <v>968</v>
      </c>
      <c r="AO249" t="str">
        <f ca="1">OFFSET(INDEX(I:I,MATCH(L249,I:I,0)),0,31)</f>
        <v>220c6ee8-5afa-4519-9647-a983d4ab84c7</v>
      </c>
    </row>
    <row r="250" spans="1:41" x14ac:dyDescent="0.45">
      <c r="A250" s="1">
        <v>248</v>
      </c>
      <c r="B250">
        <v>248</v>
      </c>
      <c r="C250" t="s">
        <v>185</v>
      </c>
      <c r="D250" t="s">
        <v>186</v>
      </c>
      <c r="E250" t="s">
        <v>796</v>
      </c>
      <c r="F250" t="s">
        <v>797</v>
      </c>
      <c r="G250" t="s">
        <v>961</v>
      </c>
      <c r="H250" t="s">
        <v>962</v>
      </c>
      <c r="I250" t="s">
        <v>969</v>
      </c>
      <c r="J250" t="s">
        <v>230</v>
      </c>
      <c r="L250" s="4" t="str">
        <f>I249</f>
        <v>CT1_2_8_2</v>
      </c>
      <c r="N250" t="s">
        <v>970</v>
      </c>
      <c r="P250" t="str">
        <f>IFERROR(INDEX(LessonLO!H:I,MATCH("GCSE"&amp;AN250,LessonLO!H:H,0),2),"")</f>
        <v/>
      </c>
      <c r="Q250" t="str">
        <f>IFERROR(INDEX(LessonLO!H:I,MATCH("Tiny"&amp;AN250,LessonLO!H:H,0),2),"")</f>
        <v/>
      </c>
      <c r="R250" t="str">
        <f>IFERROR(INDEX(LessonLO!H:I,MATCH("Mini"&amp;AN250,LessonLO!H:H,0),2),"")</f>
        <v/>
      </c>
      <c r="S250" t="str">
        <f>IFERROR(INDEX(LessonLO!H:I,MATCH("Junior"&amp;AN250,LessonLO!H:H,0),2),"")</f>
        <v/>
      </c>
      <c r="T250" t="str">
        <f>IFERROR(INDEX(LessonLO!H:I,MATCH("Senior"&amp;AN250,LessonLO!H:H,0),1),"")</f>
        <v/>
      </c>
      <c r="AN250" t="s">
        <v>971</v>
      </c>
      <c r="AO250" t="str">
        <f ca="1">OFFSET(INDEX(I:I,MATCH(L250,I:I,0)),0,31)</f>
        <v>5e6922c9-4323-411d-9f5d-16cc4b2351e5</v>
      </c>
    </row>
    <row r="251" spans="1:41" x14ac:dyDescent="0.45">
      <c r="A251" s="1">
        <v>249</v>
      </c>
      <c r="B251">
        <v>249</v>
      </c>
      <c r="C251" t="s">
        <v>185</v>
      </c>
      <c r="D251" t="s">
        <v>186</v>
      </c>
      <c r="E251" t="s">
        <v>796</v>
      </c>
      <c r="F251" t="s">
        <v>797</v>
      </c>
      <c r="G251" t="s">
        <v>961</v>
      </c>
      <c r="H251" t="s">
        <v>962</v>
      </c>
      <c r="I251" t="s">
        <v>972</v>
      </c>
      <c r="J251" t="s">
        <v>230</v>
      </c>
      <c r="L251" s="4" t="str">
        <f>I250</f>
        <v>CT1_2_8_3</v>
      </c>
      <c r="N251" t="s">
        <v>973</v>
      </c>
      <c r="P251" t="str">
        <f>IFERROR(INDEX(LessonLO!H:I,MATCH("GCSE"&amp;AN251,LessonLO!H:H,0),2),"")</f>
        <v/>
      </c>
      <c r="Q251" t="str">
        <f>IFERROR(INDEX(LessonLO!H:I,MATCH("Tiny"&amp;AN251,LessonLO!H:H,0),2),"")</f>
        <v/>
      </c>
      <c r="R251" t="str">
        <f>IFERROR(INDEX(LessonLO!H:I,MATCH("Mini"&amp;AN251,LessonLO!H:H,0),2),"")</f>
        <v/>
      </c>
      <c r="S251" t="str">
        <f>IFERROR(INDEX(LessonLO!H:I,MATCH("Junior"&amp;AN251,LessonLO!H:H,0),2),"")</f>
        <v/>
      </c>
      <c r="T251" t="str">
        <f>IFERROR(INDEX(LessonLO!H:I,MATCH("Senior"&amp;AN251,LessonLO!H:H,0),1),"")</f>
        <v/>
      </c>
      <c r="AN251" t="s">
        <v>974</v>
      </c>
      <c r="AO251" t="str">
        <f ca="1">OFFSET(INDEX(I:I,MATCH(L251,I:I,0)),0,31)</f>
        <v>6b1c50df-8da2-48d9-b307-dab4eca763fc</v>
      </c>
    </row>
    <row r="252" spans="1:41" x14ac:dyDescent="0.45">
      <c r="A252" s="1">
        <v>250</v>
      </c>
      <c r="B252">
        <v>250</v>
      </c>
      <c r="C252" t="s">
        <v>185</v>
      </c>
      <c r="D252" t="s">
        <v>186</v>
      </c>
      <c r="E252" t="s">
        <v>796</v>
      </c>
      <c r="F252" t="s">
        <v>797</v>
      </c>
      <c r="G252" t="s">
        <v>961</v>
      </c>
      <c r="H252" t="s">
        <v>975</v>
      </c>
      <c r="I252" t="s">
        <v>976</v>
      </c>
      <c r="J252" t="s">
        <v>48</v>
      </c>
      <c r="L252" s="4" t="str">
        <f>CONCATENATE(I203,", ", I220, ", ", I222, ", ", I223, ", ", I224, ", ", I225, ", ", I226, ", ", I236)</f>
        <v>CT1_2_1_2, CT1_2_6_1, CT1_2_6_3, CT1_2_6_4, CT1_2_6_5, CT1_2_6_6, CT1_2_6_7, CT1_2_7_8</v>
      </c>
      <c r="N252" t="s">
        <v>977</v>
      </c>
      <c r="P252" t="str">
        <f>IFERROR(INDEX(LessonLO!H:I,MATCH("GCSE"&amp;AN252,LessonLO!H:H,0),2),"")</f>
        <v/>
      </c>
      <c r="Q252" t="str">
        <f>IFERROR(INDEX(LessonLO!H:I,MATCH("Tiny"&amp;AN252,LessonLO!H:H,0),2),"")</f>
        <v/>
      </c>
      <c r="R252" t="str">
        <f>IFERROR(INDEX(LessonLO!H:I,MATCH("Mini"&amp;AN252,LessonLO!H:H,0),2),"")</f>
        <v/>
      </c>
      <c r="S252" t="str">
        <f>IFERROR(INDEX(LessonLO!H:I,MATCH("Junior"&amp;AN252,LessonLO!H:H,0),2),"")</f>
        <v/>
      </c>
      <c r="T252" t="str">
        <f>IFERROR(INDEX(LessonLO!H:I,MATCH("Senior"&amp;AN252,LessonLO!H:H,0),1),"")</f>
        <v/>
      </c>
      <c r="AN252" t="s">
        <v>978</v>
      </c>
      <c r="AO252" t="str">
        <f ca="1">_xlfn.CONCAT(OFFSET(INDEX(I:I,MATCH("CT1_2_1_2",I:I,0)),0,31),",",OFFSET(INDEX(I:I,MATCH("CT1_2_6_1",I:I,0)),0,31),",",OFFSET(INDEX(I:I,MATCH("CT1_2_6_4",I:I,0)),0,31),",",OFFSET(INDEX(I:I,MATCH("CT1_2_6_5",I:I,0)),0,31),",",OFFSET(INDEX(I:I,MATCH("CT1_2_6_6",I:I,0)),0,31),",",OFFSET(INDEX(I:I,MATCH("CT1_2_6_7",I:I,0)),0,31),",",OFFSET(INDEX(I:I,MATCH("CT1_2_7_8",I:I,0)),0,31))</f>
        <v>abb68744-eed8-4b1c-9a74-3d8f9df7c6b6,62735f88-84df-4556-a401-3f50b557e6cd,9893f2bd-706b-4859-80f0-d35df4c34e81,d71faacd-ab62-4972-a031-090c66e5b0c7,0d4082ee-ee64-48e9-b062-9e5fe417ddf5,92b34bbf-e4a0-47cf-98ea-b67f527a31a7,a27dd07a-ee6a-4371-82d2-9880f4ec84af</v>
      </c>
    </row>
    <row r="253" spans="1:41" x14ac:dyDescent="0.45">
      <c r="A253" s="1">
        <v>251</v>
      </c>
      <c r="B253">
        <v>251</v>
      </c>
      <c r="C253" t="s">
        <v>185</v>
      </c>
      <c r="D253" t="s">
        <v>186</v>
      </c>
      <c r="E253" t="s">
        <v>979</v>
      </c>
      <c r="F253" t="s">
        <v>980</v>
      </c>
      <c r="G253" t="s">
        <v>981</v>
      </c>
      <c r="H253" t="s">
        <v>982</v>
      </c>
      <c r="I253" t="s">
        <v>983</v>
      </c>
      <c r="J253" t="s">
        <v>53</v>
      </c>
      <c r="L253" s="4">
        <v>0</v>
      </c>
      <c r="N253" t="s">
        <v>984</v>
      </c>
      <c r="P253" t="str">
        <f>IFERROR(INDEX(LessonLO!H:I,MATCH("GCSE"&amp;AN253,LessonLO!H:H,0),2),"")</f>
        <v/>
      </c>
      <c r="Q253" t="str">
        <f>IFERROR(INDEX(LessonLO!H:I,MATCH("Tiny"&amp;AN253,LessonLO!H:H,0),2),"")</f>
        <v>TS2.9</v>
      </c>
      <c r="R253" t="str">
        <f>IFERROR(INDEX(LessonLO!H:I,MATCH("Mini"&amp;AN253,LessonLO!H:H,0),2),"")</f>
        <v/>
      </c>
      <c r="S253" t="str">
        <f>IFERROR(INDEX(LessonLO!H:I,MATCH("Junior"&amp;AN253,LessonLO!H:H,0),2),"")</f>
        <v>JC2.2</v>
      </c>
      <c r="T253" t="str">
        <f>IFERROR(INDEX(LessonLO!H:I,MATCH("Senior"&amp;AN253,LessonLO!H:H,0),1),"")</f>
        <v/>
      </c>
      <c r="AN253" t="s">
        <v>985</v>
      </c>
    </row>
    <row r="254" spans="1:41" x14ac:dyDescent="0.45">
      <c r="A254" s="1">
        <v>252</v>
      </c>
      <c r="B254">
        <v>252</v>
      </c>
      <c r="C254" t="s">
        <v>185</v>
      </c>
      <c r="D254" t="s">
        <v>186</v>
      </c>
      <c r="E254" t="s">
        <v>979</v>
      </c>
      <c r="F254" t="s">
        <v>980</v>
      </c>
      <c r="G254" t="s">
        <v>981</v>
      </c>
      <c r="H254" t="s">
        <v>982</v>
      </c>
      <c r="I254" t="s">
        <v>986</v>
      </c>
      <c r="J254" t="s">
        <v>80</v>
      </c>
      <c r="L254" s="4" t="str">
        <f>I253</f>
        <v>CT1_14_1_1</v>
      </c>
      <c r="N254" t="s">
        <v>987</v>
      </c>
      <c r="P254" t="str">
        <f>IFERROR(INDEX(LessonLO!H:I,MATCH("GCSE"&amp;AN254,LessonLO!H:H,0),2),"")</f>
        <v/>
      </c>
      <c r="Q254" t="str">
        <f>IFERROR(INDEX(LessonLO!H:I,MATCH("Tiny"&amp;AN254,LessonLO!H:H,0),2),"")</f>
        <v>TS2.9</v>
      </c>
      <c r="R254" t="str">
        <f>IFERROR(INDEX(LessonLO!H:I,MATCH("Mini"&amp;AN254,LessonLO!H:H,0),2),"")</f>
        <v/>
      </c>
      <c r="S254" t="str">
        <f>IFERROR(INDEX(LessonLO!H:I,MATCH("Junior"&amp;AN254,LessonLO!H:H,0),2),"")</f>
        <v>JC2.2</v>
      </c>
      <c r="T254" t="str">
        <f>IFERROR(INDEX(LessonLO!H:I,MATCH("Senior"&amp;AN254,LessonLO!H:H,0),1),"")</f>
        <v/>
      </c>
      <c r="AN254" t="s">
        <v>988</v>
      </c>
      <c r="AO254" t="str">
        <f ca="1">OFFSET(INDEX(I:I,MATCH(L254,I:I,0)),0,31)</f>
        <v>61781db7-966f-4be1-820d-cd2e741df4e3</v>
      </c>
    </row>
    <row r="255" spans="1:41" x14ac:dyDescent="0.45">
      <c r="A255" s="1">
        <v>253</v>
      </c>
      <c r="B255">
        <v>253</v>
      </c>
      <c r="C255" t="s">
        <v>185</v>
      </c>
      <c r="D255" t="s">
        <v>186</v>
      </c>
      <c r="E255" t="s">
        <v>979</v>
      </c>
      <c r="F255" t="s">
        <v>980</v>
      </c>
      <c r="G255" t="s">
        <v>981</v>
      </c>
      <c r="H255" t="s">
        <v>982</v>
      </c>
      <c r="I255" t="s">
        <v>989</v>
      </c>
      <c r="J255" t="s">
        <v>80</v>
      </c>
      <c r="L255" s="4" t="str">
        <f>I254</f>
        <v>CT1_14_1_2</v>
      </c>
      <c r="N255" t="s">
        <v>990</v>
      </c>
      <c r="P255" t="str">
        <f>IFERROR(INDEX(LessonLO!H:I,MATCH("GCSE"&amp;AN255,LessonLO!H:H,0),2),"")</f>
        <v/>
      </c>
      <c r="Q255" t="str">
        <f>IFERROR(INDEX(LessonLO!H:I,MATCH("Tiny"&amp;AN255,LessonLO!H:H,0),2),"")</f>
        <v/>
      </c>
      <c r="R255" t="str">
        <f>IFERROR(INDEX(LessonLO!H:I,MATCH("Mini"&amp;AN255,LessonLO!H:H,0),2),"")</f>
        <v/>
      </c>
      <c r="S255" t="str">
        <f>IFERROR(INDEX(LessonLO!H:I,MATCH("Junior"&amp;AN255,LessonLO!H:H,0),2),"")</f>
        <v>JC2.2</v>
      </c>
      <c r="T255" t="str">
        <f>IFERROR(INDEX(LessonLO!H:I,MATCH("Senior"&amp;AN255,LessonLO!H:H,0),1),"")</f>
        <v/>
      </c>
      <c r="AN255" t="s">
        <v>991</v>
      </c>
      <c r="AO255" t="str">
        <f ca="1">OFFSET(INDEX(I:I,MATCH(L255,I:I,0)),0,31)</f>
        <v>8566d4b7-7c2c-4386-9719-a2badbb6e115</v>
      </c>
    </row>
    <row r="256" spans="1:41" x14ac:dyDescent="0.45">
      <c r="A256" s="1">
        <v>254</v>
      </c>
      <c r="B256">
        <v>254</v>
      </c>
      <c r="C256" t="s">
        <v>185</v>
      </c>
      <c r="D256" t="s">
        <v>186</v>
      </c>
      <c r="E256" t="s">
        <v>979</v>
      </c>
      <c r="F256" t="s">
        <v>980</v>
      </c>
      <c r="G256" t="s">
        <v>981</v>
      </c>
      <c r="H256" t="s">
        <v>982</v>
      </c>
      <c r="I256" t="s">
        <v>992</v>
      </c>
      <c r="J256" t="s">
        <v>230</v>
      </c>
      <c r="L256" s="4" t="str">
        <f>I255</f>
        <v>CT1_14_1_3</v>
      </c>
      <c r="N256" t="s">
        <v>993</v>
      </c>
      <c r="P256" t="str">
        <f>IFERROR(INDEX(LessonLO!H:I,MATCH("GCSE"&amp;AN256,LessonLO!H:H,0),2),"")</f>
        <v/>
      </c>
      <c r="Q256" t="str">
        <f>IFERROR(INDEX(LessonLO!H:I,MATCH("Tiny"&amp;AN256,LessonLO!H:H,0),2),"")</f>
        <v>TS2.9</v>
      </c>
      <c r="R256" t="str">
        <f>IFERROR(INDEX(LessonLO!H:I,MATCH("Mini"&amp;AN256,LessonLO!H:H,0),2),"")</f>
        <v/>
      </c>
      <c r="S256" t="str">
        <f>IFERROR(INDEX(LessonLO!H:I,MATCH("Junior"&amp;AN256,LessonLO!H:H,0),2),"")</f>
        <v>JC2.2</v>
      </c>
      <c r="T256" t="str">
        <f>IFERROR(INDEX(LessonLO!H:I,MATCH("Senior"&amp;AN256,LessonLO!H:H,0),1),"")</f>
        <v/>
      </c>
      <c r="AN256" t="s">
        <v>994</v>
      </c>
      <c r="AO256" t="str">
        <f ca="1">OFFSET(INDEX(I:I,MATCH(L256,I:I,0)),0,31)</f>
        <v>5d0768b9-f12f-4326-9c5d-3d447d49a2af</v>
      </c>
    </row>
    <row r="257" spans="1:41" x14ac:dyDescent="0.45">
      <c r="A257" s="1">
        <v>255</v>
      </c>
      <c r="B257">
        <v>255</v>
      </c>
      <c r="C257" t="s">
        <v>185</v>
      </c>
      <c r="D257" t="s">
        <v>186</v>
      </c>
      <c r="E257" t="s">
        <v>979</v>
      </c>
      <c r="F257" t="s">
        <v>980</v>
      </c>
      <c r="G257" t="s">
        <v>981</v>
      </c>
      <c r="H257" t="s">
        <v>982</v>
      </c>
      <c r="I257" t="s">
        <v>995</v>
      </c>
      <c r="J257" t="s">
        <v>230</v>
      </c>
      <c r="L257" s="4" t="str">
        <f>I256</f>
        <v>CT1_14_1_4</v>
      </c>
      <c r="N257" t="s">
        <v>996</v>
      </c>
      <c r="P257" t="str">
        <f>IFERROR(INDEX(LessonLO!H:I,MATCH("GCSE"&amp;AN257,LessonLO!H:H,0),2),"")</f>
        <v/>
      </c>
      <c r="Q257" t="str">
        <f>IFERROR(INDEX(LessonLO!H:I,MATCH("Tiny"&amp;AN257,LessonLO!H:H,0),2),"")</f>
        <v>TS2.9</v>
      </c>
      <c r="R257" t="str">
        <f>IFERROR(INDEX(LessonLO!H:I,MATCH("Mini"&amp;AN257,LessonLO!H:H,0),2),"")</f>
        <v/>
      </c>
      <c r="S257" t="str">
        <f>IFERROR(INDEX(LessonLO!H:I,MATCH("Junior"&amp;AN257,LessonLO!H:H,0),2),"")</f>
        <v>JC2.2</v>
      </c>
      <c r="T257" t="str">
        <f>IFERROR(INDEX(LessonLO!H:I,MATCH("Senior"&amp;AN257,LessonLO!H:H,0),1),"")</f>
        <v/>
      </c>
      <c r="AN257" t="s">
        <v>997</v>
      </c>
      <c r="AO257" t="str">
        <f ca="1">OFFSET(INDEX(I:I,MATCH(L257,I:I,0)),0,31)</f>
        <v>fcf2a04c-13e2-494b-ba45-a7ae6379c5c2</v>
      </c>
    </row>
    <row r="258" spans="1:41" x14ac:dyDescent="0.45">
      <c r="A258" s="1">
        <v>256</v>
      </c>
      <c r="B258">
        <v>256</v>
      </c>
      <c r="C258" t="s">
        <v>185</v>
      </c>
      <c r="D258" t="s">
        <v>186</v>
      </c>
      <c r="E258" t="s">
        <v>979</v>
      </c>
      <c r="F258" t="s">
        <v>980</v>
      </c>
      <c r="G258" t="s">
        <v>981</v>
      </c>
      <c r="H258" t="s">
        <v>982</v>
      </c>
      <c r="I258" t="s">
        <v>998</v>
      </c>
      <c r="J258" t="s">
        <v>230</v>
      </c>
      <c r="L258" s="4" t="str">
        <f>I257</f>
        <v>CT1_14_1_5</v>
      </c>
      <c r="N258" t="s">
        <v>999</v>
      </c>
      <c r="P258" t="str">
        <f>IFERROR(INDEX(LessonLO!H:I,MATCH("GCSE"&amp;AN258,LessonLO!H:H,0),2),"")</f>
        <v/>
      </c>
      <c r="Q258" t="str">
        <f>IFERROR(INDEX(LessonLO!H:I,MATCH("Tiny"&amp;AN258,LessonLO!H:H,0),2),"")</f>
        <v/>
      </c>
      <c r="R258" t="str">
        <f>IFERROR(INDEX(LessonLO!H:I,MATCH("Mini"&amp;AN258,LessonLO!H:H,0),2),"")</f>
        <v/>
      </c>
      <c r="S258" t="str">
        <f>IFERROR(INDEX(LessonLO!H:I,MATCH("Junior"&amp;AN258,LessonLO!H:H,0),2),"")</f>
        <v>JC2.2</v>
      </c>
      <c r="T258" t="str">
        <f>IFERROR(INDEX(LessonLO!H:I,MATCH("Senior"&amp;AN258,LessonLO!H:H,0),1),"")</f>
        <v/>
      </c>
      <c r="AN258" t="s">
        <v>1000</v>
      </c>
      <c r="AO258" t="str">
        <f ca="1">OFFSET(INDEX(I:I,MATCH(L258,I:I,0)),0,31)</f>
        <v>b34c2905-4b7f-4a47-b62b-c7678a908cce</v>
      </c>
    </row>
    <row r="259" spans="1:41" x14ac:dyDescent="0.45">
      <c r="A259" s="1">
        <v>257</v>
      </c>
      <c r="B259">
        <v>257</v>
      </c>
      <c r="C259" t="s">
        <v>185</v>
      </c>
      <c r="D259" t="s">
        <v>186</v>
      </c>
      <c r="E259" t="s">
        <v>979</v>
      </c>
      <c r="F259" t="s">
        <v>980</v>
      </c>
      <c r="G259" t="s">
        <v>1001</v>
      </c>
      <c r="H259" t="s">
        <v>1002</v>
      </c>
      <c r="I259" t="s">
        <v>1003</v>
      </c>
      <c r="J259" t="s">
        <v>53</v>
      </c>
      <c r="L259" s="4">
        <v>0</v>
      </c>
      <c r="N259" t="s">
        <v>1004</v>
      </c>
      <c r="P259" t="str">
        <f>IFERROR(INDEX(LessonLO!H:I,MATCH("GCSE"&amp;AN259,LessonLO!H:H,0),2),"")</f>
        <v/>
      </c>
      <c r="Q259" t="str">
        <f>IFERROR(INDEX(LessonLO!H:I,MATCH("Tiny"&amp;AN259,LessonLO!H:H,0),2),"")</f>
        <v>TS3.6</v>
      </c>
      <c r="R259" t="str">
        <f>IFERROR(INDEX(LessonLO!H:I,MATCH("Mini"&amp;AN259,LessonLO!H:H,0),2),"")</f>
        <v/>
      </c>
      <c r="S259" t="str">
        <f>IFERROR(INDEX(LessonLO!H:I,MATCH("Junior"&amp;AN259,LessonLO!H:H,0),2),"")</f>
        <v>JC2.2</v>
      </c>
      <c r="T259" t="str">
        <f>IFERROR(INDEX(LessonLO!H:I,MATCH("Senior"&amp;AN259,LessonLO!H:H,0),1),"")</f>
        <v/>
      </c>
      <c r="AN259" t="s">
        <v>1005</v>
      </c>
    </row>
    <row r="260" spans="1:41" x14ac:dyDescent="0.45">
      <c r="A260" s="1">
        <v>258</v>
      </c>
      <c r="B260">
        <v>258</v>
      </c>
      <c r="C260" t="s">
        <v>185</v>
      </c>
      <c r="D260" t="s">
        <v>186</v>
      </c>
      <c r="E260" t="s">
        <v>979</v>
      </c>
      <c r="F260" t="s">
        <v>980</v>
      </c>
      <c r="G260" t="s">
        <v>1001</v>
      </c>
      <c r="H260" t="s">
        <v>1002</v>
      </c>
      <c r="I260" t="s">
        <v>1006</v>
      </c>
      <c r="J260" t="s">
        <v>80</v>
      </c>
      <c r="L260" s="4" t="str">
        <f>I259</f>
        <v>CT1_14_2_1</v>
      </c>
      <c r="N260" t="s">
        <v>1007</v>
      </c>
      <c r="P260" t="str">
        <f>IFERROR(INDEX(LessonLO!H:I,MATCH("GCSE"&amp;AN260,LessonLO!H:H,0),2),"")</f>
        <v/>
      </c>
      <c r="Q260" t="str">
        <f>IFERROR(INDEX(LessonLO!H:I,MATCH("Tiny"&amp;AN260,LessonLO!H:H,0),2),"")</f>
        <v>TS3.6</v>
      </c>
      <c r="R260" t="str">
        <f>IFERROR(INDEX(LessonLO!H:I,MATCH("Mini"&amp;AN260,LessonLO!H:H,0),2),"")</f>
        <v/>
      </c>
      <c r="S260" t="str">
        <f>IFERROR(INDEX(LessonLO!H:I,MATCH("Junior"&amp;AN260,LessonLO!H:H,0),2),"")</f>
        <v>JC2.2</v>
      </c>
      <c r="T260" t="str">
        <f>IFERROR(INDEX(LessonLO!H:I,MATCH("Senior"&amp;AN260,LessonLO!H:H,0),1),"")</f>
        <v/>
      </c>
      <c r="AN260" t="s">
        <v>1008</v>
      </c>
      <c r="AO260" t="str">
        <f ca="1">OFFSET(INDEX(I:I,MATCH(L260,I:I,0)),0,31)</f>
        <v>a69c2d90-7f66-46a5-9894-cd73254ebd3d</v>
      </c>
    </row>
    <row r="261" spans="1:41" x14ac:dyDescent="0.45">
      <c r="A261" s="1">
        <v>259</v>
      </c>
      <c r="B261">
        <v>259</v>
      </c>
      <c r="C261" t="s">
        <v>185</v>
      </c>
      <c r="D261" t="s">
        <v>186</v>
      </c>
      <c r="E261" t="s">
        <v>979</v>
      </c>
      <c r="F261" t="s">
        <v>980</v>
      </c>
      <c r="G261" t="s">
        <v>1001</v>
      </c>
      <c r="H261" t="s">
        <v>1002</v>
      </c>
      <c r="I261" t="s">
        <v>1009</v>
      </c>
      <c r="J261" t="s">
        <v>230</v>
      </c>
      <c r="L261" s="4" t="str">
        <f>I260</f>
        <v>CT1_14_2_2</v>
      </c>
      <c r="N261" t="s">
        <v>1010</v>
      </c>
      <c r="P261" t="str">
        <f>IFERROR(INDEX(LessonLO!H:I,MATCH("GCSE"&amp;AN261,LessonLO!H:H,0),2),"")</f>
        <v/>
      </c>
      <c r="Q261" t="str">
        <f>IFERROR(INDEX(LessonLO!H:I,MATCH("Tiny"&amp;AN261,LessonLO!H:H,0),2),"")</f>
        <v>TS3.6</v>
      </c>
      <c r="R261" t="str">
        <f>IFERROR(INDEX(LessonLO!H:I,MATCH("Mini"&amp;AN261,LessonLO!H:H,0),2),"")</f>
        <v/>
      </c>
      <c r="S261" t="str">
        <f>IFERROR(INDEX(LessonLO!H:I,MATCH("Junior"&amp;AN261,LessonLO!H:H,0),2),"")</f>
        <v>JC2.2</v>
      </c>
      <c r="T261" t="str">
        <f>IFERROR(INDEX(LessonLO!H:I,MATCH("Senior"&amp;AN261,LessonLO!H:H,0),1),"")</f>
        <v/>
      </c>
      <c r="AN261" t="s">
        <v>1011</v>
      </c>
      <c r="AO261" t="str">
        <f ca="1">OFFSET(INDEX(I:I,MATCH(L261,I:I,0)),0,31)</f>
        <v>6ec0eb5d-f258-49da-a165-c20b9e4df5d4</v>
      </c>
    </row>
    <row r="262" spans="1:41" x14ac:dyDescent="0.45">
      <c r="A262" s="1">
        <v>260</v>
      </c>
      <c r="B262">
        <v>260</v>
      </c>
      <c r="C262" t="s">
        <v>185</v>
      </c>
      <c r="D262" t="s">
        <v>186</v>
      </c>
      <c r="E262" t="s">
        <v>979</v>
      </c>
      <c r="F262" t="s">
        <v>980</v>
      </c>
      <c r="G262" t="s">
        <v>1001</v>
      </c>
      <c r="H262" t="s">
        <v>1002</v>
      </c>
      <c r="I262" t="s">
        <v>1012</v>
      </c>
      <c r="J262" t="s">
        <v>230</v>
      </c>
      <c r="L262" s="4" t="str">
        <f>I261</f>
        <v>CT1_14_2_3</v>
      </c>
      <c r="N262" t="s">
        <v>1013</v>
      </c>
      <c r="P262" t="str">
        <f>IFERROR(INDEX(LessonLO!H:I,MATCH("GCSE"&amp;AN262,LessonLO!H:H,0),2),"")</f>
        <v/>
      </c>
      <c r="Q262" t="str">
        <f>IFERROR(INDEX(LessonLO!H:I,MATCH("Tiny"&amp;AN262,LessonLO!H:H,0),2),"")</f>
        <v/>
      </c>
      <c r="R262" t="str">
        <f>IFERROR(INDEX(LessonLO!H:I,MATCH("Mini"&amp;AN262,LessonLO!H:H,0),2),"")</f>
        <v/>
      </c>
      <c r="S262" t="str">
        <f>IFERROR(INDEX(LessonLO!H:I,MATCH("Junior"&amp;AN262,LessonLO!H:H,0),2),"")</f>
        <v>JC2.2</v>
      </c>
      <c r="T262" t="str">
        <f>IFERROR(INDEX(LessonLO!H:I,MATCH("Senior"&amp;AN262,LessonLO!H:H,0),1),"")</f>
        <v/>
      </c>
      <c r="AN262" t="s">
        <v>1014</v>
      </c>
      <c r="AO262" t="str">
        <f ca="1">OFFSET(INDEX(I:I,MATCH(L262,I:I,0)),0,31)</f>
        <v>728282ef-0762-4f00-8a23-01780613378a</v>
      </c>
    </row>
    <row r="263" spans="1:41" x14ac:dyDescent="0.45">
      <c r="A263" s="1">
        <v>261</v>
      </c>
      <c r="B263">
        <v>261</v>
      </c>
      <c r="C263" t="s">
        <v>185</v>
      </c>
      <c r="D263" t="s">
        <v>186</v>
      </c>
      <c r="E263" t="s">
        <v>979</v>
      </c>
      <c r="F263" t="s">
        <v>980</v>
      </c>
      <c r="G263" t="s">
        <v>1001</v>
      </c>
      <c r="H263" t="s">
        <v>1002</v>
      </c>
      <c r="I263" t="s">
        <v>1015</v>
      </c>
      <c r="J263" t="s">
        <v>230</v>
      </c>
      <c r="L263" s="4" t="str">
        <f>I262</f>
        <v>CT1_14_2_4</v>
      </c>
      <c r="N263" t="s">
        <v>1016</v>
      </c>
      <c r="P263" t="str">
        <f>IFERROR(INDEX(LessonLO!H:I,MATCH("GCSE"&amp;AN263,LessonLO!H:H,0),2),"")</f>
        <v/>
      </c>
      <c r="Q263" t="str">
        <f>IFERROR(INDEX(LessonLO!H:I,MATCH("Tiny"&amp;AN263,LessonLO!H:H,0),2),"")</f>
        <v>TS3.6</v>
      </c>
      <c r="R263" t="str">
        <f>IFERROR(INDEX(LessonLO!H:I,MATCH("Mini"&amp;AN263,LessonLO!H:H,0),2),"")</f>
        <v/>
      </c>
      <c r="S263" t="str">
        <f>IFERROR(INDEX(LessonLO!H:I,MATCH("Junior"&amp;AN263,LessonLO!H:H,0),2),"")</f>
        <v>JC2.2</v>
      </c>
      <c r="T263" t="str">
        <f>IFERROR(INDEX(LessonLO!H:I,MATCH("Senior"&amp;AN263,LessonLO!H:H,0),1),"")</f>
        <v/>
      </c>
      <c r="AN263" t="s">
        <v>1017</v>
      </c>
      <c r="AO263" t="str">
        <f ca="1">OFFSET(INDEX(I:I,MATCH(L263,I:I,0)),0,31)</f>
        <v>bb85449d-8fdf-4a32-bd65-a92a92fa81c5</v>
      </c>
    </row>
    <row r="264" spans="1:41" x14ac:dyDescent="0.45">
      <c r="A264" s="1">
        <v>262</v>
      </c>
      <c r="B264">
        <v>262</v>
      </c>
      <c r="C264" t="s">
        <v>185</v>
      </c>
      <c r="D264" t="s">
        <v>186</v>
      </c>
      <c r="E264" t="s">
        <v>979</v>
      </c>
      <c r="F264" t="s">
        <v>980</v>
      </c>
      <c r="G264" t="s">
        <v>1018</v>
      </c>
      <c r="H264" t="s">
        <v>1019</v>
      </c>
      <c r="I264" t="s">
        <v>1020</v>
      </c>
      <c r="J264" t="s">
        <v>91</v>
      </c>
      <c r="L264" s="4" t="str">
        <f>CONCATENATE(I258, ", ", I263)</f>
        <v>CT1_14_1_6, CT1_14_2_5</v>
      </c>
      <c r="N264" t="s">
        <v>1021</v>
      </c>
      <c r="P264" t="str">
        <f>IFERROR(INDEX(LessonLO!H:I,MATCH("GCSE"&amp;AN264,LessonLO!H:H,0),2),"")</f>
        <v/>
      </c>
      <c r="Q264" t="str">
        <f>IFERROR(INDEX(LessonLO!H:I,MATCH("Tiny"&amp;AN264,LessonLO!H:H,0),2),"")</f>
        <v>TS3.6</v>
      </c>
      <c r="R264" t="str">
        <f>IFERROR(INDEX(LessonLO!H:I,MATCH("Mini"&amp;AN264,LessonLO!H:H,0),2),"")</f>
        <v/>
      </c>
      <c r="S264" t="str">
        <f>IFERROR(INDEX(LessonLO!H:I,MATCH("Junior"&amp;AN264,LessonLO!H:H,0),2),"")</f>
        <v>JC2.2</v>
      </c>
      <c r="T264" t="str">
        <f>IFERROR(INDEX(LessonLO!H:I,MATCH("Senior"&amp;AN264,LessonLO!H:H,0),1),"")</f>
        <v/>
      </c>
      <c r="AN264" t="s">
        <v>1022</v>
      </c>
      <c r="AO264" t="str">
        <f ca="1">_xlfn.CONCAT(OFFSET(INDEX(I:I,MATCH("CT1_14_1_6",I:I,0)),0,31),",",OFFSET(INDEX(I:I,MATCH("CT1_14_2_5",I:I,0)),0,31))</f>
        <v>c43523a8-f8e1-406f-8e4f-50ab72fcdf68,a70e3bf8-c6c7-48b8-b1cd-77690ed2ce9f</v>
      </c>
    </row>
    <row r="265" spans="1:41" x14ac:dyDescent="0.45">
      <c r="A265" s="1">
        <v>263</v>
      </c>
      <c r="B265">
        <v>263</v>
      </c>
      <c r="C265" t="s">
        <v>185</v>
      </c>
      <c r="D265" t="s">
        <v>186</v>
      </c>
      <c r="E265" t="s">
        <v>1023</v>
      </c>
      <c r="F265" t="s">
        <v>1024</v>
      </c>
      <c r="G265" t="s">
        <v>1025</v>
      </c>
      <c r="H265" t="s">
        <v>1026</v>
      </c>
      <c r="I265" t="s">
        <v>1027</v>
      </c>
      <c r="J265" t="s">
        <v>80</v>
      </c>
      <c r="L265" s="4" t="str">
        <f>CONCATENATE(I59, ", ", I61)</f>
        <v>CT1_23_1_2, CT1_1_3_2</v>
      </c>
      <c r="N265" t="s">
        <v>1028</v>
      </c>
      <c r="P265" t="str">
        <f>IFERROR(INDEX(LessonLO!H:I,MATCH("GCSE"&amp;AN265,LessonLO!H:H,0),2),"")</f>
        <v/>
      </c>
      <c r="Q265" t="str">
        <f>IFERROR(INDEX(LessonLO!H:I,MATCH("Tiny"&amp;AN265,LessonLO!H:H,0),2),"")</f>
        <v>TS4.1</v>
      </c>
      <c r="R265" t="str">
        <f>IFERROR(INDEX(LessonLO!H:I,MATCH("Mini"&amp;AN265,LessonLO!H:H,0),2),"")</f>
        <v/>
      </c>
      <c r="S265" t="str">
        <f>IFERROR(INDEX(LessonLO!H:I,MATCH("Junior"&amp;AN265,LessonLO!H:H,0),2),"")</f>
        <v>JC1.5</v>
      </c>
      <c r="T265" t="str">
        <f>IFERROR(INDEX(LessonLO!H:I,MATCH("Senior"&amp;AN265,LessonLO!H:H,0),1),"")</f>
        <v/>
      </c>
      <c r="AN265" t="s">
        <v>1029</v>
      </c>
      <c r="AO265" t="str">
        <f ca="1">_xlfn.CONCAT(OFFSET(INDEX(I:I,MATCH("CT1_23_1_2",I:I,0)),0,31),",",OFFSET(INDEX(I:I,MATCH("CT1_1_3_2",I:I,0)),0,31))</f>
        <v>269d7786-5110-4884-91aa-0d40b14ab2e7,e1bb8a8a-01f9-4758-b1f9-c7d934745564</v>
      </c>
    </row>
    <row r="266" spans="1:41" x14ac:dyDescent="0.45">
      <c r="A266" s="1">
        <v>264</v>
      </c>
      <c r="B266">
        <v>264</v>
      </c>
      <c r="C266" t="s">
        <v>185</v>
      </c>
      <c r="D266" t="s">
        <v>186</v>
      </c>
      <c r="E266" t="s">
        <v>1023</v>
      </c>
      <c r="F266" t="s">
        <v>1024</v>
      </c>
      <c r="G266" t="s">
        <v>1025</v>
      </c>
      <c r="H266" t="s">
        <v>1026</v>
      </c>
      <c r="I266" t="s">
        <v>1030</v>
      </c>
      <c r="J266" t="s">
        <v>80</v>
      </c>
      <c r="L266" s="4" t="str">
        <f>I265</f>
        <v>CT1_11_1_1</v>
      </c>
      <c r="N266" t="s">
        <v>1031</v>
      </c>
      <c r="P266" t="str">
        <f>IFERROR(INDEX(LessonLO!H:I,MATCH("GCSE"&amp;AN266,LessonLO!H:H,0),2),"")</f>
        <v/>
      </c>
      <c r="Q266" t="str">
        <f>IFERROR(INDEX(LessonLO!H:I,MATCH("Tiny"&amp;AN266,LessonLO!H:H,0),2),"")</f>
        <v>TS4.1</v>
      </c>
      <c r="R266" t="str">
        <f>IFERROR(INDEX(LessonLO!H:I,MATCH("Mini"&amp;AN266,LessonLO!H:H,0),2),"")</f>
        <v/>
      </c>
      <c r="S266" t="str">
        <f>IFERROR(INDEX(LessonLO!H:I,MATCH("Junior"&amp;AN266,LessonLO!H:H,0),2),"")</f>
        <v>JC1.5</v>
      </c>
      <c r="T266" t="str">
        <f>IFERROR(INDEX(LessonLO!H:I,MATCH("Senior"&amp;AN266,LessonLO!H:H,0),1),"")</f>
        <v/>
      </c>
      <c r="AN266" t="s">
        <v>1032</v>
      </c>
      <c r="AO266" t="str">
        <f t="shared" ref="AO266:AO278" ca="1" si="18">OFFSET(INDEX(I:I,MATCH(L266,I:I,0)),0,31)</f>
        <v>d51e4396-5ab8-4685-b733-8855ee34b480</v>
      </c>
    </row>
    <row r="267" spans="1:41" x14ac:dyDescent="0.45">
      <c r="A267" s="1">
        <v>265</v>
      </c>
      <c r="B267">
        <v>265</v>
      </c>
      <c r="C267" t="s">
        <v>185</v>
      </c>
      <c r="D267" t="s">
        <v>186</v>
      </c>
      <c r="E267" t="s">
        <v>1023</v>
      </c>
      <c r="F267" t="s">
        <v>1024</v>
      </c>
      <c r="G267" t="s">
        <v>1025</v>
      </c>
      <c r="H267" t="s">
        <v>1026</v>
      </c>
      <c r="I267" t="s">
        <v>1033</v>
      </c>
      <c r="J267" t="s">
        <v>48</v>
      </c>
      <c r="L267" s="4" t="str">
        <f>I266</f>
        <v>CT1_11_1_2</v>
      </c>
      <c r="N267" t="s">
        <v>1034</v>
      </c>
      <c r="P267" t="str">
        <f>IFERROR(INDEX(LessonLO!H:I,MATCH("GCSE"&amp;AN267,LessonLO!H:H,0),2),"")</f>
        <v/>
      </c>
      <c r="Q267" t="str">
        <f>IFERROR(INDEX(LessonLO!H:I,MATCH("Tiny"&amp;AN267,LessonLO!H:H,0),2),"")</f>
        <v/>
      </c>
      <c r="R267" t="str">
        <f>IFERROR(INDEX(LessonLO!H:I,MATCH("Mini"&amp;AN267,LessonLO!H:H,0),2),"")</f>
        <v/>
      </c>
      <c r="S267" t="str">
        <f>IFERROR(INDEX(LessonLO!H:I,MATCH("Junior"&amp;AN267,LessonLO!H:H,0),2),"")</f>
        <v>JC6.6</v>
      </c>
      <c r="T267" t="str">
        <f>IFERROR(INDEX(LessonLO!H:I,MATCH("Senior"&amp;AN267,LessonLO!H:H,0),1),"")</f>
        <v/>
      </c>
      <c r="AN267" t="s">
        <v>1035</v>
      </c>
      <c r="AO267" t="str">
        <f t="shared" ca="1" si="18"/>
        <v>a7b16418-a279-4324-a874-7fd097ec8b2c</v>
      </c>
    </row>
    <row r="268" spans="1:41" x14ac:dyDescent="0.45">
      <c r="A268" s="1">
        <v>266</v>
      </c>
      <c r="B268">
        <v>266</v>
      </c>
      <c r="C268" t="s">
        <v>185</v>
      </c>
      <c r="D268" t="s">
        <v>186</v>
      </c>
      <c r="E268" t="s">
        <v>1023</v>
      </c>
      <c r="F268" t="s">
        <v>1024</v>
      </c>
      <c r="G268" t="s">
        <v>1036</v>
      </c>
      <c r="H268" t="s">
        <v>1037</v>
      </c>
      <c r="I268" t="s">
        <v>1038</v>
      </c>
      <c r="J268" t="s">
        <v>230</v>
      </c>
      <c r="L268" s="4" t="str">
        <f>I266</f>
        <v>CT1_11_1_2</v>
      </c>
      <c r="N268" t="s">
        <v>1039</v>
      </c>
      <c r="P268" t="str">
        <f>IFERROR(INDEX(LessonLO!H:I,MATCH("GCSE"&amp;AN268,LessonLO!H:H,0),2),"")</f>
        <v/>
      </c>
      <c r="Q268" t="str">
        <f>IFERROR(INDEX(LessonLO!H:I,MATCH("Tiny"&amp;AN268,LessonLO!H:H,0),2),"")</f>
        <v>TS4.1</v>
      </c>
      <c r="R268" t="str">
        <f>IFERROR(INDEX(LessonLO!H:I,MATCH("Mini"&amp;AN268,LessonLO!H:H,0),2),"")</f>
        <v/>
      </c>
      <c r="S268" t="str">
        <f>IFERROR(INDEX(LessonLO!H:I,MATCH("Junior"&amp;AN268,LessonLO!H:H,0),2),"")</f>
        <v>JC1.5</v>
      </c>
      <c r="T268" t="str">
        <f>IFERROR(INDEX(LessonLO!H:I,MATCH("Senior"&amp;AN268,LessonLO!H:H,0),1),"")</f>
        <v/>
      </c>
      <c r="AN268" t="s">
        <v>1040</v>
      </c>
      <c r="AO268" t="str">
        <f t="shared" ca="1" si="18"/>
        <v>a7b16418-a279-4324-a874-7fd097ec8b2c</v>
      </c>
    </row>
    <row r="269" spans="1:41" x14ac:dyDescent="0.45">
      <c r="A269" s="1">
        <v>267</v>
      </c>
      <c r="B269">
        <v>267</v>
      </c>
      <c r="C269" t="s">
        <v>185</v>
      </c>
      <c r="D269" t="s">
        <v>186</v>
      </c>
      <c r="E269" t="s">
        <v>1023</v>
      </c>
      <c r="F269" t="s">
        <v>1024</v>
      </c>
      <c r="G269" t="s">
        <v>1036</v>
      </c>
      <c r="H269" t="s">
        <v>1037</v>
      </c>
      <c r="I269" t="s">
        <v>1041</v>
      </c>
      <c r="J269" t="s">
        <v>230</v>
      </c>
      <c r="L269" s="4" t="str">
        <f>I268</f>
        <v>CT1_11_2_1</v>
      </c>
      <c r="N269" t="s">
        <v>1042</v>
      </c>
      <c r="P269" t="str">
        <f>IFERROR(INDEX(LessonLO!H:I,MATCH("GCSE"&amp;AN269,LessonLO!H:H,0),2),"")</f>
        <v>GCSE50</v>
      </c>
      <c r="Q269" t="str">
        <f>IFERROR(INDEX(LessonLO!H:I,MATCH("Tiny"&amp;AN269,LessonLO!H:H,0),2),"")</f>
        <v>TS4.1</v>
      </c>
      <c r="R269" t="str">
        <f>IFERROR(INDEX(LessonLO!H:I,MATCH("Mini"&amp;AN269,LessonLO!H:H,0),2),"")</f>
        <v/>
      </c>
      <c r="S269" t="str">
        <f>IFERROR(INDEX(LessonLO!H:I,MATCH("Junior"&amp;AN269,LessonLO!H:H,0),2),"")</f>
        <v/>
      </c>
      <c r="T269" t="str">
        <f>IFERROR(INDEX(LessonLO!H:I,MATCH("Senior"&amp;AN269,LessonLO!H:H,0),1),"")</f>
        <v/>
      </c>
      <c r="AN269" t="s">
        <v>1043</v>
      </c>
      <c r="AO269" t="str">
        <f t="shared" ca="1" si="18"/>
        <v>5fd2d8b3-4a80-4a84-b2c2-89b77a2b1a30</v>
      </c>
    </row>
    <row r="270" spans="1:41" x14ac:dyDescent="0.45">
      <c r="A270" s="1">
        <v>268</v>
      </c>
      <c r="B270">
        <v>268</v>
      </c>
      <c r="C270" t="s">
        <v>185</v>
      </c>
      <c r="D270" t="s">
        <v>186</v>
      </c>
      <c r="E270" t="s">
        <v>1023</v>
      </c>
      <c r="F270" t="s">
        <v>1024</v>
      </c>
      <c r="G270" t="s">
        <v>1036</v>
      </c>
      <c r="H270" t="s">
        <v>1037</v>
      </c>
      <c r="I270" t="s">
        <v>1044</v>
      </c>
      <c r="J270" t="s">
        <v>48</v>
      </c>
      <c r="L270" s="4" t="str">
        <f>I268</f>
        <v>CT1_11_2_1</v>
      </c>
      <c r="N270" t="s">
        <v>1045</v>
      </c>
      <c r="P270" t="str">
        <f>IFERROR(INDEX(LessonLO!H:I,MATCH("GCSE"&amp;AN270,LessonLO!H:H,0),2),"")</f>
        <v/>
      </c>
      <c r="Q270" t="str">
        <f>IFERROR(INDEX(LessonLO!H:I,MATCH("Tiny"&amp;AN270,LessonLO!H:H,0),2),"")</f>
        <v/>
      </c>
      <c r="R270" t="str">
        <f>IFERROR(INDEX(LessonLO!H:I,MATCH("Mini"&amp;AN270,LessonLO!H:H,0),2),"")</f>
        <v/>
      </c>
      <c r="S270" t="str">
        <f>IFERROR(INDEX(LessonLO!H:I,MATCH("Junior"&amp;AN270,LessonLO!H:H,0),2),"")</f>
        <v/>
      </c>
      <c r="T270" t="str">
        <f>IFERROR(INDEX(LessonLO!H:I,MATCH("Senior"&amp;AN270,LessonLO!H:H,0),1),"")</f>
        <v/>
      </c>
      <c r="AN270" t="s">
        <v>1046</v>
      </c>
      <c r="AO270" t="str">
        <f t="shared" ca="1" si="18"/>
        <v>5fd2d8b3-4a80-4a84-b2c2-89b77a2b1a30</v>
      </c>
    </row>
    <row r="271" spans="1:41" x14ac:dyDescent="0.45">
      <c r="A271" s="1">
        <v>269</v>
      </c>
      <c r="B271">
        <v>269</v>
      </c>
      <c r="C271" t="s">
        <v>185</v>
      </c>
      <c r="D271" t="s">
        <v>186</v>
      </c>
      <c r="E271" t="s">
        <v>1023</v>
      </c>
      <c r="F271" t="s">
        <v>1024</v>
      </c>
      <c r="G271" t="s">
        <v>1036</v>
      </c>
      <c r="H271" t="s">
        <v>1047</v>
      </c>
      <c r="I271" t="s">
        <v>1048</v>
      </c>
      <c r="J271" t="s">
        <v>80</v>
      </c>
      <c r="L271" s="4" t="str">
        <f>I268</f>
        <v>CT1_11_2_1</v>
      </c>
      <c r="N271" t="s">
        <v>1049</v>
      </c>
      <c r="P271" t="str">
        <f>IFERROR(INDEX(LessonLO!H:I,MATCH("GCSE"&amp;AN271,LessonLO!H:H,0),2),"")</f>
        <v/>
      </c>
      <c r="Q271" t="str">
        <f>IFERROR(INDEX(LessonLO!H:I,MATCH("Tiny"&amp;AN271,LessonLO!H:H,0),2),"")</f>
        <v/>
      </c>
      <c r="R271" t="str">
        <f>IFERROR(INDEX(LessonLO!H:I,MATCH("Mini"&amp;AN271,LessonLO!H:H,0),2),"")</f>
        <v/>
      </c>
      <c r="S271" t="str">
        <f>IFERROR(INDEX(LessonLO!H:I,MATCH("Junior"&amp;AN271,LessonLO!H:H,0),2),"")</f>
        <v>JC3.3</v>
      </c>
      <c r="T271" t="str">
        <f>IFERROR(INDEX(LessonLO!H:I,MATCH("Senior"&amp;AN271,LessonLO!H:H,0),1),"")</f>
        <v/>
      </c>
      <c r="AN271" t="s">
        <v>1050</v>
      </c>
      <c r="AO271" t="str">
        <f t="shared" ca="1" si="18"/>
        <v>5fd2d8b3-4a80-4a84-b2c2-89b77a2b1a30</v>
      </c>
    </row>
    <row r="272" spans="1:41" x14ac:dyDescent="0.45">
      <c r="A272" s="1">
        <v>270</v>
      </c>
      <c r="B272">
        <v>270</v>
      </c>
      <c r="C272" t="s">
        <v>185</v>
      </c>
      <c r="D272" t="s">
        <v>186</v>
      </c>
      <c r="E272" t="s">
        <v>1023</v>
      </c>
      <c r="F272" t="s">
        <v>1024</v>
      </c>
      <c r="G272" t="s">
        <v>1036</v>
      </c>
      <c r="H272" t="s">
        <v>1047</v>
      </c>
      <c r="I272" t="s">
        <v>1051</v>
      </c>
      <c r="J272" t="s">
        <v>80</v>
      </c>
      <c r="L272" s="4" t="str">
        <f>I268</f>
        <v>CT1_11_2_1</v>
      </c>
      <c r="N272" t="s">
        <v>1052</v>
      </c>
      <c r="P272" t="str">
        <f>IFERROR(INDEX(LessonLO!H:I,MATCH("GCSE"&amp;AN272,LessonLO!H:H,0),2),"")</f>
        <v/>
      </c>
      <c r="Q272" t="str">
        <f>IFERROR(INDEX(LessonLO!H:I,MATCH("Tiny"&amp;AN272,LessonLO!H:H,0),2),"")</f>
        <v/>
      </c>
      <c r="R272" t="str">
        <f>IFERROR(INDEX(LessonLO!H:I,MATCH("Mini"&amp;AN272,LessonLO!H:H,0),2),"")</f>
        <v/>
      </c>
      <c r="S272" t="str">
        <f>IFERROR(INDEX(LessonLO!H:I,MATCH("Junior"&amp;AN272,LessonLO!H:H,0),2),"")</f>
        <v>JC1.5</v>
      </c>
      <c r="T272" t="str">
        <f>IFERROR(INDEX(LessonLO!H:I,MATCH("Senior"&amp;AN272,LessonLO!H:H,0),1),"")</f>
        <v/>
      </c>
      <c r="AN272" t="s">
        <v>1053</v>
      </c>
      <c r="AO272" t="str">
        <f t="shared" ca="1" si="18"/>
        <v>5fd2d8b3-4a80-4a84-b2c2-89b77a2b1a30</v>
      </c>
    </row>
    <row r="273" spans="1:41" x14ac:dyDescent="0.45">
      <c r="A273" s="1">
        <v>271</v>
      </c>
      <c r="B273">
        <v>271</v>
      </c>
      <c r="C273" t="s">
        <v>185</v>
      </c>
      <c r="D273" t="s">
        <v>186</v>
      </c>
      <c r="E273" t="s">
        <v>1023</v>
      </c>
      <c r="F273" t="s">
        <v>1024</v>
      </c>
      <c r="G273" t="s">
        <v>1036</v>
      </c>
      <c r="H273" t="s">
        <v>1047</v>
      </c>
      <c r="I273" t="s">
        <v>1054</v>
      </c>
      <c r="J273" t="s">
        <v>80</v>
      </c>
      <c r="L273" s="4" t="str">
        <f>I268</f>
        <v>CT1_11_2_1</v>
      </c>
      <c r="N273" t="s">
        <v>1055</v>
      </c>
      <c r="P273" t="str">
        <f>IFERROR(INDEX(LessonLO!H:I,MATCH("GCSE"&amp;AN273,LessonLO!H:H,0),2),"")</f>
        <v/>
      </c>
      <c r="Q273" t="str">
        <f>IFERROR(INDEX(LessonLO!H:I,MATCH("Tiny"&amp;AN273,LessonLO!H:H,0),2),"")</f>
        <v/>
      </c>
      <c r="R273" t="str">
        <f>IFERROR(INDEX(LessonLO!H:I,MATCH("Mini"&amp;AN273,LessonLO!H:H,0),2),"")</f>
        <v/>
      </c>
      <c r="S273" t="str">
        <f>IFERROR(INDEX(LessonLO!H:I,MATCH("Junior"&amp;AN273,LessonLO!H:H,0),2),"")</f>
        <v>JC3.3</v>
      </c>
      <c r="T273" t="str">
        <f>IFERROR(INDEX(LessonLO!H:I,MATCH("Senior"&amp;AN273,LessonLO!H:H,0),1),"")</f>
        <v/>
      </c>
      <c r="AN273" t="s">
        <v>1056</v>
      </c>
      <c r="AO273" t="str">
        <f t="shared" ca="1" si="18"/>
        <v>5fd2d8b3-4a80-4a84-b2c2-89b77a2b1a30</v>
      </c>
    </row>
    <row r="274" spans="1:41" x14ac:dyDescent="0.45">
      <c r="A274" s="1">
        <v>272</v>
      </c>
      <c r="B274">
        <v>272</v>
      </c>
      <c r="C274" t="s">
        <v>185</v>
      </c>
      <c r="D274" t="s">
        <v>186</v>
      </c>
      <c r="E274" t="s">
        <v>1023</v>
      </c>
      <c r="F274" t="s">
        <v>1024</v>
      </c>
      <c r="G274" t="s">
        <v>1036</v>
      </c>
      <c r="H274" t="s">
        <v>1047</v>
      </c>
      <c r="I274" t="s">
        <v>1057</v>
      </c>
      <c r="J274" t="s">
        <v>80</v>
      </c>
      <c r="L274" s="4" t="str">
        <f>I268</f>
        <v>CT1_11_2_1</v>
      </c>
      <c r="N274" t="s">
        <v>1058</v>
      </c>
      <c r="P274" t="str">
        <f>IFERROR(INDEX(LessonLO!H:I,MATCH("GCSE"&amp;AN274,LessonLO!H:H,0),2),"")</f>
        <v/>
      </c>
      <c r="Q274" t="str">
        <f>IFERROR(INDEX(LessonLO!H:I,MATCH("Tiny"&amp;AN274,LessonLO!H:H,0),2),"")</f>
        <v/>
      </c>
      <c r="R274" t="str">
        <f>IFERROR(INDEX(LessonLO!H:I,MATCH("Mini"&amp;AN274,LessonLO!H:H,0),2),"")</f>
        <v/>
      </c>
      <c r="S274" t="str">
        <f>IFERROR(INDEX(LessonLO!H:I,MATCH("Junior"&amp;AN274,LessonLO!H:H,0),2),"")</f>
        <v>JC3.3</v>
      </c>
      <c r="T274" t="str">
        <f>IFERROR(INDEX(LessonLO!H:I,MATCH("Senior"&amp;AN274,LessonLO!H:H,0),1),"")</f>
        <v/>
      </c>
      <c r="AN274" t="s">
        <v>1059</v>
      </c>
      <c r="AO274" t="str">
        <f t="shared" ca="1" si="18"/>
        <v>5fd2d8b3-4a80-4a84-b2c2-89b77a2b1a30</v>
      </c>
    </row>
    <row r="275" spans="1:41" x14ac:dyDescent="0.45">
      <c r="A275" s="1">
        <v>273</v>
      </c>
      <c r="B275">
        <v>273</v>
      </c>
      <c r="C275" t="s">
        <v>185</v>
      </c>
      <c r="D275" t="s">
        <v>186</v>
      </c>
      <c r="E275" t="s">
        <v>1023</v>
      </c>
      <c r="F275" t="s">
        <v>1024</v>
      </c>
      <c r="G275" t="s">
        <v>1036</v>
      </c>
      <c r="H275" t="s">
        <v>1047</v>
      </c>
      <c r="I275" t="s">
        <v>1060</v>
      </c>
      <c r="J275" t="s">
        <v>80</v>
      </c>
      <c r="L275" s="4" t="str">
        <f>I268</f>
        <v>CT1_11_2_1</v>
      </c>
      <c r="N275" t="s">
        <v>1061</v>
      </c>
      <c r="P275" t="str">
        <f>IFERROR(INDEX(LessonLO!H:I,MATCH("GCSE"&amp;AN275,LessonLO!H:H,0),2),"")</f>
        <v>GCSE50</v>
      </c>
      <c r="Q275" t="str">
        <f>IFERROR(INDEX(LessonLO!H:I,MATCH("Tiny"&amp;AN275,LessonLO!H:H,0),2),"")</f>
        <v/>
      </c>
      <c r="R275" t="str">
        <f>IFERROR(INDEX(LessonLO!H:I,MATCH("Mini"&amp;AN275,LessonLO!H:H,0),2),"")</f>
        <v/>
      </c>
      <c r="S275" t="str">
        <f>IFERROR(INDEX(LessonLO!H:I,MATCH("Junior"&amp;AN275,LessonLO!H:H,0),2),"")</f>
        <v/>
      </c>
      <c r="T275" t="str">
        <f>IFERROR(INDEX(LessonLO!H:I,MATCH("Senior"&amp;AN275,LessonLO!H:H,0),1),"")</f>
        <v/>
      </c>
      <c r="AN275" t="s">
        <v>1062</v>
      </c>
      <c r="AO275" t="str">
        <f t="shared" ca="1" si="18"/>
        <v>5fd2d8b3-4a80-4a84-b2c2-89b77a2b1a30</v>
      </c>
    </row>
    <row r="276" spans="1:41" x14ac:dyDescent="0.45">
      <c r="A276" s="1">
        <v>274</v>
      </c>
      <c r="B276">
        <v>274</v>
      </c>
      <c r="C276" t="s">
        <v>185</v>
      </c>
      <c r="D276" t="s">
        <v>186</v>
      </c>
      <c r="E276" t="s">
        <v>1023</v>
      </c>
      <c r="F276" t="s">
        <v>1024</v>
      </c>
      <c r="G276" t="s">
        <v>1036</v>
      </c>
      <c r="H276" t="s">
        <v>1047</v>
      </c>
      <c r="I276" t="s">
        <v>1063</v>
      </c>
      <c r="J276" t="s">
        <v>80</v>
      </c>
      <c r="L276" s="4" t="str">
        <f>I268</f>
        <v>CT1_11_2_1</v>
      </c>
      <c r="N276" t="s">
        <v>1064</v>
      </c>
      <c r="P276" t="str">
        <f>IFERROR(INDEX(LessonLO!H:I,MATCH("GCSE"&amp;AN276,LessonLO!H:H,0),2),"")</f>
        <v>GCSE50</v>
      </c>
      <c r="Q276" t="str">
        <f>IFERROR(INDEX(LessonLO!H:I,MATCH("Tiny"&amp;AN276,LessonLO!H:H,0),2),"")</f>
        <v/>
      </c>
      <c r="R276" t="str">
        <f>IFERROR(INDEX(LessonLO!H:I,MATCH("Mini"&amp;AN276,LessonLO!H:H,0),2),"")</f>
        <v/>
      </c>
      <c r="S276" t="str">
        <f>IFERROR(INDEX(LessonLO!H:I,MATCH("Junior"&amp;AN276,LessonLO!H:H,0),2),"")</f>
        <v/>
      </c>
      <c r="T276" t="str">
        <f>IFERROR(INDEX(LessonLO!H:I,MATCH("Senior"&amp;AN276,LessonLO!H:H,0),1),"")</f>
        <v/>
      </c>
      <c r="AN276" t="s">
        <v>1065</v>
      </c>
      <c r="AO276" t="str">
        <f t="shared" ca="1" si="18"/>
        <v>5fd2d8b3-4a80-4a84-b2c2-89b77a2b1a30</v>
      </c>
    </row>
    <row r="277" spans="1:41" x14ac:dyDescent="0.45">
      <c r="A277" s="1">
        <v>275</v>
      </c>
      <c r="B277">
        <v>275</v>
      </c>
      <c r="C277" t="s">
        <v>185</v>
      </c>
      <c r="D277" t="s">
        <v>186</v>
      </c>
      <c r="E277" t="s">
        <v>1023</v>
      </c>
      <c r="F277" t="s">
        <v>1024</v>
      </c>
      <c r="G277" t="s">
        <v>1036</v>
      </c>
      <c r="H277" t="s">
        <v>1047</v>
      </c>
      <c r="I277" t="s">
        <v>1066</v>
      </c>
      <c r="J277" t="s">
        <v>230</v>
      </c>
      <c r="L277" s="4" t="str">
        <f>I268</f>
        <v>CT1_11_2_1</v>
      </c>
      <c r="N277" t="s">
        <v>1067</v>
      </c>
      <c r="P277" t="str">
        <f>IFERROR(INDEX(LessonLO!H:I,MATCH("GCSE"&amp;AN277,LessonLO!H:H,0),2),"")</f>
        <v/>
      </c>
      <c r="Q277" t="str">
        <f>IFERROR(INDEX(LessonLO!H:I,MATCH("Tiny"&amp;AN277,LessonLO!H:H,0),2),"")</f>
        <v/>
      </c>
      <c r="R277" t="str">
        <f>IFERROR(INDEX(LessonLO!H:I,MATCH("Mini"&amp;AN277,LessonLO!H:H,0),2),"")</f>
        <v/>
      </c>
      <c r="S277" t="str">
        <f>IFERROR(INDEX(LessonLO!H:I,MATCH("Junior"&amp;AN277,LessonLO!H:H,0),2),"")</f>
        <v/>
      </c>
      <c r="T277" t="str">
        <f>IFERROR(INDEX(LessonLO!H:I,MATCH("Senior"&amp;AN277,LessonLO!H:H,0),1),"")</f>
        <v/>
      </c>
      <c r="AN277" t="s">
        <v>1068</v>
      </c>
      <c r="AO277" t="str">
        <f t="shared" ca="1" si="18"/>
        <v>5fd2d8b3-4a80-4a84-b2c2-89b77a2b1a30</v>
      </c>
    </row>
    <row r="278" spans="1:41" x14ac:dyDescent="0.45">
      <c r="A278" s="1">
        <v>276</v>
      </c>
      <c r="B278">
        <v>276</v>
      </c>
      <c r="C278" t="s">
        <v>185</v>
      </c>
      <c r="D278" t="s">
        <v>186</v>
      </c>
      <c r="E278" t="s">
        <v>1023</v>
      </c>
      <c r="F278" t="s">
        <v>1024</v>
      </c>
      <c r="G278" t="s">
        <v>1036</v>
      </c>
      <c r="H278" t="s">
        <v>1047</v>
      </c>
      <c r="I278" t="s">
        <v>1069</v>
      </c>
      <c r="J278" t="s">
        <v>230</v>
      </c>
      <c r="L278" s="4" t="str">
        <f>I268</f>
        <v>CT1_11_2_1</v>
      </c>
      <c r="N278" t="s">
        <v>1070</v>
      </c>
      <c r="P278" t="str">
        <f>IFERROR(INDEX(LessonLO!H:I,MATCH("GCSE"&amp;AN278,LessonLO!H:H,0),2),"")</f>
        <v/>
      </c>
      <c r="Q278" t="str">
        <f>IFERROR(INDEX(LessonLO!H:I,MATCH("Tiny"&amp;AN278,LessonLO!H:H,0),2),"")</f>
        <v/>
      </c>
      <c r="R278" t="str">
        <f>IFERROR(INDEX(LessonLO!H:I,MATCH("Mini"&amp;AN278,LessonLO!H:H,0),2),"")</f>
        <v/>
      </c>
      <c r="S278" t="str">
        <f>IFERROR(INDEX(LessonLO!H:I,MATCH("Junior"&amp;AN278,LessonLO!H:H,0),2),"")</f>
        <v/>
      </c>
      <c r="T278" t="str">
        <f>IFERROR(INDEX(LessonLO!H:I,MATCH("Senior"&amp;AN278,LessonLO!H:H,0),1),"")</f>
        <v/>
      </c>
      <c r="AN278" t="s">
        <v>1071</v>
      </c>
      <c r="AO278" t="str">
        <f t="shared" ca="1" si="18"/>
        <v>5fd2d8b3-4a80-4a84-b2c2-89b77a2b1a30</v>
      </c>
    </row>
    <row r="279" spans="1:41" x14ac:dyDescent="0.45">
      <c r="A279" s="1">
        <v>277</v>
      </c>
      <c r="B279">
        <v>277</v>
      </c>
      <c r="C279" t="s">
        <v>185</v>
      </c>
      <c r="D279" t="s">
        <v>186</v>
      </c>
      <c r="E279" t="s">
        <v>1072</v>
      </c>
      <c r="F279" t="s">
        <v>1073</v>
      </c>
      <c r="G279" t="s">
        <v>1074</v>
      </c>
      <c r="H279" t="s">
        <v>1075</v>
      </c>
      <c r="I279" t="s">
        <v>1076</v>
      </c>
      <c r="J279" t="s">
        <v>80</v>
      </c>
      <c r="L279" s="4">
        <v>0</v>
      </c>
      <c r="N279" t="s">
        <v>1077</v>
      </c>
      <c r="P279" t="str">
        <f>IFERROR(INDEX(LessonLO!H:I,MATCH("GCSE"&amp;AN279,LessonLO!H:H,0),2),"")</f>
        <v/>
      </c>
      <c r="Q279" t="str">
        <f>IFERROR(INDEX(LessonLO!H:I,MATCH("Tiny"&amp;AN279,LessonLO!H:H,0),2),"")</f>
        <v>TS1.8</v>
      </c>
      <c r="R279" t="str">
        <f>IFERROR(INDEX(LessonLO!H:I,MATCH("Mini"&amp;AN279,LessonLO!H:H,0),2),"")</f>
        <v/>
      </c>
      <c r="S279" t="str">
        <f>IFERROR(INDEX(LessonLO!H:I,MATCH("Junior"&amp;AN279,LessonLO!H:H,0),2),"")</f>
        <v>JC2.3</v>
      </c>
      <c r="T279" t="str">
        <f>IFERROR(INDEX(LessonLO!H:I,MATCH("Senior"&amp;AN279,LessonLO!H:H,0),1),"")</f>
        <v/>
      </c>
      <c r="AN279" t="s">
        <v>1078</v>
      </c>
    </row>
    <row r="280" spans="1:41" x14ac:dyDescent="0.45">
      <c r="A280" s="1">
        <v>278</v>
      </c>
      <c r="B280">
        <v>278</v>
      </c>
      <c r="C280" t="s">
        <v>185</v>
      </c>
      <c r="D280" t="s">
        <v>186</v>
      </c>
      <c r="E280" t="s">
        <v>1072</v>
      </c>
      <c r="F280" t="s">
        <v>1073</v>
      </c>
      <c r="G280" t="s">
        <v>1074</v>
      </c>
      <c r="H280" t="s">
        <v>1075</v>
      </c>
      <c r="I280" t="s">
        <v>1079</v>
      </c>
      <c r="J280" t="s">
        <v>80</v>
      </c>
      <c r="L280" s="4" t="str">
        <f>I279</f>
        <v>CT1_7_1_1</v>
      </c>
      <c r="N280" t="s">
        <v>1080</v>
      </c>
      <c r="P280" t="str">
        <f>IFERROR(INDEX(LessonLO!H:I,MATCH("GCSE"&amp;AN280,LessonLO!H:H,0),2),"")</f>
        <v/>
      </c>
      <c r="Q280" t="str">
        <f>IFERROR(INDEX(LessonLO!H:I,MATCH("Tiny"&amp;AN280,LessonLO!H:H,0),2),"")</f>
        <v>TS1.8</v>
      </c>
      <c r="R280" t="str">
        <f>IFERROR(INDEX(LessonLO!H:I,MATCH("Mini"&amp;AN280,LessonLO!H:H,0),2),"")</f>
        <v/>
      </c>
      <c r="S280" t="str">
        <f>IFERROR(INDEX(LessonLO!H:I,MATCH("Junior"&amp;AN280,LessonLO!H:H,0),2),"")</f>
        <v>JC2.3</v>
      </c>
      <c r="T280" t="str">
        <f>IFERROR(INDEX(LessonLO!H:I,MATCH("Senior"&amp;AN280,LessonLO!H:H,0),1),"")</f>
        <v/>
      </c>
      <c r="AN280" t="s">
        <v>1081</v>
      </c>
      <c r="AO280" t="str">
        <f ca="1">OFFSET(INDEX(I:I,MATCH(L280,I:I,0)),0,31)</f>
        <v>073709f2-c3ff-4d9e-9446-6a4fa17fcd41</v>
      </c>
    </row>
    <row r="281" spans="1:41" x14ac:dyDescent="0.45">
      <c r="A281" s="1">
        <v>279</v>
      </c>
      <c r="B281">
        <v>279</v>
      </c>
      <c r="C281" t="s">
        <v>185</v>
      </c>
      <c r="D281" t="s">
        <v>186</v>
      </c>
      <c r="E281" t="s">
        <v>1072</v>
      </c>
      <c r="F281" t="s">
        <v>1073</v>
      </c>
      <c r="G281" t="s">
        <v>1074</v>
      </c>
      <c r="H281" t="s">
        <v>1075</v>
      </c>
      <c r="I281" t="s">
        <v>1082</v>
      </c>
      <c r="J281" t="s">
        <v>80</v>
      </c>
      <c r="L281" s="4" t="str">
        <f>I279</f>
        <v>CT1_7_1_1</v>
      </c>
      <c r="N281" t="s">
        <v>1083</v>
      </c>
      <c r="P281" t="str">
        <f>IFERROR(INDEX(LessonLO!H:I,MATCH("GCSE"&amp;AN281,LessonLO!H:H,0),2),"")</f>
        <v/>
      </c>
      <c r="Q281" t="str">
        <f>IFERROR(INDEX(LessonLO!H:I,MATCH("Tiny"&amp;AN281,LessonLO!H:H,0),2),"")</f>
        <v>TS1.8</v>
      </c>
      <c r="R281" t="str">
        <f>IFERROR(INDEX(LessonLO!H:I,MATCH("Mini"&amp;AN281,LessonLO!H:H,0),2),"")</f>
        <v/>
      </c>
      <c r="S281" t="str">
        <f>IFERROR(INDEX(LessonLO!H:I,MATCH("Junior"&amp;AN281,LessonLO!H:H,0),2),"")</f>
        <v>JC2.3</v>
      </c>
      <c r="T281" t="str">
        <f>IFERROR(INDEX(LessonLO!H:I,MATCH("Senior"&amp;AN281,LessonLO!H:H,0),1),"")</f>
        <v/>
      </c>
      <c r="AN281" t="s">
        <v>1084</v>
      </c>
      <c r="AO281" t="str">
        <f ca="1">OFFSET(INDEX(I:I,MATCH(L281,I:I,0)),0,31)</f>
        <v>073709f2-c3ff-4d9e-9446-6a4fa17fcd41</v>
      </c>
    </row>
    <row r="282" spans="1:41" x14ac:dyDescent="0.45">
      <c r="A282" s="1">
        <v>280</v>
      </c>
      <c r="B282">
        <v>280</v>
      </c>
      <c r="C282" t="s">
        <v>185</v>
      </c>
      <c r="D282" t="s">
        <v>186</v>
      </c>
      <c r="E282" t="s">
        <v>1072</v>
      </c>
      <c r="F282" t="s">
        <v>1073</v>
      </c>
      <c r="G282" t="s">
        <v>1085</v>
      </c>
      <c r="H282" t="s">
        <v>1086</v>
      </c>
      <c r="I282" t="s">
        <v>1087</v>
      </c>
      <c r="J282" t="s">
        <v>53</v>
      </c>
      <c r="L282" s="4" t="str">
        <f>I279</f>
        <v>CT1_7_1_1</v>
      </c>
      <c r="N282" t="s">
        <v>1088</v>
      </c>
      <c r="P282" t="str">
        <f>IFERROR(INDEX(LessonLO!H:I,MATCH("GCSE"&amp;AN282,LessonLO!H:H,0),2),"")</f>
        <v/>
      </c>
      <c r="Q282" t="str">
        <f>IFERROR(INDEX(LessonLO!H:I,MATCH("Tiny"&amp;AN282,LessonLO!H:H,0),2),"")</f>
        <v>TS1.8</v>
      </c>
      <c r="R282" t="str">
        <f>IFERROR(INDEX(LessonLO!H:I,MATCH("Mini"&amp;AN282,LessonLO!H:H,0),2),"")</f>
        <v/>
      </c>
      <c r="S282" t="str">
        <f>IFERROR(INDEX(LessonLO!H:I,MATCH("Junior"&amp;AN282,LessonLO!H:H,0),2),"")</f>
        <v>JC2.3</v>
      </c>
      <c r="T282" t="str">
        <f>IFERROR(INDEX(LessonLO!H:I,MATCH("Senior"&amp;AN282,LessonLO!H:H,0),1),"")</f>
        <v/>
      </c>
      <c r="AN282" t="s">
        <v>1089</v>
      </c>
      <c r="AO282" t="str">
        <f ca="1">OFFSET(INDEX(I:I,MATCH(L282,I:I,0)),0,31)</f>
        <v>073709f2-c3ff-4d9e-9446-6a4fa17fcd41</v>
      </c>
    </row>
    <row r="283" spans="1:41" x14ac:dyDescent="0.45">
      <c r="A283" s="1">
        <v>281</v>
      </c>
      <c r="B283">
        <v>281</v>
      </c>
      <c r="C283" t="s">
        <v>185</v>
      </c>
      <c r="D283" t="s">
        <v>186</v>
      </c>
      <c r="E283" t="s">
        <v>1072</v>
      </c>
      <c r="F283" t="s">
        <v>1073</v>
      </c>
      <c r="G283" t="s">
        <v>1085</v>
      </c>
      <c r="H283" t="s">
        <v>1086</v>
      </c>
      <c r="I283" t="s">
        <v>1090</v>
      </c>
      <c r="J283" t="s">
        <v>91</v>
      </c>
      <c r="L283" s="4" t="str">
        <f>I282</f>
        <v>CT1_7_2_1</v>
      </c>
      <c r="N283" t="s">
        <v>1091</v>
      </c>
      <c r="P283" t="str">
        <f>IFERROR(INDEX(LessonLO!H:I,MATCH("GCSE"&amp;AN283,LessonLO!H:H,0),2),"")</f>
        <v/>
      </c>
      <c r="Q283" t="str">
        <f>IFERROR(INDEX(LessonLO!H:I,MATCH("Tiny"&amp;AN283,LessonLO!H:H,0),2),"")</f>
        <v>TS1.8</v>
      </c>
      <c r="R283" t="str">
        <f>IFERROR(INDEX(LessonLO!H:I,MATCH("Mini"&amp;AN283,LessonLO!H:H,0),2),"")</f>
        <v/>
      </c>
      <c r="S283" t="str">
        <f>IFERROR(INDEX(LessonLO!H:I,MATCH("Junior"&amp;AN283,LessonLO!H:H,0),2),"")</f>
        <v>JC2.3</v>
      </c>
      <c r="T283" t="str">
        <f>IFERROR(INDEX(LessonLO!H:I,MATCH("Senior"&amp;AN283,LessonLO!H:H,0),1),"")</f>
        <v/>
      </c>
      <c r="AN283" t="s">
        <v>1092</v>
      </c>
      <c r="AO283" t="str">
        <f ca="1">OFFSET(INDEX(I:I,MATCH(L283,I:I,0)),0,31)</f>
        <v>85e57833-08ae-4bc9-a83b-89dc4d70b103</v>
      </c>
    </row>
    <row r="284" spans="1:41" x14ac:dyDescent="0.45">
      <c r="A284" s="1">
        <v>282</v>
      </c>
      <c r="B284">
        <v>282</v>
      </c>
      <c r="C284" t="s">
        <v>185</v>
      </c>
      <c r="D284" t="s">
        <v>186</v>
      </c>
      <c r="E284" t="s">
        <v>1072</v>
      </c>
      <c r="F284" t="s">
        <v>1073</v>
      </c>
      <c r="G284" t="s">
        <v>1093</v>
      </c>
      <c r="H284" t="s">
        <v>1094</v>
      </c>
      <c r="I284" t="s">
        <v>1095</v>
      </c>
      <c r="J284" t="s">
        <v>230</v>
      </c>
      <c r="L284" s="4" t="str">
        <f>CONCATENATE(I280, ", ", I281)</f>
        <v>CT1_7_1_2, CT1_7_1_3</v>
      </c>
      <c r="N284" t="s">
        <v>1096</v>
      </c>
      <c r="P284" t="str">
        <f>IFERROR(INDEX(LessonLO!H:I,MATCH("GCSE"&amp;AN284,LessonLO!H:H,0),2),"")</f>
        <v/>
      </c>
      <c r="Q284" t="str">
        <f>IFERROR(INDEX(LessonLO!H:I,MATCH("Tiny"&amp;AN284,LessonLO!H:H,0),2),"")</f>
        <v>TS1.8</v>
      </c>
      <c r="R284" t="str">
        <f>IFERROR(INDEX(LessonLO!H:I,MATCH("Mini"&amp;AN284,LessonLO!H:H,0),2),"")</f>
        <v/>
      </c>
      <c r="S284" t="str">
        <f>IFERROR(INDEX(LessonLO!H:I,MATCH("Junior"&amp;AN284,LessonLO!H:H,0),2),"")</f>
        <v>JC2.3</v>
      </c>
      <c r="T284" t="str">
        <f>IFERROR(INDEX(LessonLO!H:I,MATCH("Senior"&amp;AN284,LessonLO!H:H,0),1),"")</f>
        <v/>
      </c>
      <c r="AN284" t="s">
        <v>1097</v>
      </c>
      <c r="AO284" t="str">
        <f ca="1">_xlfn.CONCAT(OFFSET(INDEX(I:I,MATCH("CT1_7_1_2",I:I,0)),0,31),",",OFFSET(INDEX(I:I,MATCH("CT1_7_1_3",I:I,0)),0,31))</f>
        <v>dfb7d987-153f-492a-ac7c-13203c84ec26,05e7e4ca-2a13-4b22-949a-30a64c769d2a</v>
      </c>
    </row>
    <row r="285" spans="1:41" x14ac:dyDescent="0.45">
      <c r="A285" s="1">
        <v>283</v>
      </c>
      <c r="B285">
        <v>283</v>
      </c>
      <c r="C285" t="s">
        <v>185</v>
      </c>
      <c r="D285" t="s">
        <v>186</v>
      </c>
      <c r="E285" t="s">
        <v>1072</v>
      </c>
      <c r="F285" t="s">
        <v>1073</v>
      </c>
      <c r="G285" t="s">
        <v>1093</v>
      </c>
      <c r="H285" t="s">
        <v>1094</v>
      </c>
      <c r="I285" t="s">
        <v>1098</v>
      </c>
      <c r="J285" t="s">
        <v>230</v>
      </c>
      <c r="L285" s="4" t="str">
        <f>I284</f>
        <v>CT1_7_3_1</v>
      </c>
      <c r="N285" t="s">
        <v>1099</v>
      </c>
      <c r="P285" t="str">
        <f>IFERROR(INDEX(LessonLO!H:I,MATCH("GCSE"&amp;AN285,LessonLO!H:H,0),2),"")</f>
        <v/>
      </c>
      <c r="Q285" t="str">
        <f>IFERROR(INDEX(LessonLO!H:I,MATCH("Tiny"&amp;AN285,LessonLO!H:H,0),2),"")</f>
        <v/>
      </c>
      <c r="R285" t="str">
        <f>IFERROR(INDEX(LessonLO!H:I,MATCH("Mini"&amp;AN285,LessonLO!H:H,0),2),"")</f>
        <v/>
      </c>
      <c r="S285" t="str">
        <f>IFERROR(INDEX(LessonLO!H:I,MATCH("Junior"&amp;AN285,LessonLO!H:H,0),2),"")</f>
        <v>JC2.3</v>
      </c>
      <c r="T285" t="str">
        <f>IFERROR(INDEX(LessonLO!H:I,MATCH("Senior"&amp;AN285,LessonLO!H:H,0),1),"")</f>
        <v/>
      </c>
      <c r="AN285" t="s">
        <v>1100</v>
      </c>
      <c r="AO285" t="str">
        <f ca="1">OFFSET(INDEX(I:I,MATCH(L285,I:I,0)),0,31)</f>
        <v>19aef803-f3b5-4f76-a4b8-8c3ff52b2920</v>
      </c>
    </row>
    <row r="286" spans="1:41" x14ac:dyDescent="0.45">
      <c r="A286" s="1">
        <v>284</v>
      </c>
      <c r="B286">
        <v>284</v>
      </c>
      <c r="C286" t="s">
        <v>185</v>
      </c>
      <c r="D286" t="s">
        <v>186</v>
      </c>
      <c r="E286" t="s">
        <v>1072</v>
      </c>
      <c r="F286" t="s">
        <v>1073</v>
      </c>
      <c r="G286" t="s">
        <v>1093</v>
      </c>
      <c r="H286" t="s">
        <v>1094</v>
      </c>
      <c r="I286" t="s">
        <v>1101</v>
      </c>
      <c r="J286" t="s">
        <v>230</v>
      </c>
      <c r="L286" s="4" t="str">
        <f>CONCATENATE(I280, ", ", I281)</f>
        <v>CT1_7_1_2, CT1_7_1_3</v>
      </c>
      <c r="N286" t="s">
        <v>1102</v>
      </c>
      <c r="P286" t="str">
        <f>IFERROR(INDEX(LessonLO!H:I,MATCH("GCSE"&amp;AN286,LessonLO!H:H,0),2),"")</f>
        <v/>
      </c>
      <c r="Q286" t="str">
        <f>IFERROR(INDEX(LessonLO!H:I,MATCH("Tiny"&amp;AN286,LessonLO!H:H,0),2),"")</f>
        <v>TS1.8</v>
      </c>
      <c r="R286" t="str">
        <f>IFERROR(INDEX(LessonLO!H:I,MATCH("Mini"&amp;AN286,LessonLO!H:H,0),2),"")</f>
        <v/>
      </c>
      <c r="S286" t="str">
        <f>IFERROR(INDEX(LessonLO!H:I,MATCH("Junior"&amp;AN286,LessonLO!H:H,0),2),"")</f>
        <v>JC2.3</v>
      </c>
      <c r="T286" t="str">
        <f>IFERROR(INDEX(LessonLO!H:I,MATCH("Senior"&amp;AN286,LessonLO!H:H,0),1),"")</f>
        <v/>
      </c>
      <c r="AN286" t="s">
        <v>1103</v>
      </c>
      <c r="AO286" t="str">
        <f ca="1">_xlfn.CONCAT(OFFSET(INDEX(I:I,MATCH("CT1_7_1_2",I:I,0)),0,31),",",OFFSET(INDEX(I:I,MATCH("CT1_7_1_3",I:I,0)),0,31))</f>
        <v>dfb7d987-153f-492a-ac7c-13203c84ec26,05e7e4ca-2a13-4b22-949a-30a64c769d2a</v>
      </c>
    </row>
    <row r="287" spans="1:41" x14ac:dyDescent="0.45">
      <c r="A287" s="1">
        <v>285</v>
      </c>
      <c r="B287">
        <v>285</v>
      </c>
      <c r="C287" t="s">
        <v>185</v>
      </c>
      <c r="D287" t="s">
        <v>186</v>
      </c>
      <c r="E287" t="s">
        <v>1072</v>
      </c>
      <c r="F287" t="s">
        <v>1073</v>
      </c>
      <c r="G287" t="s">
        <v>1093</v>
      </c>
      <c r="H287" t="s">
        <v>1094</v>
      </c>
      <c r="I287" t="s">
        <v>1104</v>
      </c>
      <c r="J287" t="s">
        <v>230</v>
      </c>
      <c r="L287" s="4" t="str">
        <f>I286</f>
        <v>CT1_7_3_3</v>
      </c>
      <c r="N287" t="s">
        <v>1105</v>
      </c>
      <c r="P287" t="str">
        <f>IFERROR(INDEX(LessonLO!H:I,MATCH("GCSE"&amp;AN287,LessonLO!H:H,0),2),"")</f>
        <v/>
      </c>
      <c r="Q287" t="str">
        <f>IFERROR(INDEX(LessonLO!H:I,MATCH("Tiny"&amp;AN287,LessonLO!H:H,0),2),"")</f>
        <v/>
      </c>
      <c r="R287" t="str">
        <f>IFERROR(INDEX(LessonLO!H:I,MATCH("Mini"&amp;AN287,LessonLO!H:H,0),2),"")</f>
        <v/>
      </c>
      <c r="S287" t="str">
        <f>IFERROR(INDEX(LessonLO!H:I,MATCH("Junior"&amp;AN287,LessonLO!H:H,0),2),"")</f>
        <v>JC2.3</v>
      </c>
      <c r="T287" t="str">
        <f>IFERROR(INDEX(LessonLO!H:I,MATCH("Senior"&amp;AN287,LessonLO!H:H,0),1),"")</f>
        <v/>
      </c>
      <c r="AN287" t="s">
        <v>1106</v>
      </c>
      <c r="AO287" t="str">
        <f ca="1">OFFSET(INDEX(I:I,MATCH(L287,I:I,0)),0,31)</f>
        <v>045b3236-a656-489b-ac95-2c92f981a06d</v>
      </c>
    </row>
    <row r="288" spans="1:41" x14ac:dyDescent="0.45">
      <c r="A288" s="1">
        <v>286</v>
      </c>
      <c r="B288">
        <v>286</v>
      </c>
      <c r="C288" t="s">
        <v>185</v>
      </c>
      <c r="D288" t="s">
        <v>186</v>
      </c>
      <c r="E288" t="s">
        <v>1072</v>
      </c>
      <c r="F288" t="s">
        <v>1073</v>
      </c>
      <c r="G288" t="s">
        <v>1093</v>
      </c>
      <c r="H288" t="s">
        <v>1094</v>
      </c>
      <c r="I288" t="s">
        <v>1107</v>
      </c>
      <c r="J288" t="s">
        <v>48</v>
      </c>
      <c r="L288" s="4" t="str">
        <f>CONCATENATE(I285, ", ", I287)</f>
        <v>CT1_7_3_2, CT1_7_3_4</v>
      </c>
      <c r="N288" t="s">
        <v>1108</v>
      </c>
      <c r="P288" t="str">
        <f>IFERROR(INDEX(LessonLO!H:I,MATCH("GCSE"&amp;AN288,LessonLO!H:H,0),2),"")</f>
        <v/>
      </c>
      <c r="Q288" t="str">
        <f>IFERROR(INDEX(LessonLO!H:I,MATCH("Tiny"&amp;AN288,LessonLO!H:H,0),2),"")</f>
        <v>TS1.8</v>
      </c>
      <c r="R288" t="str">
        <f>IFERROR(INDEX(LessonLO!H:I,MATCH("Mini"&amp;AN288,LessonLO!H:H,0),2),"")</f>
        <v/>
      </c>
      <c r="S288" t="str">
        <f>IFERROR(INDEX(LessonLO!H:I,MATCH("Junior"&amp;AN288,LessonLO!H:H,0),2),"")</f>
        <v>JC2.3</v>
      </c>
      <c r="T288" t="str">
        <f>IFERROR(INDEX(LessonLO!H:I,MATCH("Senior"&amp;AN288,LessonLO!H:H,0),1),"")</f>
        <v/>
      </c>
      <c r="AN288" t="s">
        <v>1109</v>
      </c>
      <c r="AO288" t="str">
        <f ca="1">_xlfn.CONCAT(OFFSET(INDEX(I:I,MATCH("CT1_7_3_2",I:I,0)),0,31),",",OFFSET(INDEX(I:I,MATCH("CT1_7_3_4",I:I,0)),0,31))</f>
        <v>95644efd-3745-4510-a9f5-bf801c56e752,db594a8b-b37b-4224-9122-5e08e1a99893</v>
      </c>
    </row>
    <row r="289" spans="1:41" x14ac:dyDescent="0.45">
      <c r="A289" s="1">
        <v>287</v>
      </c>
      <c r="B289">
        <v>287</v>
      </c>
      <c r="C289" t="s">
        <v>185</v>
      </c>
      <c r="D289" t="s">
        <v>186</v>
      </c>
      <c r="E289" t="s">
        <v>1110</v>
      </c>
      <c r="F289" t="s">
        <v>1111</v>
      </c>
      <c r="G289" t="s">
        <v>1112</v>
      </c>
      <c r="H289" t="s">
        <v>1113</v>
      </c>
      <c r="I289" t="s">
        <v>1114</v>
      </c>
      <c r="J289" t="s">
        <v>80</v>
      </c>
      <c r="L289" s="4" t="str">
        <f>I279</f>
        <v>CT1_7_1_1</v>
      </c>
      <c r="N289" t="s">
        <v>1115</v>
      </c>
      <c r="P289" t="str">
        <f>IFERROR(INDEX(LessonLO!H:I,MATCH("GCSE"&amp;AN289,LessonLO!H:H,0),2),"")</f>
        <v/>
      </c>
      <c r="Q289" t="str">
        <f>IFERROR(INDEX(LessonLO!H:I,MATCH("Tiny"&amp;AN289,LessonLO!H:H,0),2),"")</f>
        <v>TS4.4</v>
      </c>
      <c r="R289" t="str">
        <f>IFERROR(INDEX(LessonLO!H:I,MATCH("Mini"&amp;AN289,LessonLO!H:H,0),2),"")</f>
        <v/>
      </c>
      <c r="S289" t="str">
        <f>IFERROR(INDEX(LessonLO!H:I,MATCH("Junior"&amp;AN289,LessonLO!H:H,0),2),"")</f>
        <v/>
      </c>
      <c r="T289" t="str">
        <f>IFERROR(INDEX(LessonLO!H:I,MATCH("Senior"&amp;AN289,LessonLO!H:H,0),1),"")</f>
        <v/>
      </c>
      <c r="AN289" t="s">
        <v>1116</v>
      </c>
      <c r="AO289" t="str">
        <f t="shared" ref="AO289:AO295" ca="1" si="19">OFFSET(INDEX(I:I,MATCH(L289,I:I,0)),0,31)</f>
        <v>073709f2-c3ff-4d9e-9446-6a4fa17fcd41</v>
      </c>
    </row>
    <row r="290" spans="1:41" x14ac:dyDescent="0.45">
      <c r="A290" s="1">
        <v>288</v>
      </c>
      <c r="B290">
        <v>288</v>
      </c>
      <c r="C290" t="s">
        <v>185</v>
      </c>
      <c r="D290" t="s">
        <v>186</v>
      </c>
      <c r="E290" t="s">
        <v>1110</v>
      </c>
      <c r="F290" t="s">
        <v>1111</v>
      </c>
      <c r="G290" t="s">
        <v>1117</v>
      </c>
      <c r="H290" t="s">
        <v>1118</v>
      </c>
      <c r="I290" t="s">
        <v>1119</v>
      </c>
      <c r="J290" t="s">
        <v>230</v>
      </c>
      <c r="L290" s="4" t="str">
        <f>I289</f>
        <v>CT1_15_2_1</v>
      </c>
      <c r="N290" t="s">
        <v>1120</v>
      </c>
      <c r="P290" t="str">
        <f>IFERROR(INDEX(LessonLO!H:I,MATCH("GCSE"&amp;AN290,LessonLO!H:H,0),2),"")</f>
        <v/>
      </c>
      <c r="Q290" t="str">
        <f>IFERROR(INDEX(LessonLO!H:I,MATCH("Tiny"&amp;AN290,LessonLO!H:H,0),2),"")</f>
        <v>TS4.4</v>
      </c>
      <c r="R290" t="str">
        <f>IFERROR(INDEX(LessonLO!H:I,MATCH("Mini"&amp;AN290,LessonLO!H:H,0),2),"")</f>
        <v/>
      </c>
      <c r="S290" t="str">
        <f>IFERROR(INDEX(LessonLO!H:I,MATCH("Junior"&amp;AN290,LessonLO!H:H,0),2),"")</f>
        <v/>
      </c>
      <c r="T290" t="str">
        <f>IFERROR(INDEX(LessonLO!H:I,MATCH("Senior"&amp;AN290,LessonLO!H:H,0),1),"")</f>
        <v/>
      </c>
      <c r="AN290" t="s">
        <v>1121</v>
      </c>
      <c r="AO290" t="str">
        <f t="shared" ca="1" si="19"/>
        <v>121f6205-1c8c-4bba-a910-fe9bcb70514b</v>
      </c>
    </row>
    <row r="291" spans="1:41" x14ac:dyDescent="0.45">
      <c r="A291" s="1">
        <v>289</v>
      </c>
      <c r="B291">
        <v>289</v>
      </c>
      <c r="C291" t="s">
        <v>185</v>
      </c>
      <c r="D291" t="s">
        <v>186</v>
      </c>
      <c r="E291" t="s">
        <v>1110</v>
      </c>
      <c r="F291" t="s">
        <v>1111</v>
      </c>
      <c r="G291" t="s">
        <v>1117</v>
      </c>
      <c r="H291" t="s">
        <v>1118</v>
      </c>
      <c r="I291" t="s">
        <v>1122</v>
      </c>
      <c r="J291" t="s">
        <v>230</v>
      </c>
      <c r="L291" s="4" t="str">
        <f>I290</f>
        <v>CT1_15_3_1</v>
      </c>
      <c r="N291" t="s">
        <v>1123</v>
      </c>
      <c r="P291" t="str">
        <f>IFERROR(INDEX(LessonLO!H:I,MATCH("GCSE"&amp;AN291,LessonLO!H:H,0),2),"")</f>
        <v/>
      </c>
      <c r="Q291" t="str">
        <f>IFERROR(INDEX(LessonLO!H:I,MATCH("Tiny"&amp;AN291,LessonLO!H:H,0),2),"")</f>
        <v>TS4.4</v>
      </c>
      <c r="R291" t="str">
        <f>IFERROR(INDEX(LessonLO!H:I,MATCH("Mini"&amp;AN291,LessonLO!H:H,0),2),"")</f>
        <v/>
      </c>
      <c r="S291" t="str">
        <f>IFERROR(INDEX(LessonLO!H:I,MATCH("Junior"&amp;AN291,LessonLO!H:H,0),2),"")</f>
        <v/>
      </c>
      <c r="T291" t="str">
        <f>IFERROR(INDEX(LessonLO!H:I,MATCH("Senior"&amp;AN291,LessonLO!H:H,0),1),"")</f>
        <v/>
      </c>
      <c r="AN291" t="s">
        <v>1124</v>
      </c>
      <c r="AO291" t="str">
        <f t="shared" ca="1" si="19"/>
        <v>79066efc-de97-4197-9770-4bc1d9f9f2af</v>
      </c>
    </row>
    <row r="292" spans="1:41" x14ac:dyDescent="0.45">
      <c r="A292" s="1">
        <v>290</v>
      </c>
      <c r="B292">
        <v>290</v>
      </c>
      <c r="C292" t="s">
        <v>185</v>
      </c>
      <c r="D292" t="s">
        <v>186</v>
      </c>
      <c r="E292" t="s">
        <v>1110</v>
      </c>
      <c r="F292" t="s">
        <v>1111</v>
      </c>
      <c r="G292" t="s">
        <v>1117</v>
      </c>
      <c r="H292" t="s">
        <v>1118</v>
      </c>
      <c r="I292" t="s">
        <v>1125</v>
      </c>
      <c r="J292" t="s">
        <v>230</v>
      </c>
      <c r="L292" s="4" t="str">
        <f>I290</f>
        <v>CT1_15_3_1</v>
      </c>
      <c r="N292" t="s">
        <v>1126</v>
      </c>
      <c r="P292" t="str">
        <f>IFERROR(INDEX(LessonLO!H:I,MATCH("GCSE"&amp;AN292,LessonLO!H:H,0),2),"")</f>
        <v/>
      </c>
      <c r="Q292" t="str">
        <f>IFERROR(INDEX(LessonLO!H:I,MATCH("Tiny"&amp;AN292,LessonLO!H:H,0),2),"")</f>
        <v>TS4.4</v>
      </c>
      <c r="R292" t="str">
        <f>IFERROR(INDEX(LessonLO!H:I,MATCH("Mini"&amp;AN292,LessonLO!H:H,0),2),"")</f>
        <v/>
      </c>
      <c r="S292" t="str">
        <f>IFERROR(INDEX(LessonLO!H:I,MATCH("Junior"&amp;AN292,LessonLO!H:H,0),2),"")</f>
        <v/>
      </c>
      <c r="T292" t="str">
        <f>IFERROR(INDEX(LessonLO!H:I,MATCH("Senior"&amp;AN292,LessonLO!H:H,0),1),"")</f>
        <v/>
      </c>
      <c r="AN292" t="s">
        <v>1127</v>
      </c>
      <c r="AO292" t="str">
        <f t="shared" ca="1" si="19"/>
        <v>79066efc-de97-4197-9770-4bc1d9f9f2af</v>
      </c>
    </row>
    <row r="293" spans="1:41" x14ac:dyDescent="0.45">
      <c r="A293" s="1">
        <v>291</v>
      </c>
      <c r="B293">
        <v>291</v>
      </c>
      <c r="C293" t="s">
        <v>185</v>
      </c>
      <c r="D293" t="s">
        <v>186</v>
      </c>
      <c r="E293" t="s">
        <v>1110</v>
      </c>
      <c r="F293" t="s">
        <v>1111</v>
      </c>
      <c r="G293" t="s">
        <v>1117</v>
      </c>
      <c r="H293" t="s">
        <v>1118</v>
      </c>
      <c r="I293" t="s">
        <v>1128</v>
      </c>
      <c r="J293" t="s">
        <v>91</v>
      </c>
      <c r="L293" s="4" t="str">
        <f>I290</f>
        <v>CT1_15_3_1</v>
      </c>
      <c r="N293" t="s">
        <v>1129</v>
      </c>
      <c r="P293" t="str">
        <f>IFERROR(INDEX(LessonLO!H:I,MATCH("GCSE"&amp;AN293,LessonLO!H:H,0),2),"")</f>
        <v/>
      </c>
      <c r="Q293" t="str">
        <f>IFERROR(INDEX(LessonLO!H:I,MATCH("Tiny"&amp;AN293,LessonLO!H:H,0),2),"")</f>
        <v/>
      </c>
      <c r="R293" t="str">
        <f>IFERROR(INDEX(LessonLO!H:I,MATCH("Mini"&amp;AN293,LessonLO!H:H,0),2),"")</f>
        <v/>
      </c>
      <c r="S293" t="str">
        <f>IFERROR(INDEX(LessonLO!H:I,MATCH("Junior"&amp;AN293,LessonLO!H:H,0),2),"")</f>
        <v/>
      </c>
      <c r="T293" t="str">
        <f>IFERROR(INDEX(LessonLO!H:I,MATCH("Senior"&amp;AN293,LessonLO!H:H,0),1),"")</f>
        <v/>
      </c>
      <c r="AN293" t="s">
        <v>1130</v>
      </c>
      <c r="AO293" t="str">
        <f t="shared" ca="1" si="19"/>
        <v>79066efc-de97-4197-9770-4bc1d9f9f2af</v>
      </c>
    </row>
    <row r="294" spans="1:41" x14ac:dyDescent="0.45">
      <c r="A294" s="1">
        <v>292</v>
      </c>
      <c r="B294">
        <v>292</v>
      </c>
      <c r="C294" t="s">
        <v>185</v>
      </c>
      <c r="D294" t="s">
        <v>186</v>
      </c>
      <c r="E294" t="s">
        <v>1110</v>
      </c>
      <c r="F294" t="s">
        <v>1111</v>
      </c>
      <c r="G294" t="s">
        <v>1117</v>
      </c>
      <c r="H294" t="s">
        <v>1118</v>
      </c>
      <c r="I294" t="s">
        <v>1131</v>
      </c>
      <c r="J294" t="s">
        <v>48</v>
      </c>
      <c r="L294" s="4" t="str">
        <f>I290</f>
        <v>CT1_15_3_1</v>
      </c>
      <c r="N294" t="s">
        <v>1132</v>
      </c>
      <c r="P294" t="str">
        <f>IFERROR(INDEX(LessonLO!H:I,MATCH("GCSE"&amp;AN294,LessonLO!H:H,0),2),"")</f>
        <v/>
      </c>
      <c r="Q294" t="str">
        <f>IFERROR(INDEX(LessonLO!H:I,MATCH("Tiny"&amp;AN294,LessonLO!H:H,0),2),"")</f>
        <v/>
      </c>
      <c r="R294" t="str">
        <f>IFERROR(INDEX(LessonLO!H:I,MATCH("Mini"&amp;AN294,LessonLO!H:H,0),2),"")</f>
        <v/>
      </c>
      <c r="S294" t="str">
        <f>IFERROR(INDEX(LessonLO!H:I,MATCH("Junior"&amp;AN294,LessonLO!H:H,0),2),"")</f>
        <v/>
      </c>
      <c r="T294" t="str">
        <f>IFERROR(INDEX(LessonLO!H:I,MATCH("Senior"&amp;AN294,LessonLO!H:H,0),1),"")</f>
        <v/>
      </c>
      <c r="AN294" t="s">
        <v>1133</v>
      </c>
      <c r="AO294" t="str">
        <f t="shared" ca="1" si="19"/>
        <v>79066efc-de97-4197-9770-4bc1d9f9f2af</v>
      </c>
    </row>
    <row r="295" spans="1:41" x14ac:dyDescent="0.45">
      <c r="A295" s="1">
        <v>293</v>
      </c>
      <c r="B295">
        <v>293</v>
      </c>
      <c r="C295" t="s">
        <v>185</v>
      </c>
      <c r="D295" t="s">
        <v>186</v>
      </c>
      <c r="E295" t="s">
        <v>1110</v>
      </c>
      <c r="F295" t="s">
        <v>1111</v>
      </c>
      <c r="G295" t="s">
        <v>1117</v>
      </c>
      <c r="H295" t="s">
        <v>1118</v>
      </c>
      <c r="I295" t="s">
        <v>1134</v>
      </c>
      <c r="J295" t="s">
        <v>48</v>
      </c>
      <c r="L295" s="4" t="str">
        <f>I290</f>
        <v>CT1_15_3_1</v>
      </c>
      <c r="N295" t="s">
        <v>1135</v>
      </c>
      <c r="P295" t="str">
        <f>IFERROR(INDEX(LessonLO!H:I,MATCH("GCSE"&amp;AN295,LessonLO!H:H,0),2),"")</f>
        <v/>
      </c>
      <c r="Q295" t="str">
        <f>IFERROR(INDEX(LessonLO!H:I,MATCH("Tiny"&amp;AN295,LessonLO!H:H,0),2),"")</f>
        <v/>
      </c>
      <c r="R295" t="str">
        <f>IFERROR(INDEX(LessonLO!H:I,MATCH("Mini"&amp;AN295,LessonLO!H:H,0),2),"")</f>
        <v/>
      </c>
      <c r="S295" t="str">
        <f>IFERROR(INDEX(LessonLO!H:I,MATCH("Junior"&amp;AN295,LessonLO!H:H,0),2),"")</f>
        <v/>
      </c>
      <c r="T295" t="str">
        <f>IFERROR(INDEX(LessonLO!H:I,MATCH("Senior"&amp;AN295,LessonLO!H:H,0),1),"")</f>
        <v/>
      </c>
      <c r="AN295" t="s">
        <v>1136</v>
      </c>
      <c r="AO295" t="str">
        <f t="shared" ca="1" si="19"/>
        <v>79066efc-de97-4197-9770-4bc1d9f9f2af</v>
      </c>
    </row>
    <row r="296" spans="1:41" x14ac:dyDescent="0.45">
      <c r="A296" s="1">
        <v>294</v>
      </c>
      <c r="B296">
        <v>294</v>
      </c>
      <c r="C296" t="s">
        <v>185</v>
      </c>
      <c r="D296" t="s">
        <v>186</v>
      </c>
      <c r="E296" t="s">
        <v>1137</v>
      </c>
      <c r="F296" t="s">
        <v>374</v>
      </c>
      <c r="G296" t="s">
        <v>1138</v>
      </c>
      <c r="H296" t="s">
        <v>1139</v>
      </c>
      <c r="I296" t="s">
        <v>1140</v>
      </c>
      <c r="J296" t="s">
        <v>80</v>
      </c>
      <c r="L296" s="4">
        <v>0</v>
      </c>
      <c r="N296" t="s">
        <v>1141</v>
      </c>
      <c r="P296" t="str">
        <f>IFERROR(INDEX(LessonLO!H:I,MATCH("GCSE"&amp;AN296,LessonLO!H:H,0),2),"")</f>
        <v/>
      </c>
      <c r="Q296" t="str">
        <f>IFERROR(INDEX(LessonLO!H:I,MATCH("Tiny"&amp;AN296,LessonLO!H:H,0),2),"")</f>
        <v/>
      </c>
      <c r="R296" t="str">
        <f>IFERROR(INDEX(LessonLO!H:I,MATCH("Mini"&amp;AN296,LessonLO!H:H,0),2),"")</f>
        <v/>
      </c>
      <c r="S296" t="str">
        <f>IFERROR(INDEX(LessonLO!H:I,MATCH("Junior"&amp;AN296,LessonLO!H:H,0),2),"")</f>
        <v/>
      </c>
      <c r="T296" t="str">
        <f>IFERROR(INDEX(LessonLO!H:I,MATCH("Senior"&amp;AN296,LessonLO!H:H,0),1),"")</f>
        <v/>
      </c>
      <c r="AN296" t="s">
        <v>1142</v>
      </c>
    </row>
    <row r="297" spans="1:41" x14ac:dyDescent="0.45">
      <c r="A297" s="1">
        <v>295</v>
      </c>
      <c r="B297">
        <v>295</v>
      </c>
      <c r="C297" t="s">
        <v>185</v>
      </c>
      <c r="D297" t="s">
        <v>186</v>
      </c>
      <c r="E297" t="s">
        <v>1137</v>
      </c>
      <c r="F297" t="s">
        <v>374</v>
      </c>
      <c r="G297" t="s">
        <v>1138</v>
      </c>
      <c r="H297" t="s">
        <v>1139</v>
      </c>
      <c r="I297" t="s">
        <v>1143</v>
      </c>
      <c r="J297" t="s">
        <v>80</v>
      </c>
      <c r="L297" s="4" t="str">
        <f>I296</f>
        <v>CT1_21_1_1</v>
      </c>
      <c r="N297" t="s">
        <v>1144</v>
      </c>
      <c r="P297" t="str">
        <f>IFERROR(INDEX(LessonLO!H:I,MATCH("GCSE"&amp;AN297,LessonLO!H:H,0),2),"")</f>
        <v/>
      </c>
      <c r="Q297" t="str">
        <f>IFERROR(INDEX(LessonLO!H:I,MATCH("Tiny"&amp;AN297,LessonLO!H:H,0),2),"")</f>
        <v/>
      </c>
      <c r="R297" t="str">
        <f>IFERROR(INDEX(LessonLO!H:I,MATCH("Mini"&amp;AN297,LessonLO!H:H,0),2),"")</f>
        <v/>
      </c>
      <c r="S297" t="str">
        <f>IFERROR(INDEX(LessonLO!H:I,MATCH("Junior"&amp;AN297,LessonLO!H:H,0),2),"")</f>
        <v/>
      </c>
      <c r="T297" t="str">
        <f>IFERROR(INDEX(LessonLO!H:I,MATCH("Senior"&amp;AN297,LessonLO!H:H,0),1),"")</f>
        <v/>
      </c>
      <c r="AN297" t="s">
        <v>1145</v>
      </c>
      <c r="AO297" t="str">
        <f t="shared" ref="AO297:AO314" ca="1" si="20">OFFSET(INDEX(I:I,MATCH(L297,I:I,0)),0,31)</f>
        <v>dc349f56-05c1-4f2e-9641-0dcf5528ceba</v>
      </c>
    </row>
    <row r="298" spans="1:41" x14ac:dyDescent="0.45">
      <c r="A298" s="1">
        <v>296</v>
      </c>
      <c r="B298">
        <v>296</v>
      </c>
      <c r="C298" t="s">
        <v>185</v>
      </c>
      <c r="D298" t="s">
        <v>186</v>
      </c>
      <c r="E298" t="s">
        <v>1137</v>
      </c>
      <c r="F298" t="s">
        <v>374</v>
      </c>
      <c r="G298" t="s">
        <v>1138</v>
      </c>
      <c r="H298" t="s">
        <v>1139</v>
      </c>
      <c r="I298" t="s">
        <v>1146</v>
      </c>
      <c r="J298" t="s">
        <v>80</v>
      </c>
      <c r="L298" s="4" t="str">
        <f>I296</f>
        <v>CT1_21_1_1</v>
      </c>
      <c r="N298" t="s">
        <v>1147</v>
      </c>
      <c r="P298" t="str">
        <f>IFERROR(INDEX(LessonLO!H:I,MATCH("GCSE"&amp;AN298,LessonLO!H:H,0),2),"")</f>
        <v/>
      </c>
      <c r="Q298" t="str">
        <f>IFERROR(INDEX(LessonLO!H:I,MATCH("Tiny"&amp;AN298,LessonLO!H:H,0),2),"")</f>
        <v/>
      </c>
      <c r="R298" t="str">
        <f>IFERROR(INDEX(LessonLO!H:I,MATCH("Mini"&amp;AN298,LessonLO!H:H,0),2),"")</f>
        <v/>
      </c>
      <c r="S298" t="str">
        <f>IFERROR(INDEX(LessonLO!H:I,MATCH("Junior"&amp;AN298,LessonLO!H:H,0),2),"")</f>
        <v/>
      </c>
      <c r="T298" t="str">
        <f>IFERROR(INDEX(LessonLO!H:I,MATCH("Senior"&amp;AN298,LessonLO!H:H,0),1),"")</f>
        <v/>
      </c>
      <c r="AN298" t="s">
        <v>1148</v>
      </c>
      <c r="AO298" t="str">
        <f t="shared" ca="1" si="20"/>
        <v>dc349f56-05c1-4f2e-9641-0dcf5528ceba</v>
      </c>
    </row>
    <row r="299" spans="1:41" x14ac:dyDescent="0.45">
      <c r="A299" s="1">
        <v>297</v>
      </c>
      <c r="B299">
        <v>297</v>
      </c>
      <c r="C299" t="s">
        <v>185</v>
      </c>
      <c r="D299" t="s">
        <v>186</v>
      </c>
      <c r="E299" t="s">
        <v>1137</v>
      </c>
      <c r="F299" t="s">
        <v>374</v>
      </c>
      <c r="G299" t="s">
        <v>1149</v>
      </c>
      <c r="H299" t="s">
        <v>1150</v>
      </c>
      <c r="I299" t="s">
        <v>1151</v>
      </c>
      <c r="J299" t="s">
        <v>230</v>
      </c>
      <c r="L299" s="4" t="str">
        <f>I296</f>
        <v>CT1_21_1_1</v>
      </c>
      <c r="N299" t="s">
        <v>1152</v>
      </c>
      <c r="P299" t="str">
        <f>IFERROR(INDEX(LessonLO!H:I,MATCH("GCSE"&amp;AN299,LessonLO!H:H,0),2),"")</f>
        <v/>
      </c>
      <c r="Q299" t="str">
        <f>IFERROR(INDEX(LessonLO!H:I,MATCH("Tiny"&amp;AN299,LessonLO!H:H,0),2),"")</f>
        <v/>
      </c>
      <c r="R299" t="str">
        <f>IFERROR(INDEX(LessonLO!H:I,MATCH("Mini"&amp;AN299,LessonLO!H:H,0),2),"")</f>
        <v/>
      </c>
      <c r="S299" t="str">
        <f>IFERROR(INDEX(LessonLO!H:I,MATCH("Junior"&amp;AN299,LessonLO!H:H,0),2),"")</f>
        <v/>
      </c>
      <c r="T299" t="str">
        <f>IFERROR(INDEX(LessonLO!H:I,MATCH("Senior"&amp;AN299,LessonLO!H:H,0),1),"")</f>
        <v/>
      </c>
      <c r="AN299" t="s">
        <v>1153</v>
      </c>
      <c r="AO299" t="str">
        <f t="shared" ca="1" si="20"/>
        <v>dc349f56-05c1-4f2e-9641-0dcf5528ceba</v>
      </c>
    </row>
    <row r="300" spans="1:41" x14ac:dyDescent="0.45">
      <c r="A300" s="1">
        <v>298</v>
      </c>
      <c r="B300">
        <v>298</v>
      </c>
      <c r="C300" t="s">
        <v>185</v>
      </c>
      <c r="D300" t="s">
        <v>186</v>
      </c>
      <c r="E300" t="s">
        <v>1137</v>
      </c>
      <c r="F300" t="s">
        <v>374</v>
      </c>
      <c r="G300" t="s">
        <v>1149</v>
      </c>
      <c r="H300" t="s">
        <v>1150</v>
      </c>
      <c r="I300" t="s">
        <v>1154</v>
      </c>
      <c r="J300" t="s">
        <v>230</v>
      </c>
      <c r="L300" s="4" t="str">
        <f>I296</f>
        <v>CT1_21_1_1</v>
      </c>
      <c r="N300" t="s">
        <v>1155</v>
      </c>
      <c r="P300" t="str">
        <f>IFERROR(INDEX(LessonLO!H:I,MATCH("GCSE"&amp;AN300,LessonLO!H:H,0),2),"")</f>
        <v/>
      </c>
      <c r="Q300" t="str">
        <f>IFERROR(INDEX(LessonLO!H:I,MATCH("Tiny"&amp;AN300,LessonLO!H:H,0),2),"")</f>
        <v/>
      </c>
      <c r="R300" t="str">
        <f>IFERROR(INDEX(LessonLO!H:I,MATCH("Mini"&amp;AN300,LessonLO!H:H,0),2),"")</f>
        <v/>
      </c>
      <c r="S300" t="str">
        <f>IFERROR(INDEX(LessonLO!H:I,MATCH("Junior"&amp;AN300,LessonLO!H:H,0),2),"")</f>
        <v/>
      </c>
      <c r="T300" t="str">
        <f>IFERROR(INDEX(LessonLO!H:I,MATCH("Senior"&amp;AN300,LessonLO!H:H,0),1),"")</f>
        <v/>
      </c>
      <c r="AN300" t="s">
        <v>1156</v>
      </c>
      <c r="AO300" t="str">
        <f t="shared" ca="1" si="20"/>
        <v>dc349f56-05c1-4f2e-9641-0dcf5528ceba</v>
      </c>
    </row>
    <row r="301" spans="1:41" x14ac:dyDescent="0.45">
      <c r="A301" s="1">
        <v>299</v>
      </c>
      <c r="B301">
        <v>299</v>
      </c>
      <c r="C301" t="s">
        <v>185</v>
      </c>
      <c r="D301" t="s">
        <v>186</v>
      </c>
      <c r="E301" t="s">
        <v>1137</v>
      </c>
      <c r="F301" t="s">
        <v>374</v>
      </c>
      <c r="G301" t="s">
        <v>1157</v>
      </c>
      <c r="H301" t="s">
        <v>1158</v>
      </c>
      <c r="I301" t="s">
        <v>1159</v>
      </c>
      <c r="J301" t="s">
        <v>53</v>
      </c>
      <c r="L301" s="4" t="str">
        <f>I296</f>
        <v>CT1_21_1_1</v>
      </c>
      <c r="N301" t="s">
        <v>1160</v>
      </c>
      <c r="P301" t="str">
        <f>IFERROR(INDEX(LessonLO!H:I,MATCH("GCSE"&amp;AN301,LessonLO!H:H,0),2),"")</f>
        <v/>
      </c>
      <c r="Q301" t="str">
        <f>IFERROR(INDEX(LessonLO!H:I,MATCH("Tiny"&amp;AN301,LessonLO!H:H,0),2),"")</f>
        <v/>
      </c>
      <c r="R301" t="str">
        <f>IFERROR(INDEX(LessonLO!H:I,MATCH("Mini"&amp;AN301,LessonLO!H:H,0),2),"")</f>
        <v/>
      </c>
      <c r="S301" t="str">
        <f>IFERROR(INDEX(LessonLO!H:I,MATCH("Junior"&amp;AN301,LessonLO!H:H,0),2),"")</f>
        <v/>
      </c>
      <c r="T301" t="str">
        <f>IFERROR(INDEX(LessonLO!H:I,MATCH("Senior"&amp;AN301,LessonLO!H:H,0),1),"")</f>
        <v/>
      </c>
      <c r="AN301" t="s">
        <v>1161</v>
      </c>
      <c r="AO301" t="str">
        <f t="shared" ca="1" si="20"/>
        <v>dc349f56-05c1-4f2e-9641-0dcf5528ceba</v>
      </c>
    </row>
    <row r="302" spans="1:41" x14ac:dyDescent="0.45">
      <c r="A302" s="1">
        <v>300</v>
      </c>
      <c r="B302">
        <v>300</v>
      </c>
      <c r="C302" t="s">
        <v>185</v>
      </c>
      <c r="D302" t="s">
        <v>186</v>
      </c>
      <c r="E302" t="s">
        <v>1137</v>
      </c>
      <c r="F302" t="s">
        <v>374</v>
      </c>
      <c r="G302" t="s">
        <v>1157</v>
      </c>
      <c r="H302" t="s">
        <v>1158</v>
      </c>
      <c r="I302" t="s">
        <v>1162</v>
      </c>
      <c r="J302" t="s">
        <v>80</v>
      </c>
      <c r="L302" s="4" t="str">
        <f>I301</f>
        <v>CT1_21_3_1</v>
      </c>
      <c r="N302" t="s">
        <v>1163</v>
      </c>
      <c r="P302" t="str">
        <f>IFERROR(INDEX(LessonLO!H:I,MATCH("GCSE"&amp;AN302,LessonLO!H:H,0),2),"")</f>
        <v/>
      </c>
      <c r="Q302" t="str">
        <f>IFERROR(INDEX(LessonLO!H:I,MATCH("Tiny"&amp;AN302,LessonLO!H:H,0),2),"")</f>
        <v/>
      </c>
      <c r="R302" t="str">
        <f>IFERROR(INDEX(LessonLO!H:I,MATCH("Mini"&amp;AN302,LessonLO!H:H,0),2),"")</f>
        <v/>
      </c>
      <c r="S302" t="str">
        <f>IFERROR(INDEX(LessonLO!H:I,MATCH("Junior"&amp;AN302,LessonLO!H:H,0),2),"")</f>
        <v/>
      </c>
      <c r="T302" t="str">
        <f>IFERROR(INDEX(LessonLO!H:I,MATCH("Senior"&amp;AN302,LessonLO!H:H,0),1),"")</f>
        <v/>
      </c>
      <c r="AN302" t="s">
        <v>1164</v>
      </c>
      <c r="AO302" t="str">
        <f t="shared" ca="1" si="20"/>
        <v>ebcb70b0-c876-4974-88f8-b4e7796e4d9f</v>
      </c>
    </row>
    <row r="303" spans="1:41" x14ac:dyDescent="0.45">
      <c r="A303" s="1">
        <v>301</v>
      </c>
      <c r="B303">
        <v>301</v>
      </c>
      <c r="C303" t="s">
        <v>185</v>
      </c>
      <c r="D303" t="s">
        <v>186</v>
      </c>
      <c r="E303" t="s">
        <v>1137</v>
      </c>
      <c r="F303" t="s">
        <v>374</v>
      </c>
      <c r="G303" t="s">
        <v>1157</v>
      </c>
      <c r="H303" t="s">
        <v>1158</v>
      </c>
      <c r="I303" t="s">
        <v>1165</v>
      </c>
      <c r="J303" t="s">
        <v>53</v>
      </c>
      <c r="L303" s="4" t="str">
        <f>I302</f>
        <v>CT1_21_3_2</v>
      </c>
      <c r="N303" t="s">
        <v>1166</v>
      </c>
      <c r="P303" t="str">
        <f>IFERROR(INDEX(LessonLO!H:I,MATCH("GCSE"&amp;AN303,LessonLO!H:H,0),2),"")</f>
        <v/>
      </c>
      <c r="Q303" t="str">
        <f>IFERROR(INDEX(LessonLO!H:I,MATCH("Tiny"&amp;AN303,LessonLO!H:H,0),2),"")</f>
        <v/>
      </c>
      <c r="R303" t="str">
        <f>IFERROR(INDEX(LessonLO!H:I,MATCH("Mini"&amp;AN303,LessonLO!H:H,0),2),"")</f>
        <v/>
      </c>
      <c r="S303" t="str">
        <f>IFERROR(INDEX(LessonLO!H:I,MATCH("Junior"&amp;AN303,LessonLO!H:H,0),2),"")</f>
        <v/>
      </c>
      <c r="T303" t="str">
        <f>IFERROR(INDEX(LessonLO!H:I,MATCH("Senior"&amp;AN303,LessonLO!H:H,0),1),"")</f>
        <v/>
      </c>
      <c r="AN303" t="s">
        <v>1167</v>
      </c>
      <c r="AO303" t="str">
        <f t="shared" ca="1" si="20"/>
        <v>534ed9b2-d18e-46ef-bf2c-21ff160a380b</v>
      </c>
    </row>
    <row r="304" spans="1:41" x14ac:dyDescent="0.45">
      <c r="A304" s="1">
        <v>302</v>
      </c>
      <c r="B304">
        <v>302</v>
      </c>
      <c r="C304" t="s">
        <v>185</v>
      </c>
      <c r="D304" t="s">
        <v>186</v>
      </c>
      <c r="E304" t="s">
        <v>1137</v>
      </c>
      <c r="F304" t="s">
        <v>374</v>
      </c>
      <c r="G304" t="s">
        <v>1157</v>
      </c>
      <c r="H304" t="s">
        <v>1158</v>
      </c>
      <c r="I304" t="s">
        <v>1168</v>
      </c>
      <c r="J304" t="s">
        <v>48</v>
      </c>
      <c r="L304" s="4" t="str">
        <f>I303</f>
        <v>CT1_21_3_3</v>
      </c>
      <c r="N304" t="s">
        <v>1169</v>
      </c>
      <c r="P304" t="str">
        <f>IFERROR(INDEX(LessonLO!H:I,MATCH("GCSE"&amp;AN304,LessonLO!H:H,0),2),"")</f>
        <v/>
      </c>
      <c r="Q304" t="str">
        <f>IFERROR(INDEX(LessonLO!H:I,MATCH("Tiny"&amp;AN304,LessonLO!H:H,0),2),"")</f>
        <v/>
      </c>
      <c r="R304" t="str">
        <f>IFERROR(INDEX(LessonLO!H:I,MATCH("Mini"&amp;AN304,LessonLO!H:H,0),2),"")</f>
        <v/>
      </c>
      <c r="S304" t="str">
        <f>IFERROR(INDEX(LessonLO!H:I,MATCH("Junior"&amp;AN304,LessonLO!H:H,0),2),"")</f>
        <v/>
      </c>
      <c r="T304" t="str">
        <f>IFERROR(INDEX(LessonLO!H:I,MATCH("Senior"&amp;AN304,LessonLO!H:H,0),1),"")</f>
        <v/>
      </c>
      <c r="AN304" t="s">
        <v>1170</v>
      </c>
      <c r="AO304" t="str">
        <f t="shared" ca="1" si="20"/>
        <v>c4fbd71a-4096-472d-a3ea-57de011f87aa</v>
      </c>
    </row>
    <row r="305" spans="1:41" x14ac:dyDescent="0.45">
      <c r="A305" s="1">
        <v>303</v>
      </c>
      <c r="B305">
        <v>303</v>
      </c>
      <c r="C305" t="s">
        <v>185</v>
      </c>
      <c r="D305" t="s">
        <v>186</v>
      </c>
      <c r="E305" t="s">
        <v>1137</v>
      </c>
      <c r="F305" t="s">
        <v>374</v>
      </c>
      <c r="G305" t="s">
        <v>1171</v>
      </c>
      <c r="H305" t="s">
        <v>1172</v>
      </c>
      <c r="I305" t="s">
        <v>1173</v>
      </c>
      <c r="J305" t="s">
        <v>80</v>
      </c>
      <c r="L305" s="4" t="str">
        <f>I296</f>
        <v>CT1_21_1_1</v>
      </c>
      <c r="N305" t="s">
        <v>1174</v>
      </c>
      <c r="P305" t="str">
        <f>IFERROR(INDEX(LessonLO!H:I,MATCH("GCSE"&amp;AN305,LessonLO!H:H,0),2),"")</f>
        <v/>
      </c>
      <c r="Q305" t="str">
        <f>IFERROR(INDEX(LessonLO!H:I,MATCH("Tiny"&amp;AN305,LessonLO!H:H,0),2),"")</f>
        <v/>
      </c>
      <c r="R305" t="str">
        <f>IFERROR(INDEX(LessonLO!H:I,MATCH("Mini"&amp;AN305,LessonLO!H:H,0),2),"")</f>
        <v/>
      </c>
      <c r="S305" t="str">
        <f>IFERROR(INDEX(LessonLO!H:I,MATCH("Junior"&amp;AN305,LessonLO!H:H,0),2),"")</f>
        <v/>
      </c>
      <c r="T305" t="str">
        <f>IFERROR(INDEX(LessonLO!H:I,MATCH("Senior"&amp;AN305,LessonLO!H:H,0),1),"")</f>
        <v/>
      </c>
      <c r="AN305" t="s">
        <v>1175</v>
      </c>
      <c r="AO305" t="str">
        <f t="shared" ca="1" si="20"/>
        <v>dc349f56-05c1-4f2e-9641-0dcf5528ceba</v>
      </c>
    </row>
    <row r="306" spans="1:41" x14ac:dyDescent="0.45">
      <c r="A306" s="1">
        <v>304</v>
      </c>
      <c r="B306">
        <v>304</v>
      </c>
      <c r="C306" t="s">
        <v>185</v>
      </c>
      <c r="D306" t="s">
        <v>186</v>
      </c>
      <c r="E306" t="s">
        <v>1137</v>
      </c>
      <c r="F306" t="s">
        <v>374</v>
      </c>
      <c r="G306" t="s">
        <v>1171</v>
      </c>
      <c r="H306" t="s">
        <v>1172</v>
      </c>
      <c r="I306" t="s">
        <v>1176</v>
      </c>
      <c r="J306" t="s">
        <v>80</v>
      </c>
      <c r="L306" s="4" t="str">
        <f>I305</f>
        <v>CT1_21_4_1</v>
      </c>
      <c r="N306" t="s">
        <v>1177</v>
      </c>
      <c r="P306" t="str">
        <f>IFERROR(INDEX(LessonLO!H:I,MATCH("GCSE"&amp;AN306,LessonLO!H:H,0),2),"")</f>
        <v/>
      </c>
      <c r="Q306" t="str">
        <f>IFERROR(INDEX(LessonLO!H:I,MATCH("Tiny"&amp;AN306,LessonLO!H:H,0),2),"")</f>
        <v/>
      </c>
      <c r="R306" t="str">
        <f>IFERROR(INDEX(LessonLO!H:I,MATCH("Mini"&amp;AN306,LessonLO!H:H,0),2),"")</f>
        <v/>
      </c>
      <c r="S306" t="str">
        <f>IFERROR(INDEX(LessonLO!H:I,MATCH("Junior"&amp;AN306,LessonLO!H:H,0),2),"")</f>
        <v/>
      </c>
      <c r="T306" t="str">
        <f>IFERROR(INDEX(LessonLO!H:I,MATCH("Senior"&amp;AN306,LessonLO!H:H,0),1),"")</f>
        <v/>
      </c>
      <c r="AN306" t="s">
        <v>1178</v>
      </c>
      <c r="AO306" t="str">
        <f t="shared" ca="1" si="20"/>
        <v>f6888012-f9b1-4a76-87cf-91ca7ff5d8ab</v>
      </c>
    </row>
    <row r="307" spans="1:41" x14ac:dyDescent="0.45">
      <c r="A307" s="1">
        <v>305</v>
      </c>
      <c r="B307">
        <v>305</v>
      </c>
      <c r="C307" t="s">
        <v>185</v>
      </c>
      <c r="D307" t="s">
        <v>186</v>
      </c>
      <c r="E307" t="s">
        <v>1137</v>
      </c>
      <c r="F307" t="s">
        <v>374</v>
      </c>
      <c r="G307" t="s">
        <v>1171</v>
      </c>
      <c r="H307" t="s">
        <v>1172</v>
      </c>
      <c r="I307" t="s">
        <v>1179</v>
      </c>
      <c r="J307" t="s">
        <v>80</v>
      </c>
      <c r="L307" s="4" t="str">
        <f>I306</f>
        <v>CT1_21_4_2</v>
      </c>
      <c r="N307" t="s">
        <v>1180</v>
      </c>
      <c r="P307" t="str">
        <f>IFERROR(INDEX(LessonLO!H:I,MATCH("GCSE"&amp;AN307,LessonLO!H:H,0),2),"")</f>
        <v/>
      </c>
      <c r="Q307" t="str">
        <f>IFERROR(INDEX(LessonLO!H:I,MATCH("Tiny"&amp;AN307,LessonLO!H:H,0),2),"")</f>
        <v/>
      </c>
      <c r="R307" t="str">
        <f>IFERROR(INDEX(LessonLO!H:I,MATCH("Mini"&amp;AN307,LessonLO!H:H,0),2),"")</f>
        <v/>
      </c>
      <c r="S307" t="str">
        <f>IFERROR(INDEX(LessonLO!H:I,MATCH("Junior"&amp;AN307,LessonLO!H:H,0),2),"")</f>
        <v/>
      </c>
      <c r="T307" t="str">
        <f>IFERROR(INDEX(LessonLO!H:I,MATCH("Senior"&amp;AN307,LessonLO!H:H,0),1),"")</f>
        <v/>
      </c>
      <c r="AN307" t="s">
        <v>1181</v>
      </c>
      <c r="AO307" t="str">
        <f t="shared" ca="1" si="20"/>
        <v>d64fa0e7-eeee-4374-b4ac-3833b458dcd1</v>
      </c>
    </row>
    <row r="308" spans="1:41" x14ac:dyDescent="0.45">
      <c r="A308" s="1">
        <v>306</v>
      </c>
      <c r="B308">
        <v>306</v>
      </c>
      <c r="C308" t="s">
        <v>185</v>
      </c>
      <c r="D308" t="s">
        <v>186</v>
      </c>
      <c r="E308" t="s">
        <v>1137</v>
      </c>
      <c r="F308" t="s">
        <v>374</v>
      </c>
      <c r="G308" t="s">
        <v>1171</v>
      </c>
      <c r="H308" t="s">
        <v>1172</v>
      </c>
      <c r="I308" t="s">
        <v>1182</v>
      </c>
      <c r="J308" t="s">
        <v>80</v>
      </c>
      <c r="L308" s="4" t="str">
        <f>I307</f>
        <v>CT1_21_4_3</v>
      </c>
      <c r="N308" t="s">
        <v>1183</v>
      </c>
      <c r="P308" t="str">
        <f>IFERROR(INDEX(LessonLO!H:I,MATCH("GCSE"&amp;AN308,LessonLO!H:H,0),2),"")</f>
        <v/>
      </c>
      <c r="Q308" t="str">
        <f>IFERROR(INDEX(LessonLO!H:I,MATCH("Tiny"&amp;AN308,LessonLO!H:H,0),2),"")</f>
        <v/>
      </c>
      <c r="R308" t="str">
        <f>IFERROR(INDEX(LessonLO!H:I,MATCH("Mini"&amp;AN308,LessonLO!H:H,0),2),"")</f>
        <v/>
      </c>
      <c r="S308" t="str">
        <f>IFERROR(INDEX(LessonLO!H:I,MATCH("Junior"&amp;AN308,LessonLO!H:H,0),2),"")</f>
        <v/>
      </c>
      <c r="T308" t="str">
        <f>IFERROR(INDEX(LessonLO!H:I,MATCH("Senior"&amp;AN308,LessonLO!H:H,0),1),"")</f>
        <v/>
      </c>
      <c r="AN308" t="s">
        <v>1184</v>
      </c>
      <c r="AO308" t="str">
        <f t="shared" ca="1" si="20"/>
        <v>9b9a57af-9c5f-4d6a-9390-6588dd42da7b</v>
      </c>
    </row>
    <row r="309" spans="1:41" x14ac:dyDescent="0.45">
      <c r="A309" s="1">
        <v>307</v>
      </c>
      <c r="B309">
        <v>307</v>
      </c>
      <c r="C309" t="s">
        <v>185</v>
      </c>
      <c r="D309" t="s">
        <v>186</v>
      </c>
      <c r="E309" t="s">
        <v>1137</v>
      </c>
      <c r="F309" t="s">
        <v>374</v>
      </c>
      <c r="G309" t="s">
        <v>1185</v>
      </c>
      <c r="H309" t="s">
        <v>1186</v>
      </c>
      <c r="I309" t="s">
        <v>1187</v>
      </c>
      <c r="J309" t="s">
        <v>53</v>
      </c>
      <c r="L309" s="4" t="str">
        <f>I296</f>
        <v>CT1_21_1_1</v>
      </c>
      <c r="N309" t="s">
        <v>1188</v>
      </c>
      <c r="P309" t="str">
        <f>IFERROR(INDEX(LessonLO!H:I,MATCH("GCSE"&amp;AN309,LessonLO!H:H,0),2),"")</f>
        <v/>
      </c>
      <c r="Q309" t="str">
        <f>IFERROR(INDEX(LessonLO!H:I,MATCH("Tiny"&amp;AN309,LessonLO!H:H,0),2),"")</f>
        <v/>
      </c>
      <c r="R309" t="str">
        <f>IFERROR(INDEX(LessonLO!H:I,MATCH("Mini"&amp;AN309,LessonLO!H:H,0),2),"")</f>
        <v/>
      </c>
      <c r="S309" t="str">
        <f>IFERROR(INDEX(LessonLO!H:I,MATCH("Junior"&amp;AN309,LessonLO!H:H,0),2),"")</f>
        <v/>
      </c>
      <c r="T309" t="str">
        <f>IFERROR(INDEX(LessonLO!H:I,MATCH("Senior"&amp;AN309,LessonLO!H:H,0),1),"")</f>
        <v/>
      </c>
      <c r="AN309" t="s">
        <v>1189</v>
      </c>
      <c r="AO309" t="str">
        <f t="shared" ca="1" si="20"/>
        <v>dc349f56-05c1-4f2e-9641-0dcf5528ceba</v>
      </c>
    </row>
    <row r="310" spans="1:41" x14ac:dyDescent="0.45">
      <c r="A310" s="1">
        <v>308</v>
      </c>
      <c r="B310">
        <v>308</v>
      </c>
      <c r="C310" t="s">
        <v>185</v>
      </c>
      <c r="D310" t="s">
        <v>186</v>
      </c>
      <c r="E310" t="s">
        <v>1137</v>
      </c>
      <c r="F310" t="s">
        <v>374</v>
      </c>
      <c r="G310" t="s">
        <v>1185</v>
      </c>
      <c r="H310" t="s">
        <v>1186</v>
      </c>
      <c r="I310" t="s">
        <v>1190</v>
      </c>
      <c r="J310" t="s">
        <v>80</v>
      </c>
      <c r="L310" s="4" t="str">
        <f>I309</f>
        <v>CT1_21_5_1</v>
      </c>
      <c r="N310" t="s">
        <v>1191</v>
      </c>
      <c r="P310" t="str">
        <f>IFERROR(INDEX(LessonLO!H:I,MATCH("GCSE"&amp;AN310,LessonLO!H:H,0),2),"")</f>
        <v/>
      </c>
      <c r="Q310" t="str">
        <f>IFERROR(INDEX(LessonLO!H:I,MATCH("Tiny"&amp;AN310,LessonLO!H:H,0),2),"")</f>
        <v/>
      </c>
      <c r="R310" t="str">
        <f>IFERROR(INDEX(LessonLO!H:I,MATCH("Mini"&amp;AN310,LessonLO!H:H,0),2),"")</f>
        <v/>
      </c>
      <c r="S310" t="str">
        <f>IFERROR(INDEX(LessonLO!H:I,MATCH("Junior"&amp;AN310,LessonLO!H:H,0),2),"")</f>
        <v/>
      </c>
      <c r="T310" t="str">
        <f>IFERROR(INDEX(LessonLO!H:I,MATCH("Senior"&amp;AN310,LessonLO!H:H,0),1),"")</f>
        <v/>
      </c>
      <c r="AN310" t="s">
        <v>1192</v>
      </c>
      <c r="AO310" t="str">
        <f t="shared" ca="1" si="20"/>
        <v>c603a530-d519-49ba-8f72-50557be76321</v>
      </c>
    </row>
    <row r="311" spans="1:41" x14ac:dyDescent="0.45">
      <c r="A311" s="1">
        <v>309</v>
      </c>
      <c r="B311">
        <v>309</v>
      </c>
      <c r="C311" t="s">
        <v>185</v>
      </c>
      <c r="D311" t="s">
        <v>186</v>
      </c>
      <c r="E311" t="s">
        <v>1137</v>
      </c>
      <c r="F311" t="s">
        <v>374</v>
      </c>
      <c r="G311" t="s">
        <v>1185</v>
      </c>
      <c r="H311" t="s">
        <v>1186</v>
      </c>
      <c r="I311" t="s">
        <v>1193</v>
      </c>
      <c r="J311" t="s">
        <v>80</v>
      </c>
      <c r="L311" s="4" t="str">
        <f>I310</f>
        <v>CT1_21_5_2</v>
      </c>
      <c r="N311" t="s">
        <v>1194</v>
      </c>
      <c r="P311" t="str">
        <f>IFERROR(INDEX(LessonLO!H:I,MATCH("GCSE"&amp;AN311,LessonLO!H:H,0),2),"")</f>
        <v/>
      </c>
      <c r="Q311" t="str">
        <f>IFERROR(INDEX(LessonLO!H:I,MATCH("Tiny"&amp;AN311,LessonLO!H:H,0),2),"")</f>
        <v/>
      </c>
      <c r="R311" t="str">
        <f>IFERROR(INDEX(LessonLO!H:I,MATCH("Mini"&amp;AN311,LessonLO!H:H,0),2),"")</f>
        <v/>
      </c>
      <c r="S311" t="str">
        <f>IFERROR(INDEX(LessonLO!H:I,MATCH("Junior"&amp;AN311,LessonLO!H:H,0),2),"")</f>
        <v/>
      </c>
      <c r="T311" t="str">
        <f>IFERROR(INDEX(LessonLO!H:I,MATCH("Senior"&amp;AN311,LessonLO!H:H,0),1),"")</f>
        <v/>
      </c>
      <c r="AN311" t="s">
        <v>1195</v>
      </c>
      <c r="AO311" t="str">
        <f t="shared" ca="1" si="20"/>
        <v>2c41ac8d-9586-4a71-a655-f1576506586b</v>
      </c>
    </row>
    <row r="312" spans="1:41" x14ac:dyDescent="0.45">
      <c r="A312" s="1">
        <v>310</v>
      </c>
      <c r="B312">
        <v>310</v>
      </c>
      <c r="C312" t="s">
        <v>185</v>
      </c>
      <c r="D312" t="s">
        <v>186</v>
      </c>
      <c r="E312" t="s">
        <v>1137</v>
      </c>
      <c r="F312" t="s">
        <v>374</v>
      </c>
      <c r="G312" t="s">
        <v>1196</v>
      </c>
      <c r="H312" t="s">
        <v>1197</v>
      </c>
      <c r="I312" t="s">
        <v>1198</v>
      </c>
      <c r="J312" t="s">
        <v>48</v>
      </c>
      <c r="L312" s="4" t="str">
        <f>I296</f>
        <v>CT1_21_1_1</v>
      </c>
      <c r="N312" t="s">
        <v>1199</v>
      </c>
      <c r="P312" t="str">
        <f>IFERROR(INDEX(LessonLO!H:I,MATCH("GCSE"&amp;AN312,LessonLO!H:H,0),2),"")</f>
        <v/>
      </c>
      <c r="Q312" t="str">
        <f>IFERROR(INDEX(LessonLO!H:I,MATCH("Tiny"&amp;AN312,LessonLO!H:H,0),2),"")</f>
        <v>TS5.1</v>
      </c>
      <c r="R312" t="str">
        <f>IFERROR(INDEX(LessonLO!H:I,MATCH("Mini"&amp;AN312,LessonLO!H:H,0),2),"")</f>
        <v/>
      </c>
      <c r="S312" t="str">
        <f>IFERROR(INDEX(LessonLO!H:I,MATCH("Junior"&amp;AN312,LessonLO!H:H,0),2),"")</f>
        <v/>
      </c>
      <c r="T312" t="str">
        <f>IFERROR(INDEX(LessonLO!H:I,MATCH("Senior"&amp;AN312,LessonLO!H:H,0),1),"")</f>
        <v/>
      </c>
      <c r="AN312" t="s">
        <v>1200</v>
      </c>
      <c r="AO312" t="str">
        <f t="shared" ca="1" si="20"/>
        <v>dc349f56-05c1-4f2e-9641-0dcf5528ceba</v>
      </c>
    </row>
    <row r="313" spans="1:41" x14ac:dyDescent="0.45">
      <c r="A313" s="1">
        <v>311</v>
      </c>
      <c r="B313">
        <v>311</v>
      </c>
      <c r="C313" t="s">
        <v>185</v>
      </c>
      <c r="D313" t="s">
        <v>186</v>
      </c>
      <c r="E313" t="s">
        <v>1137</v>
      </c>
      <c r="F313" t="s">
        <v>374</v>
      </c>
      <c r="G313" t="s">
        <v>1196</v>
      </c>
      <c r="H313" t="s">
        <v>1197</v>
      </c>
      <c r="I313" t="s">
        <v>1201</v>
      </c>
      <c r="J313" t="s">
        <v>48</v>
      </c>
      <c r="L313" s="4" t="str">
        <f>I312</f>
        <v>CT1_21_6_1</v>
      </c>
      <c r="N313" t="s">
        <v>1202</v>
      </c>
      <c r="P313" t="str">
        <f>IFERROR(INDEX(LessonLO!H:I,MATCH("GCSE"&amp;AN313,LessonLO!H:H,0),2),"")</f>
        <v/>
      </c>
      <c r="Q313" t="str">
        <f>IFERROR(INDEX(LessonLO!H:I,MATCH("Tiny"&amp;AN313,LessonLO!H:H,0),2),"")</f>
        <v>TS5.1</v>
      </c>
      <c r="R313" t="str">
        <f>IFERROR(INDEX(LessonLO!H:I,MATCH("Mini"&amp;AN313,LessonLO!H:H,0),2),"")</f>
        <v/>
      </c>
      <c r="S313" t="str">
        <f>IFERROR(INDEX(LessonLO!H:I,MATCH("Junior"&amp;AN313,LessonLO!H:H,0),2),"")</f>
        <v/>
      </c>
      <c r="T313" t="str">
        <f>IFERROR(INDEX(LessonLO!H:I,MATCH("Senior"&amp;AN313,LessonLO!H:H,0),1),"")</f>
        <v/>
      </c>
      <c r="AN313" t="s">
        <v>1203</v>
      </c>
      <c r="AO313" t="str">
        <f t="shared" ca="1" si="20"/>
        <v>47ff2cec-661a-4882-ad29-4a829d7f003c</v>
      </c>
    </row>
    <row r="314" spans="1:41" x14ac:dyDescent="0.45">
      <c r="A314" s="1">
        <v>312</v>
      </c>
      <c r="B314">
        <v>312</v>
      </c>
      <c r="C314" t="s">
        <v>185</v>
      </c>
      <c r="D314" t="s">
        <v>186</v>
      </c>
      <c r="E314" t="s">
        <v>1137</v>
      </c>
      <c r="F314" t="s">
        <v>374</v>
      </c>
      <c r="G314" t="s">
        <v>1196</v>
      </c>
      <c r="H314" t="s">
        <v>1197</v>
      </c>
      <c r="I314" t="s">
        <v>1204</v>
      </c>
      <c r="J314" t="s">
        <v>48</v>
      </c>
      <c r="L314" s="4" t="str">
        <f>I313</f>
        <v>CT1_21_6_2</v>
      </c>
      <c r="N314" t="s">
        <v>1205</v>
      </c>
      <c r="P314" t="str">
        <f>IFERROR(INDEX(LessonLO!H:I,MATCH("GCSE"&amp;AN314,LessonLO!H:H,0),2),"")</f>
        <v/>
      </c>
      <c r="Q314" t="str">
        <f>IFERROR(INDEX(LessonLO!H:I,MATCH("Tiny"&amp;AN314,LessonLO!H:H,0),2),"")</f>
        <v>TS5.1</v>
      </c>
      <c r="R314" t="str">
        <f>IFERROR(INDEX(LessonLO!H:I,MATCH("Mini"&amp;AN314,LessonLO!H:H,0),2),"")</f>
        <v/>
      </c>
      <c r="S314" t="str">
        <f>IFERROR(INDEX(LessonLO!H:I,MATCH("Junior"&amp;AN314,LessonLO!H:H,0),2),"")</f>
        <v/>
      </c>
      <c r="T314" t="str">
        <f>IFERROR(INDEX(LessonLO!H:I,MATCH("Senior"&amp;AN314,LessonLO!H:H,0),1),"")</f>
        <v/>
      </c>
      <c r="AN314" t="s">
        <v>1206</v>
      </c>
      <c r="AO314" t="str">
        <f t="shared" ca="1" si="20"/>
        <v>03b48a35-f6b6-4d3c-b6ae-6382b75199dc</v>
      </c>
    </row>
    <row r="315" spans="1:41" x14ac:dyDescent="0.45">
      <c r="A315" s="1">
        <v>313</v>
      </c>
      <c r="B315">
        <v>313</v>
      </c>
      <c r="C315" t="s">
        <v>185</v>
      </c>
      <c r="D315" t="s">
        <v>186</v>
      </c>
      <c r="E315" t="s">
        <v>1207</v>
      </c>
      <c r="F315" t="s">
        <v>1208</v>
      </c>
      <c r="G315" t="s">
        <v>1209</v>
      </c>
      <c r="H315" t="s">
        <v>1210</v>
      </c>
      <c r="I315" t="s">
        <v>1211</v>
      </c>
      <c r="J315" t="s">
        <v>80</v>
      </c>
      <c r="L315" s="4">
        <v>0</v>
      </c>
      <c r="N315" t="s">
        <v>1212</v>
      </c>
      <c r="P315" t="str">
        <f>IFERROR(INDEX(LessonLO!H:I,MATCH("GCSE"&amp;AN315,LessonLO!H:H,0),2),"")</f>
        <v/>
      </c>
      <c r="Q315" t="str">
        <f>IFERROR(INDEX(LessonLO!H:I,MATCH("Tiny"&amp;AN315,LessonLO!H:H,0),2),"")</f>
        <v>TS1.9</v>
      </c>
      <c r="R315" t="str">
        <f>IFERROR(INDEX(LessonLO!H:I,MATCH("Mini"&amp;AN315,LessonLO!H:H,0),2),"")</f>
        <v/>
      </c>
      <c r="S315" t="str">
        <f>IFERROR(INDEX(LessonLO!H:I,MATCH("Junior"&amp;AN315,LessonLO!H:H,0),2),"")</f>
        <v/>
      </c>
      <c r="T315" t="str">
        <f>IFERROR(INDEX(LessonLO!H:I,MATCH("Senior"&amp;AN315,LessonLO!H:H,0),1),"")</f>
        <v/>
      </c>
      <c r="AN315" t="s">
        <v>1213</v>
      </c>
    </row>
    <row r="316" spans="1:41" x14ac:dyDescent="0.45">
      <c r="A316" s="1">
        <v>314</v>
      </c>
      <c r="B316">
        <v>314</v>
      </c>
      <c r="C316" t="s">
        <v>185</v>
      </c>
      <c r="D316" t="s">
        <v>186</v>
      </c>
      <c r="E316" t="s">
        <v>1207</v>
      </c>
      <c r="F316" t="s">
        <v>1208</v>
      </c>
      <c r="G316" t="s">
        <v>1209</v>
      </c>
      <c r="H316" t="s">
        <v>1210</v>
      </c>
      <c r="I316" t="s">
        <v>1214</v>
      </c>
      <c r="J316" t="s">
        <v>80</v>
      </c>
      <c r="L316" s="4" t="str">
        <f>I315</f>
        <v>CT1_12_1_1</v>
      </c>
      <c r="N316" t="s">
        <v>1215</v>
      </c>
      <c r="P316" t="str">
        <f>IFERROR(INDEX(LessonLO!H:I,MATCH("GCSE"&amp;AN316,LessonLO!H:H,0),2),"")</f>
        <v/>
      </c>
      <c r="Q316" t="str">
        <f>IFERROR(INDEX(LessonLO!H:I,MATCH("Tiny"&amp;AN316,LessonLO!H:H,0),2),"")</f>
        <v>TS1.9</v>
      </c>
      <c r="R316" t="str">
        <f>IFERROR(INDEX(LessonLO!H:I,MATCH("Mini"&amp;AN316,LessonLO!H:H,0),2),"")</f>
        <v/>
      </c>
      <c r="S316" t="str">
        <f>IFERROR(INDEX(LessonLO!H:I,MATCH("Junior"&amp;AN316,LessonLO!H:H,0),2),"")</f>
        <v/>
      </c>
      <c r="T316" t="str">
        <f>IFERROR(INDEX(LessonLO!H:I,MATCH("Senior"&amp;AN316,LessonLO!H:H,0),1),"")</f>
        <v/>
      </c>
      <c r="AN316" t="s">
        <v>1216</v>
      </c>
      <c r="AO316" t="str">
        <f t="shared" ref="AO316:AO321" ca="1" si="21">OFFSET(INDEX(I:I,MATCH(L316,I:I,0)),0,31)</f>
        <v>d40b110c-639c-49ec-a83c-b43645e1dd48</v>
      </c>
    </row>
    <row r="317" spans="1:41" x14ac:dyDescent="0.45">
      <c r="A317" s="1">
        <v>315</v>
      </c>
      <c r="B317">
        <v>315</v>
      </c>
      <c r="C317" t="s">
        <v>185</v>
      </c>
      <c r="D317" t="s">
        <v>186</v>
      </c>
      <c r="E317" t="s">
        <v>1207</v>
      </c>
      <c r="F317" t="s">
        <v>1208</v>
      </c>
      <c r="G317" t="s">
        <v>1209</v>
      </c>
      <c r="H317" t="s">
        <v>1210</v>
      </c>
      <c r="I317" t="s">
        <v>1217</v>
      </c>
      <c r="J317" t="s">
        <v>80</v>
      </c>
      <c r="L317" s="4" t="str">
        <f>I316</f>
        <v>CT1_12_1_2</v>
      </c>
      <c r="N317" t="s">
        <v>1218</v>
      </c>
      <c r="P317" t="str">
        <f>IFERROR(INDEX(LessonLO!H:I,MATCH("GCSE"&amp;AN317,LessonLO!H:H,0),2),"")</f>
        <v/>
      </c>
      <c r="Q317" t="str">
        <f>IFERROR(INDEX(LessonLO!H:I,MATCH("Tiny"&amp;AN317,LessonLO!H:H,0),2),"")</f>
        <v/>
      </c>
      <c r="R317" t="str">
        <f>IFERROR(INDEX(LessonLO!H:I,MATCH("Mini"&amp;AN317,LessonLO!H:H,0),2),"")</f>
        <v/>
      </c>
      <c r="S317" t="str">
        <f>IFERROR(INDEX(LessonLO!H:I,MATCH("Junior"&amp;AN317,LessonLO!H:H,0),2),"")</f>
        <v/>
      </c>
      <c r="T317" t="str">
        <f>IFERROR(INDEX(LessonLO!H:I,MATCH("Senior"&amp;AN317,LessonLO!H:H,0),1),"")</f>
        <v/>
      </c>
      <c r="AN317" t="s">
        <v>1219</v>
      </c>
      <c r="AO317" t="str">
        <f t="shared" ca="1" si="21"/>
        <v>df8b13bf-7361-4d8f-bb9a-924328e8ef40</v>
      </c>
    </row>
    <row r="318" spans="1:41" x14ac:dyDescent="0.45">
      <c r="A318" s="1">
        <v>316</v>
      </c>
      <c r="B318">
        <v>316</v>
      </c>
      <c r="C318" t="s">
        <v>185</v>
      </c>
      <c r="D318" t="s">
        <v>186</v>
      </c>
      <c r="E318" t="s">
        <v>1207</v>
      </c>
      <c r="F318" t="s">
        <v>1208</v>
      </c>
      <c r="G318" t="s">
        <v>1209</v>
      </c>
      <c r="H318" t="s">
        <v>1210</v>
      </c>
      <c r="I318" t="s">
        <v>1220</v>
      </c>
      <c r="J318" t="s">
        <v>80</v>
      </c>
      <c r="L318" s="4" t="str">
        <f>I316</f>
        <v>CT1_12_1_2</v>
      </c>
      <c r="N318" t="s">
        <v>1221</v>
      </c>
      <c r="P318" t="str">
        <f>IFERROR(INDEX(LessonLO!H:I,MATCH("GCSE"&amp;AN318,LessonLO!H:H,0),2),"")</f>
        <v/>
      </c>
      <c r="Q318" t="str">
        <f>IFERROR(INDEX(LessonLO!H:I,MATCH("Tiny"&amp;AN318,LessonLO!H:H,0),2),"")</f>
        <v/>
      </c>
      <c r="R318" t="str">
        <f>IFERROR(INDEX(LessonLO!H:I,MATCH("Mini"&amp;AN318,LessonLO!H:H,0),2),"")</f>
        <v/>
      </c>
      <c r="S318" t="str">
        <f>IFERROR(INDEX(LessonLO!H:I,MATCH("Junior"&amp;AN318,LessonLO!H:H,0),2),"")</f>
        <v/>
      </c>
      <c r="T318" t="str">
        <f>IFERROR(INDEX(LessonLO!H:I,MATCH("Senior"&amp;AN318,LessonLO!H:H,0),1),"")</f>
        <v/>
      </c>
      <c r="AN318" t="s">
        <v>1222</v>
      </c>
      <c r="AO318" t="str">
        <f t="shared" ca="1" si="21"/>
        <v>df8b13bf-7361-4d8f-bb9a-924328e8ef40</v>
      </c>
    </row>
    <row r="319" spans="1:41" x14ac:dyDescent="0.45">
      <c r="A319" s="1">
        <v>317</v>
      </c>
      <c r="B319">
        <v>317</v>
      </c>
      <c r="C319" t="s">
        <v>185</v>
      </c>
      <c r="D319" t="s">
        <v>186</v>
      </c>
      <c r="E319" t="s">
        <v>1207</v>
      </c>
      <c r="F319" t="s">
        <v>1208</v>
      </c>
      <c r="G319" t="s">
        <v>1209</v>
      </c>
      <c r="H319" t="s">
        <v>1210</v>
      </c>
      <c r="I319" t="s">
        <v>1223</v>
      </c>
      <c r="J319" t="s">
        <v>80</v>
      </c>
      <c r="L319" s="4" t="str">
        <f>I315</f>
        <v>CT1_12_1_1</v>
      </c>
      <c r="N319" t="s">
        <v>1224</v>
      </c>
      <c r="P319" t="str">
        <f>IFERROR(INDEX(LessonLO!H:I,MATCH("GCSE"&amp;AN319,LessonLO!H:H,0),2),"")</f>
        <v/>
      </c>
      <c r="Q319" t="str">
        <f>IFERROR(INDEX(LessonLO!H:I,MATCH("Tiny"&amp;AN319,LessonLO!H:H,0),2),"")</f>
        <v/>
      </c>
      <c r="R319" t="str">
        <f>IFERROR(INDEX(LessonLO!H:I,MATCH("Mini"&amp;AN319,LessonLO!H:H,0),2),"")</f>
        <v/>
      </c>
      <c r="S319" t="str">
        <f>IFERROR(INDEX(LessonLO!H:I,MATCH("Junior"&amp;AN319,LessonLO!H:H,0),2),"")</f>
        <v/>
      </c>
      <c r="T319" t="str">
        <f>IFERROR(INDEX(LessonLO!H:I,MATCH("Senior"&amp;AN319,LessonLO!H:H,0),1),"")</f>
        <v/>
      </c>
      <c r="AN319" t="s">
        <v>1225</v>
      </c>
      <c r="AO319" t="str">
        <f t="shared" ca="1" si="21"/>
        <v>d40b110c-639c-49ec-a83c-b43645e1dd48</v>
      </c>
    </row>
    <row r="320" spans="1:41" x14ac:dyDescent="0.45">
      <c r="A320" s="1">
        <v>318</v>
      </c>
      <c r="B320">
        <v>318</v>
      </c>
      <c r="C320" t="s">
        <v>185</v>
      </c>
      <c r="D320" t="s">
        <v>186</v>
      </c>
      <c r="E320" t="s">
        <v>1207</v>
      </c>
      <c r="F320" t="s">
        <v>1208</v>
      </c>
      <c r="G320" t="s">
        <v>1209</v>
      </c>
      <c r="H320" t="s">
        <v>1210</v>
      </c>
      <c r="I320" t="s">
        <v>1226</v>
      </c>
      <c r="J320" t="s">
        <v>230</v>
      </c>
      <c r="L320" s="4" t="str">
        <f>I317</f>
        <v>CT1_12_1_3</v>
      </c>
      <c r="N320" t="s">
        <v>1227</v>
      </c>
      <c r="P320" t="str">
        <f>IFERROR(INDEX(LessonLO!H:I,MATCH("GCSE"&amp;AN320,LessonLO!H:H,0),2),"")</f>
        <v/>
      </c>
      <c r="Q320" t="str">
        <f>IFERROR(INDEX(LessonLO!H:I,MATCH("Tiny"&amp;AN320,LessonLO!H:H,0),2),"")</f>
        <v/>
      </c>
      <c r="R320" t="str">
        <f>IFERROR(INDEX(LessonLO!H:I,MATCH("Mini"&amp;AN320,LessonLO!H:H,0),2),"")</f>
        <v/>
      </c>
      <c r="S320" t="str">
        <f>IFERROR(INDEX(LessonLO!H:I,MATCH("Junior"&amp;AN320,LessonLO!H:H,0),2),"")</f>
        <v/>
      </c>
      <c r="T320" t="str">
        <f>IFERROR(INDEX(LessonLO!H:I,MATCH("Senior"&amp;AN320,LessonLO!H:H,0),1),"")</f>
        <v/>
      </c>
      <c r="AN320" t="s">
        <v>1228</v>
      </c>
      <c r="AO320" t="str">
        <f t="shared" ca="1" si="21"/>
        <v>4a636ba8-4db8-4a11-82ae-e12d1a60396a</v>
      </c>
    </row>
    <row r="321" spans="1:41" x14ac:dyDescent="0.45">
      <c r="A321" s="1">
        <v>319</v>
      </c>
      <c r="B321">
        <v>319</v>
      </c>
      <c r="C321" t="s">
        <v>185</v>
      </c>
      <c r="D321" t="s">
        <v>186</v>
      </c>
      <c r="E321" t="s">
        <v>1207</v>
      </c>
      <c r="F321" t="s">
        <v>1208</v>
      </c>
      <c r="G321" t="s">
        <v>1209</v>
      </c>
      <c r="H321" t="s">
        <v>1210</v>
      </c>
      <c r="I321" t="s">
        <v>1229</v>
      </c>
      <c r="J321" t="s">
        <v>230</v>
      </c>
      <c r="L321" s="4" t="str">
        <f>I318</f>
        <v>CT1_12_1_4</v>
      </c>
      <c r="N321" t="s">
        <v>1230</v>
      </c>
      <c r="P321" t="str">
        <f>IFERROR(INDEX(LessonLO!H:I,MATCH("GCSE"&amp;AN321,LessonLO!H:H,0),2),"")</f>
        <v/>
      </c>
      <c r="Q321" t="str">
        <f>IFERROR(INDEX(LessonLO!H:I,MATCH("Tiny"&amp;AN321,LessonLO!H:H,0),2),"")</f>
        <v/>
      </c>
      <c r="R321" t="str">
        <f>IFERROR(INDEX(LessonLO!H:I,MATCH("Mini"&amp;AN321,LessonLO!H:H,0),2),"")</f>
        <v/>
      </c>
      <c r="S321" t="str">
        <f>IFERROR(INDEX(LessonLO!H:I,MATCH("Junior"&amp;AN321,LessonLO!H:H,0),2),"")</f>
        <v/>
      </c>
      <c r="T321" t="str">
        <f>IFERROR(INDEX(LessonLO!H:I,MATCH("Senior"&amp;AN321,LessonLO!H:H,0),1),"")</f>
        <v/>
      </c>
      <c r="AN321" t="s">
        <v>1231</v>
      </c>
      <c r="AO321" t="str">
        <f t="shared" ca="1" si="21"/>
        <v>af66963b-4814-41fa-a10e-ed4cff361041</v>
      </c>
    </row>
    <row r="322" spans="1:41" x14ac:dyDescent="0.45">
      <c r="A322" s="1">
        <v>320</v>
      </c>
      <c r="B322">
        <v>320</v>
      </c>
      <c r="C322" t="s">
        <v>185</v>
      </c>
      <c r="D322" t="s">
        <v>186</v>
      </c>
      <c r="E322" t="s">
        <v>1207</v>
      </c>
      <c r="F322" t="s">
        <v>1208</v>
      </c>
      <c r="G322" t="s">
        <v>1232</v>
      </c>
      <c r="H322" t="s">
        <v>1233</v>
      </c>
      <c r="I322" t="s">
        <v>1234</v>
      </c>
      <c r="J322" t="s">
        <v>80</v>
      </c>
      <c r="L322" s="4">
        <v>0</v>
      </c>
      <c r="N322" t="s">
        <v>1235</v>
      </c>
      <c r="P322" t="str">
        <f>IFERROR(INDEX(LessonLO!H:I,MATCH("GCSE"&amp;AN322,LessonLO!H:H,0),2),"")</f>
        <v/>
      </c>
      <c r="Q322" t="str">
        <f>IFERROR(INDEX(LessonLO!H:I,MATCH("Tiny"&amp;AN322,LessonLO!H:H,0),2),"")</f>
        <v>TS3.9</v>
      </c>
      <c r="R322" t="str">
        <f>IFERROR(INDEX(LessonLO!H:I,MATCH("Mini"&amp;AN322,LessonLO!H:H,0),2),"")</f>
        <v/>
      </c>
      <c r="S322" t="str">
        <f>IFERROR(INDEX(LessonLO!H:I,MATCH("Junior"&amp;AN322,LessonLO!H:H,0),2),"")</f>
        <v>JC3.9</v>
      </c>
      <c r="T322" t="str">
        <f>IFERROR(INDEX(LessonLO!H:I,MATCH("Senior"&amp;AN322,LessonLO!H:H,0),1),"")</f>
        <v/>
      </c>
      <c r="AN322" t="s">
        <v>1236</v>
      </c>
    </row>
    <row r="323" spans="1:41" x14ac:dyDescent="0.45">
      <c r="A323" s="1">
        <v>321</v>
      </c>
      <c r="B323">
        <v>321</v>
      </c>
      <c r="C323" t="s">
        <v>185</v>
      </c>
      <c r="D323" t="s">
        <v>186</v>
      </c>
      <c r="E323" t="s">
        <v>1207</v>
      </c>
      <c r="F323" t="s">
        <v>1208</v>
      </c>
      <c r="G323" t="s">
        <v>1232</v>
      </c>
      <c r="H323" t="s">
        <v>1233</v>
      </c>
      <c r="I323" t="s">
        <v>1237</v>
      </c>
      <c r="J323" t="s">
        <v>80</v>
      </c>
      <c r="L323" s="4" t="str">
        <f>I322</f>
        <v>CT1_12_2_1</v>
      </c>
      <c r="N323" t="s">
        <v>1238</v>
      </c>
      <c r="P323" t="str">
        <f>IFERROR(INDEX(LessonLO!H:I,MATCH("GCSE"&amp;AN323,LessonLO!H:H,0),2),"")</f>
        <v/>
      </c>
      <c r="Q323" t="str">
        <f>IFERROR(INDEX(LessonLO!H:I,MATCH("Tiny"&amp;AN323,LessonLO!H:H,0),2),"")</f>
        <v>TS3.9</v>
      </c>
      <c r="R323" t="str">
        <f>IFERROR(INDEX(LessonLO!H:I,MATCH("Mini"&amp;AN323,LessonLO!H:H,0),2),"")</f>
        <v/>
      </c>
      <c r="S323" t="str">
        <f>IFERROR(INDEX(LessonLO!H:I,MATCH("Junior"&amp;AN323,LessonLO!H:H,0),2),"")</f>
        <v>JC3.9</v>
      </c>
      <c r="T323" t="str">
        <f>IFERROR(INDEX(LessonLO!H:I,MATCH("Senior"&amp;AN323,LessonLO!H:H,0),1),"")</f>
        <v/>
      </c>
      <c r="AN323" t="s">
        <v>1239</v>
      </c>
      <c r="AO323" t="str">
        <f t="shared" ref="AO323:AO330" ca="1" si="22">OFFSET(INDEX(I:I,MATCH(L323,I:I,0)),0,31)</f>
        <v>d4e0a572-582d-4242-b3eb-3ada4f444145</v>
      </c>
    </row>
    <row r="324" spans="1:41" x14ac:dyDescent="0.45">
      <c r="A324" s="1">
        <v>322</v>
      </c>
      <c r="B324">
        <v>322</v>
      </c>
      <c r="C324" t="s">
        <v>185</v>
      </c>
      <c r="D324" t="s">
        <v>186</v>
      </c>
      <c r="E324" t="s">
        <v>1207</v>
      </c>
      <c r="F324" t="s">
        <v>1208</v>
      </c>
      <c r="G324" t="s">
        <v>1232</v>
      </c>
      <c r="H324" t="s">
        <v>1233</v>
      </c>
      <c r="I324" t="s">
        <v>1240</v>
      </c>
      <c r="J324" t="s">
        <v>80</v>
      </c>
      <c r="L324" s="4" t="str">
        <f>I322</f>
        <v>CT1_12_2_1</v>
      </c>
      <c r="N324" t="s">
        <v>1241</v>
      </c>
      <c r="P324" t="str">
        <f>IFERROR(INDEX(LessonLO!H:I,MATCH("GCSE"&amp;AN324,LessonLO!H:H,0),2),"")</f>
        <v/>
      </c>
      <c r="Q324" t="str">
        <f>IFERROR(INDEX(LessonLO!H:I,MATCH("Tiny"&amp;AN324,LessonLO!H:H,0),2),"")</f>
        <v>TS5.6</v>
      </c>
      <c r="R324" t="str">
        <f>IFERROR(INDEX(LessonLO!H:I,MATCH("Mini"&amp;AN324,LessonLO!H:H,0),2),"")</f>
        <v/>
      </c>
      <c r="S324" t="str">
        <f>IFERROR(INDEX(LessonLO!H:I,MATCH("Junior"&amp;AN324,LessonLO!H:H,0),2),"")</f>
        <v>JC3.9</v>
      </c>
      <c r="T324" t="str">
        <f>IFERROR(INDEX(LessonLO!H:I,MATCH("Senior"&amp;AN324,LessonLO!H:H,0),1),"")</f>
        <v/>
      </c>
      <c r="AN324" t="s">
        <v>1242</v>
      </c>
      <c r="AO324" t="str">
        <f t="shared" ca="1" si="22"/>
        <v>d4e0a572-582d-4242-b3eb-3ada4f444145</v>
      </c>
    </row>
    <row r="325" spans="1:41" x14ac:dyDescent="0.45">
      <c r="A325" s="1">
        <v>323</v>
      </c>
      <c r="B325">
        <v>323</v>
      </c>
      <c r="C325" t="s">
        <v>185</v>
      </c>
      <c r="D325" t="s">
        <v>186</v>
      </c>
      <c r="E325" t="s">
        <v>1207</v>
      </c>
      <c r="F325" t="s">
        <v>1208</v>
      </c>
      <c r="G325" t="s">
        <v>1232</v>
      </c>
      <c r="H325" t="s">
        <v>1233</v>
      </c>
      <c r="I325" t="s">
        <v>1243</v>
      </c>
      <c r="J325" t="s">
        <v>80</v>
      </c>
      <c r="L325" s="4" t="str">
        <f>I324</f>
        <v>CT1_12_2_3</v>
      </c>
      <c r="N325" t="s">
        <v>1244</v>
      </c>
      <c r="P325" t="str">
        <f>IFERROR(INDEX(LessonLO!H:I,MATCH("GCSE"&amp;AN325,LessonLO!H:H,0),2),"")</f>
        <v/>
      </c>
      <c r="Q325" t="str">
        <f>IFERROR(INDEX(LessonLO!H:I,MATCH("Tiny"&amp;AN325,LessonLO!H:H,0),2),"")</f>
        <v>TS3.9</v>
      </c>
      <c r="R325" t="str">
        <f>IFERROR(INDEX(LessonLO!H:I,MATCH("Mini"&amp;AN325,LessonLO!H:H,0),2),"")</f>
        <v/>
      </c>
      <c r="S325" t="str">
        <f>IFERROR(INDEX(LessonLO!H:I,MATCH("Junior"&amp;AN325,LessonLO!H:H,0),2),"")</f>
        <v>JC3.9</v>
      </c>
      <c r="T325" t="str">
        <f>IFERROR(INDEX(LessonLO!H:I,MATCH("Senior"&amp;AN325,LessonLO!H:H,0),1),"")</f>
        <v/>
      </c>
      <c r="AN325" t="s">
        <v>1245</v>
      </c>
      <c r="AO325" t="str">
        <f t="shared" ca="1" si="22"/>
        <v>1ac2eeea-66cc-4989-82f9-c961c1d4288d</v>
      </c>
    </row>
    <row r="326" spans="1:41" x14ac:dyDescent="0.45">
      <c r="A326" s="1">
        <v>324</v>
      </c>
      <c r="B326">
        <v>324</v>
      </c>
      <c r="C326" t="s">
        <v>185</v>
      </c>
      <c r="D326" t="s">
        <v>186</v>
      </c>
      <c r="E326" t="s">
        <v>1207</v>
      </c>
      <c r="F326" t="s">
        <v>1208</v>
      </c>
      <c r="G326" t="s">
        <v>1232</v>
      </c>
      <c r="H326" t="s">
        <v>1233</v>
      </c>
      <c r="I326" t="s">
        <v>1246</v>
      </c>
      <c r="J326" t="s">
        <v>80</v>
      </c>
      <c r="L326" s="4" t="str">
        <f>I325</f>
        <v>CT1_12_2_4</v>
      </c>
      <c r="N326" t="s">
        <v>1247</v>
      </c>
      <c r="P326" t="str">
        <f>IFERROR(INDEX(LessonLO!H:I,MATCH("GCSE"&amp;AN326,LessonLO!H:H,0),2),"")</f>
        <v/>
      </c>
      <c r="Q326" t="str">
        <f>IFERROR(INDEX(LessonLO!H:I,MATCH("Tiny"&amp;AN326,LessonLO!H:H,0),2),"")</f>
        <v>TS5.6</v>
      </c>
      <c r="R326" t="str">
        <f>IFERROR(INDEX(LessonLO!H:I,MATCH("Mini"&amp;AN326,LessonLO!H:H,0),2),"")</f>
        <v/>
      </c>
      <c r="S326" t="str">
        <f>IFERROR(INDEX(LessonLO!H:I,MATCH("Junior"&amp;AN326,LessonLO!H:H,0),2),"")</f>
        <v>JC3.9</v>
      </c>
      <c r="T326" t="str">
        <f>IFERROR(INDEX(LessonLO!H:I,MATCH("Senior"&amp;AN326,LessonLO!H:H,0),1),"")</f>
        <v/>
      </c>
      <c r="AN326" t="s">
        <v>1248</v>
      </c>
      <c r="AO326" t="str">
        <f t="shared" ca="1" si="22"/>
        <v>8ee8ea8e-3317-408d-ade0-1ebe36580e3e</v>
      </c>
    </row>
    <row r="327" spans="1:41" x14ac:dyDescent="0.45">
      <c r="A327" s="1">
        <v>325</v>
      </c>
      <c r="B327">
        <v>325</v>
      </c>
      <c r="C327" t="s">
        <v>185</v>
      </c>
      <c r="D327" t="s">
        <v>186</v>
      </c>
      <c r="E327" t="s">
        <v>1207</v>
      </c>
      <c r="F327" t="s">
        <v>1208</v>
      </c>
      <c r="G327" t="s">
        <v>1232</v>
      </c>
      <c r="H327" t="s">
        <v>1233</v>
      </c>
      <c r="I327" t="s">
        <v>1249</v>
      </c>
      <c r="J327" t="s">
        <v>80</v>
      </c>
      <c r="L327" s="4" t="str">
        <f>I326</f>
        <v>CT1_12_2_5</v>
      </c>
      <c r="N327" t="s">
        <v>1250</v>
      </c>
      <c r="P327" t="str">
        <f>IFERROR(INDEX(LessonLO!H:I,MATCH("GCSE"&amp;AN327,LessonLO!H:H,0),2),"")</f>
        <v/>
      </c>
      <c r="Q327" t="str">
        <f>IFERROR(INDEX(LessonLO!H:I,MATCH("Tiny"&amp;AN327,LessonLO!H:H,0),2),"")</f>
        <v>TS5.6</v>
      </c>
      <c r="R327" t="str">
        <f>IFERROR(INDEX(LessonLO!H:I,MATCH("Mini"&amp;AN327,LessonLO!H:H,0),2),"")</f>
        <v/>
      </c>
      <c r="S327" t="str">
        <f>IFERROR(INDEX(LessonLO!H:I,MATCH("Junior"&amp;AN327,LessonLO!H:H,0),2),"")</f>
        <v>JC3.9</v>
      </c>
      <c r="T327" t="str">
        <f>IFERROR(INDEX(LessonLO!H:I,MATCH("Senior"&amp;AN327,LessonLO!H:H,0),1),"")</f>
        <v/>
      </c>
      <c r="AN327" t="s">
        <v>1251</v>
      </c>
      <c r="AO327" t="str">
        <f t="shared" ca="1" si="22"/>
        <v>ed5936e8-ad50-419f-83c4-3c4a3b18a903</v>
      </c>
    </row>
    <row r="328" spans="1:41" x14ac:dyDescent="0.45">
      <c r="A328" s="1">
        <v>326</v>
      </c>
      <c r="B328">
        <v>326</v>
      </c>
      <c r="C328" t="s">
        <v>607</v>
      </c>
      <c r="D328" t="s">
        <v>186</v>
      </c>
      <c r="E328" t="s">
        <v>1207</v>
      </c>
      <c r="F328" t="s">
        <v>1208</v>
      </c>
      <c r="G328" t="s">
        <v>1232</v>
      </c>
      <c r="H328" t="s">
        <v>1233</v>
      </c>
      <c r="I328" t="s">
        <v>1252</v>
      </c>
      <c r="J328" t="s">
        <v>80</v>
      </c>
      <c r="L328" s="4" t="str">
        <f>I327</f>
        <v>CT1_12_2_6</v>
      </c>
      <c r="N328" t="s">
        <v>1253</v>
      </c>
      <c r="P328" t="str">
        <f>IFERROR(INDEX(LessonLO!H:I,MATCH("GCSE"&amp;AN328,LessonLO!H:H,0),2),"")</f>
        <v/>
      </c>
      <c r="Q328" t="str">
        <f>IFERROR(INDEX(LessonLO!H:I,MATCH("Tiny"&amp;AN328,LessonLO!H:H,0),2),"")</f>
        <v/>
      </c>
      <c r="R328" t="str">
        <f>IFERROR(INDEX(LessonLO!H:I,MATCH("Mini"&amp;AN328,LessonLO!H:H,0),2),"")</f>
        <v/>
      </c>
      <c r="S328" t="str">
        <f>IFERROR(INDEX(LessonLO!H:I,MATCH("Junior"&amp;AN328,LessonLO!H:H,0),2),"")</f>
        <v>JC3.9</v>
      </c>
      <c r="T328" t="str">
        <f>IFERROR(INDEX(LessonLO!H:I,MATCH("Senior"&amp;AN328,LessonLO!H:H,0),1),"")</f>
        <v/>
      </c>
      <c r="AN328" t="s">
        <v>1254</v>
      </c>
      <c r="AO328" t="str">
        <f t="shared" ca="1" si="22"/>
        <v>7ebe7fb0-7ae4-4d8c-b2d3-477e34cca161</v>
      </c>
    </row>
    <row r="329" spans="1:41" x14ac:dyDescent="0.45">
      <c r="A329" s="1">
        <v>327</v>
      </c>
      <c r="B329">
        <v>327</v>
      </c>
      <c r="C329" t="s">
        <v>1255</v>
      </c>
      <c r="D329" t="s">
        <v>186</v>
      </c>
      <c r="E329" t="s">
        <v>1207</v>
      </c>
      <c r="F329" t="s">
        <v>1208</v>
      </c>
      <c r="G329" t="s">
        <v>1232</v>
      </c>
      <c r="H329" t="s">
        <v>1233</v>
      </c>
      <c r="I329" t="s">
        <v>1256</v>
      </c>
      <c r="J329" t="s">
        <v>230</v>
      </c>
      <c r="L329" s="4" t="str">
        <f>I327</f>
        <v>CT1_12_2_6</v>
      </c>
      <c r="N329" t="s">
        <v>1257</v>
      </c>
      <c r="P329" t="str">
        <f>IFERROR(INDEX(LessonLO!H:I,MATCH("GCSE"&amp;AN329,LessonLO!H:H,0),2),"")</f>
        <v/>
      </c>
      <c r="Q329" t="str">
        <f>IFERROR(INDEX(LessonLO!H:I,MATCH("Tiny"&amp;AN329,LessonLO!H:H,0),2),"")</f>
        <v/>
      </c>
      <c r="R329" t="str">
        <f>IFERROR(INDEX(LessonLO!H:I,MATCH("Mini"&amp;AN329,LessonLO!H:H,0),2),"")</f>
        <v/>
      </c>
      <c r="S329" t="str">
        <f>IFERROR(INDEX(LessonLO!H:I,MATCH("Junior"&amp;AN329,LessonLO!H:H,0),2),"")</f>
        <v>JC3.9</v>
      </c>
      <c r="T329" t="str">
        <f>IFERROR(INDEX(LessonLO!H:I,MATCH("Senior"&amp;AN329,LessonLO!H:H,0),1),"")</f>
        <v/>
      </c>
      <c r="AN329" t="s">
        <v>1258</v>
      </c>
      <c r="AO329" t="str">
        <f t="shared" ca="1" si="22"/>
        <v>7ebe7fb0-7ae4-4d8c-b2d3-477e34cca161</v>
      </c>
    </row>
    <row r="330" spans="1:41" x14ac:dyDescent="0.45">
      <c r="A330" s="1">
        <v>328</v>
      </c>
      <c r="B330">
        <v>328</v>
      </c>
      <c r="C330" t="s">
        <v>1259</v>
      </c>
      <c r="D330" t="s">
        <v>186</v>
      </c>
      <c r="E330" t="s">
        <v>1207</v>
      </c>
      <c r="F330" t="s">
        <v>1208</v>
      </c>
      <c r="G330" t="s">
        <v>1232</v>
      </c>
      <c r="H330" t="s">
        <v>1233</v>
      </c>
      <c r="I330" t="s">
        <v>1260</v>
      </c>
      <c r="J330" t="s">
        <v>230</v>
      </c>
      <c r="L330" s="4" t="str">
        <f>I327</f>
        <v>CT1_12_2_6</v>
      </c>
      <c r="N330" t="s">
        <v>1261</v>
      </c>
      <c r="P330" t="str">
        <f>IFERROR(INDEX(LessonLO!H:I,MATCH("GCSE"&amp;AN330,LessonLO!H:H,0),2),"")</f>
        <v/>
      </c>
      <c r="Q330" t="str">
        <f>IFERROR(INDEX(LessonLO!H:I,MATCH("Tiny"&amp;AN330,LessonLO!H:H,0),2),"")</f>
        <v/>
      </c>
      <c r="R330" t="str">
        <f>IFERROR(INDEX(LessonLO!H:I,MATCH("Mini"&amp;AN330,LessonLO!H:H,0),2),"")</f>
        <v/>
      </c>
      <c r="S330" t="str">
        <f>IFERROR(INDEX(LessonLO!H:I,MATCH("Junior"&amp;AN330,LessonLO!H:H,0),2),"")</f>
        <v>JC3.9</v>
      </c>
      <c r="T330" t="str">
        <f>IFERROR(INDEX(LessonLO!H:I,MATCH("Senior"&amp;AN330,LessonLO!H:H,0),1),"")</f>
        <v/>
      </c>
      <c r="AN330" t="s">
        <v>1262</v>
      </c>
      <c r="AO330" t="str">
        <f t="shared" ca="1" si="22"/>
        <v>7ebe7fb0-7ae4-4d8c-b2d3-477e34cca161</v>
      </c>
    </row>
    <row r="331" spans="1:41" x14ac:dyDescent="0.45">
      <c r="A331" s="1">
        <v>329</v>
      </c>
      <c r="B331">
        <v>329</v>
      </c>
      <c r="C331" t="s">
        <v>185</v>
      </c>
      <c r="D331" t="s">
        <v>186</v>
      </c>
      <c r="E331" t="s">
        <v>1207</v>
      </c>
      <c r="F331" t="s">
        <v>1208</v>
      </c>
      <c r="G331" t="s">
        <v>1263</v>
      </c>
      <c r="H331" t="s">
        <v>1264</v>
      </c>
      <c r="I331" t="s">
        <v>1265</v>
      </c>
      <c r="J331" t="s">
        <v>53</v>
      </c>
      <c r="L331" s="4">
        <v>0</v>
      </c>
      <c r="N331" t="s">
        <v>1266</v>
      </c>
      <c r="P331" t="str">
        <f>IFERROR(INDEX(LessonLO!H:I,MATCH("GCSE"&amp;AN331,LessonLO!H:H,0),2),"")</f>
        <v/>
      </c>
      <c r="Q331" t="str">
        <f>IFERROR(INDEX(LessonLO!H:I,MATCH("Tiny"&amp;AN331,LessonLO!H:H,0),2),"")</f>
        <v>TS1.9</v>
      </c>
      <c r="R331" t="str">
        <f>IFERROR(INDEX(LessonLO!H:I,MATCH("Mini"&amp;AN331,LessonLO!H:H,0),2),"")</f>
        <v/>
      </c>
      <c r="S331" t="str">
        <f>IFERROR(INDEX(LessonLO!H:I,MATCH("Junior"&amp;AN331,LessonLO!H:H,0),2),"")</f>
        <v/>
      </c>
      <c r="T331" t="str">
        <f>IFERROR(INDEX(LessonLO!H:I,MATCH("Senior"&amp;AN331,LessonLO!H:H,0),1),"")</f>
        <v/>
      </c>
      <c r="Z331" t="s">
        <v>1268</v>
      </c>
      <c r="AN331" t="s">
        <v>1267</v>
      </c>
    </row>
    <row r="332" spans="1:41" x14ac:dyDescent="0.45">
      <c r="A332" s="1">
        <v>330</v>
      </c>
      <c r="B332">
        <v>330</v>
      </c>
      <c r="C332" t="s">
        <v>185</v>
      </c>
      <c r="D332" t="s">
        <v>186</v>
      </c>
      <c r="E332" t="s">
        <v>1207</v>
      </c>
      <c r="F332" t="s">
        <v>1208</v>
      </c>
      <c r="G332" t="s">
        <v>1263</v>
      </c>
      <c r="H332" t="s">
        <v>1264</v>
      </c>
      <c r="I332" t="s">
        <v>1269</v>
      </c>
      <c r="J332" t="s">
        <v>80</v>
      </c>
      <c r="L332" s="4" t="str">
        <f>I331</f>
        <v>CT1_12_3_1</v>
      </c>
      <c r="N332" t="s">
        <v>1270</v>
      </c>
      <c r="P332" t="str">
        <f>IFERROR(INDEX(LessonLO!H:I,MATCH("GCSE"&amp;AN332,LessonLO!H:H,0),2),"")</f>
        <v/>
      </c>
      <c r="Q332" t="str">
        <f>IFERROR(INDEX(LessonLO!H:I,MATCH("Tiny"&amp;AN332,LessonLO!H:H,0),2),"")</f>
        <v>TS1.9</v>
      </c>
      <c r="R332" t="str">
        <f>IFERROR(INDEX(LessonLO!H:I,MATCH("Mini"&amp;AN332,LessonLO!H:H,0),2),"")</f>
        <v/>
      </c>
      <c r="S332" t="str">
        <f>IFERROR(INDEX(LessonLO!H:I,MATCH("Junior"&amp;AN332,LessonLO!H:H,0),2),"")</f>
        <v/>
      </c>
      <c r="T332" t="str">
        <f>IFERROR(INDEX(LessonLO!H:I,MATCH("Senior"&amp;AN332,LessonLO!H:H,0),1),"")</f>
        <v/>
      </c>
      <c r="Z332" t="s">
        <v>1268</v>
      </c>
      <c r="AN332" t="s">
        <v>1271</v>
      </c>
      <c r="AO332" t="str">
        <f ca="1">OFFSET(INDEX(I:I,MATCH(L332,I:I,0)),0,31)</f>
        <v>a1e87982-6002-4415-90b8-72483780c190</v>
      </c>
    </row>
    <row r="333" spans="1:41" x14ac:dyDescent="0.45">
      <c r="A333" s="1">
        <v>331</v>
      </c>
      <c r="B333">
        <v>331</v>
      </c>
      <c r="C333" t="s">
        <v>185</v>
      </c>
      <c r="D333" t="s">
        <v>186</v>
      </c>
      <c r="E333" t="s">
        <v>1207</v>
      </c>
      <c r="F333" t="s">
        <v>1208</v>
      </c>
      <c r="G333" t="s">
        <v>1263</v>
      </c>
      <c r="H333" t="s">
        <v>1264</v>
      </c>
      <c r="I333" t="s">
        <v>1272</v>
      </c>
      <c r="J333" t="s">
        <v>80</v>
      </c>
      <c r="L333" s="4" t="str">
        <f>I332</f>
        <v>CT1_12_3_2</v>
      </c>
      <c r="N333" t="s">
        <v>1273</v>
      </c>
      <c r="P333" t="str">
        <f>IFERROR(INDEX(LessonLO!H:I,MATCH("GCSE"&amp;AN333,LessonLO!H:H,0),2),"")</f>
        <v/>
      </c>
      <c r="Q333" t="str">
        <f>IFERROR(INDEX(LessonLO!H:I,MATCH("Tiny"&amp;AN333,LessonLO!H:H,0),2),"")</f>
        <v/>
      </c>
      <c r="R333" t="str">
        <f>IFERROR(INDEX(LessonLO!H:I,MATCH("Mini"&amp;AN333,LessonLO!H:H,0),2),"")</f>
        <v/>
      </c>
      <c r="S333" t="str">
        <f>IFERROR(INDEX(LessonLO!H:I,MATCH("Junior"&amp;AN333,LessonLO!H:H,0),2),"")</f>
        <v/>
      </c>
      <c r="T333" t="str">
        <f>IFERROR(INDEX(LessonLO!H:I,MATCH("Senior"&amp;AN333,LessonLO!H:H,0),1),"")</f>
        <v/>
      </c>
      <c r="Z333" t="s">
        <v>1268</v>
      </c>
      <c r="AN333" t="s">
        <v>1274</v>
      </c>
      <c r="AO333" t="str">
        <f ca="1">OFFSET(INDEX(I:I,MATCH(L333,I:I,0)),0,31)</f>
        <v>f5ddbbbc-7aca-49ee-a238-969aeedf621e</v>
      </c>
    </row>
    <row r="334" spans="1:41" x14ac:dyDescent="0.45">
      <c r="A334" s="1">
        <v>332</v>
      </c>
      <c r="B334">
        <v>332</v>
      </c>
      <c r="C334" t="s">
        <v>185</v>
      </c>
      <c r="D334" t="s">
        <v>186</v>
      </c>
      <c r="E334" t="s">
        <v>1207</v>
      </c>
      <c r="F334" t="s">
        <v>1208</v>
      </c>
      <c r="G334" t="s">
        <v>1275</v>
      </c>
      <c r="H334" t="s">
        <v>1276</v>
      </c>
      <c r="I334" t="s">
        <v>1277</v>
      </c>
      <c r="J334" t="s">
        <v>80</v>
      </c>
      <c r="L334" s="4">
        <v>0</v>
      </c>
      <c r="N334" t="s">
        <v>1278</v>
      </c>
      <c r="O334" t="s">
        <v>1279</v>
      </c>
      <c r="P334" t="str">
        <f>IFERROR(INDEX(LessonLO!H:I,MATCH("GCSE"&amp;AN334,LessonLO!H:H,0),2),"")</f>
        <v/>
      </c>
      <c r="Q334" t="str">
        <f>IFERROR(INDEX(LessonLO!H:I,MATCH("Tiny"&amp;AN334,LessonLO!H:H,0),2),"")</f>
        <v>TS1.9</v>
      </c>
      <c r="R334" t="str">
        <f>IFERROR(INDEX(LessonLO!H:I,MATCH("Mini"&amp;AN334,LessonLO!H:H,0),2),"")</f>
        <v/>
      </c>
      <c r="S334" t="str">
        <f>IFERROR(INDEX(LessonLO!H:I,MATCH("Junior"&amp;AN334,LessonLO!H:H,0),2),"")</f>
        <v>JC6.4</v>
      </c>
      <c r="T334" t="str">
        <f>IFERROR(INDEX(LessonLO!H:I,MATCH("Senior"&amp;AN334,LessonLO!H:H,0),1),"")</f>
        <v/>
      </c>
      <c r="AN334" t="s">
        <v>1280</v>
      </c>
    </row>
    <row r="335" spans="1:41" x14ac:dyDescent="0.45">
      <c r="A335" s="1">
        <v>333</v>
      </c>
      <c r="B335">
        <v>333</v>
      </c>
      <c r="C335" t="s">
        <v>185</v>
      </c>
      <c r="D335" t="s">
        <v>186</v>
      </c>
      <c r="E335" t="s">
        <v>1207</v>
      </c>
      <c r="F335" t="s">
        <v>1208</v>
      </c>
      <c r="G335" t="s">
        <v>1275</v>
      </c>
      <c r="H335" t="s">
        <v>1276</v>
      </c>
      <c r="I335" t="s">
        <v>1281</v>
      </c>
      <c r="J335" t="s">
        <v>80</v>
      </c>
      <c r="L335" s="4" t="str">
        <f>I333</f>
        <v>CT1_12_3_3</v>
      </c>
      <c r="N335" t="s">
        <v>1282</v>
      </c>
      <c r="P335" t="str">
        <f>IFERROR(INDEX(LessonLO!H:I,MATCH("GCSE"&amp;AN335,LessonLO!H:H,0),2),"")</f>
        <v/>
      </c>
      <c r="Q335" t="str">
        <f>IFERROR(INDEX(LessonLO!H:I,MATCH("Tiny"&amp;AN335,LessonLO!H:H,0),2),"")</f>
        <v>TS1.9</v>
      </c>
      <c r="R335" t="str">
        <f>IFERROR(INDEX(LessonLO!H:I,MATCH("Mini"&amp;AN335,LessonLO!H:H,0),2),"")</f>
        <v/>
      </c>
      <c r="S335" t="str">
        <f>IFERROR(INDEX(LessonLO!H:I,MATCH("Junior"&amp;AN335,LessonLO!H:H,0),2),"")</f>
        <v>JC6.4</v>
      </c>
      <c r="T335" t="str">
        <f>IFERROR(INDEX(LessonLO!H:I,MATCH("Senior"&amp;AN335,LessonLO!H:H,0),1),"")</f>
        <v/>
      </c>
      <c r="AN335" t="s">
        <v>1283</v>
      </c>
      <c r="AO335" t="str">
        <f t="shared" ref="AO335:AO340" ca="1" si="23">OFFSET(INDEX(I:I,MATCH(L335,I:I,0)),0,31)</f>
        <v>ccff36a5-d27c-464c-8b72-64b3afeda03b</v>
      </c>
    </row>
    <row r="336" spans="1:41" x14ac:dyDescent="0.45">
      <c r="A336" s="1">
        <v>334</v>
      </c>
      <c r="B336">
        <v>334</v>
      </c>
      <c r="C336" t="s">
        <v>185</v>
      </c>
      <c r="D336" t="s">
        <v>186</v>
      </c>
      <c r="E336" t="s">
        <v>1207</v>
      </c>
      <c r="F336" t="s">
        <v>1208</v>
      </c>
      <c r="G336" t="s">
        <v>1284</v>
      </c>
      <c r="H336" t="s">
        <v>1285</v>
      </c>
      <c r="I336" t="s">
        <v>1286</v>
      </c>
      <c r="J336" t="s">
        <v>80</v>
      </c>
      <c r="L336" s="4" t="str">
        <f>I334</f>
        <v>CT1_12_4_1</v>
      </c>
      <c r="N336" t="s">
        <v>1287</v>
      </c>
      <c r="P336" t="str">
        <f>IFERROR(INDEX(LessonLO!H:I,MATCH("GCSE"&amp;AN336,LessonLO!H:H,0),2),"")</f>
        <v/>
      </c>
      <c r="Q336" t="str">
        <f>IFERROR(INDEX(LessonLO!H:I,MATCH("Tiny"&amp;AN336,LessonLO!H:H,0),2),"")</f>
        <v/>
      </c>
      <c r="R336" t="str">
        <f>IFERROR(INDEX(LessonLO!H:I,MATCH("Mini"&amp;AN336,LessonLO!H:H,0),2),"")</f>
        <v/>
      </c>
      <c r="S336" t="str">
        <f>IFERROR(INDEX(LessonLO!H:I,MATCH("Junior"&amp;AN336,LessonLO!H:H,0),2),"")</f>
        <v>JC6.5</v>
      </c>
      <c r="T336" t="str">
        <f>IFERROR(INDEX(LessonLO!H:I,MATCH("Senior"&amp;AN336,LessonLO!H:H,0),1),"")</f>
        <v/>
      </c>
      <c r="AN336" t="s">
        <v>1288</v>
      </c>
      <c r="AO336" t="str">
        <f t="shared" ca="1" si="23"/>
        <v>2b183eb0-08e9-40e4-b6b2-413921cb0004</v>
      </c>
    </row>
    <row r="337" spans="1:41" x14ac:dyDescent="0.45">
      <c r="A337" s="1">
        <v>335</v>
      </c>
      <c r="B337">
        <v>335</v>
      </c>
      <c r="C337" t="s">
        <v>185</v>
      </c>
      <c r="D337" t="s">
        <v>186</v>
      </c>
      <c r="E337" t="s">
        <v>1207</v>
      </c>
      <c r="F337" t="s">
        <v>1208</v>
      </c>
      <c r="G337" t="s">
        <v>1284</v>
      </c>
      <c r="H337" t="s">
        <v>1285</v>
      </c>
      <c r="I337" t="s">
        <v>1289</v>
      </c>
      <c r="J337" t="s">
        <v>80</v>
      </c>
      <c r="L337" s="4" t="str">
        <f>I336</f>
        <v>CT1_12_5_1</v>
      </c>
      <c r="N337" t="s">
        <v>1290</v>
      </c>
      <c r="P337" t="str">
        <f>IFERROR(INDEX(LessonLO!H:I,MATCH("GCSE"&amp;AN337,LessonLO!H:H,0),2),"")</f>
        <v/>
      </c>
      <c r="Q337" t="str">
        <f>IFERROR(INDEX(LessonLO!H:I,MATCH("Tiny"&amp;AN337,LessonLO!H:H,0),2),"")</f>
        <v/>
      </c>
      <c r="R337" t="str">
        <f>IFERROR(INDEX(LessonLO!H:I,MATCH("Mini"&amp;AN337,LessonLO!H:H,0),2),"")</f>
        <v/>
      </c>
      <c r="S337" t="str">
        <f>IFERROR(INDEX(LessonLO!H:I,MATCH("Junior"&amp;AN337,LessonLO!H:H,0),2),"")</f>
        <v>JC6.5</v>
      </c>
      <c r="T337" t="str">
        <f>IFERROR(INDEX(LessonLO!H:I,MATCH("Senior"&amp;AN337,LessonLO!H:H,0),1),"")</f>
        <v/>
      </c>
      <c r="AN337" t="s">
        <v>1291</v>
      </c>
      <c r="AO337" t="str">
        <f t="shared" ca="1" si="23"/>
        <v>f5a2d865-a1f8-4ba4-a88d-30f0c889c519</v>
      </c>
    </row>
    <row r="338" spans="1:41" x14ac:dyDescent="0.45">
      <c r="A338" s="1">
        <v>335</v>
      </c>
      <c r="B338">
        <v>335</v>
      </c>
      <c r="C338" t="s">
        <v>185</v>
      </c>
      <c r="D338" t="s">
        <v>186</v>
      </c>
      <c r="E338" t="s">
        <v>1292</v>
      </c>
      <c r="F338" t="s">
        <v>1293</v>
      </c>
      <c r="G338" t="s">
        <v>1294</v>
      </c>
      <c r="H338" t="s">
        <v>1295</v>
      </c>
      <c r="I338" t="s">
        <v>1296</v>
      </c>
      <c r="J338" t="s">
        <v>53</v>
      </c>
      <c r="L338" s="4" t="str">
        <f>I182</f>
        <v>CT1_9_1_8</v>
      </c>
      <c r="N338" t="s">
        <v>1297</v>
      </c>
      <c r="P338" t="str">
        <f>IFERROR(INDEX(LessonLO!H:I,MATCH("GCSE"&amp;AN338,LessonLO!H:H,0),2),"")</f>
        <v/>
      </c>
      <c r="Q338" t="str">
        <f>IFERROR(INDEX(LessonLO!H:I,MATCH("Tiny"&amp;AN338,LessonLO!H:H,0),2),"")</f>
        <v/>
      </c>
      <c r="R338" t="str">
        <f>IFERROR(INDEX(LessonLO!H:I,MATCH("Mini"&amp;AN338,LessonLO!H:H,0),2),"")</f>
        <v/>
      </c>
      <c r="S338" t="str">
        <f>IFERROR(INDEX(LessonLO!H:I,MATCH("Junior"&amp;AN338,LessonLO!H:H,0),2),"")</f>
        <v>JC2.4</v>
      </c>
      <c r="T338" t="str">
        <f>IFERROR(INDEX(LessonLO!H:I,MATCH("Senior"&amp;AN338,LessonLO!H:H,0),1),"")</f>
        <v/>
      </c>
      <c r="AN338" t="s">
        <v>1298</v>
      </c>
      <c r="AO338" t="str">
        <f t="shared" ca="1" si="23"/>
        <v>4e30f198-bd29-4864-9812-695b23c6d105</v>
      </c>
    </row>
    <row r="339" spans="1:41" x14ac:dyDescent="0.45">
      <c r="A339" s="1">
        <v>336</v>
      </c>
      <c r="B339">
        <v>336</v>
      </c>
      <c r="C339" t="s">
        <v>185</v>
      </c>
      <c r="D339" t="s">
        <v>186</v>
      </c>
      <c r="E339" t="s">
        <v>1292</v>
      </c>
      <c r="F339" t="s">
        <v>1293</v>
      </c>
      <c r="G339" t="s">
        <v>1294</v>
      </c>
      <c r="H339" t="s">
        <v>1295</v>
      </c>
      <c r="I339" t="s">
        <v>1299</v>
      </c>
      <c r="J339" t="s">
        <v>230</v>
      </c>
      <c r="L339" s="4" t="str">
        <f>I338</f>
        <v>CT1_13_1_1</v>
      </c>
      <c r="N339" t="s">
        <v>1300</v>
      </c>
      <c r="P339" t="str">
        <f>IFERROR(INDEX(LessonLO!H:I,MATCH("GCSE"&amp;AN339,LessonLO!H:H,0),2),"")</f>
        <v/>
      </c>
      <c r="Q339" t="str">
        <f>IFERROR(INDEX(LessonLO!H:I,MATCH("Tiny"&amp;AN339,LessonLO!H:H,0),2),"")</f>
        <v/>
      </c>
      <c r="R339" t="str">
        <f>IFERROR(INDEX(LessonLO!H:I,MATCH("Mini"&amp;AN339,LessonLO!H:H,0),2),"")</f>
        <v/>
      </c>
      <c r="S339" t="str">
        <f>IFERROR(INDEX(LessonLO!H:I,MATCH("Junior"&amp;AN339,LessonLO!H:H,0),2),"")</f>
        <v>JC2.4</v>
      </c>
      <c r="T339" t="str">
        <f>IFERROR(INDEX(LessonLO!H:I,MATCH("Senior"&amp;AN339,LessonLO!H:H,0),1),"")</f>
        <v/>
      </c>
      <c r="AN339" t="s">
        <v>1301</v>
      </c>
      <c r="AO339" t="str">
        <f t="shared" ca="1" si="23"/>
        <v>7ef61853-33d2-4d1b-8b31-c1f339ce76ef</v>
      </c>
    </row>
    <row r="340" spans="1:41" x14ac:dyDescent="0.45">
      <c r="A340" s="1">
        <v>337</v>
      </c>
      <c r="B340">
        <v>337</v>
      </c>
      <c r="C340" t="s">
        <v>185</v>
      </c>
      <c r="D340" t="s">
        <v>186</v>
      </c>
      <c r="E340" t="s">
        <v>1292</v>
      </c>
      <c r="F340" t="s">
        <v>1293</v>
      </c>
      <c r="G340" t="s">
        <v>1294</v>
      </c>
      <c r="H340" t="s">
        <v>1295</v>
      </c>
      <c r="I340" t="s">
        <v>1302</v>
      </c>
      <c r="J340" t="s">
        <v>230</v>
      </c>
      <c r="L340" s="4" t="str">
        <f>I339</f>
        <v>CT1_13_1_2</v>
      </c>
      <c r="N340" t="s">
        <v>1303</v>
      </c>
      <c r="P340" t="str">
        <f>IFERROR(INDEX(LessonLO!H:I,MATCH("GCSE"&amp;AN340,LessonLO!H:H,0),2),"")</f>
        <v/>
      </c>
      <c r="Q340" t="str">
        <f>IFERROR(INDEX(LessonLO!H:I,MATCH("Tiny"&amp;AN340,LessonLO!H:H,0),2),"")</f>
        <v/>
      </c>
      <c r="R340" t="str">
        <f>IFERROR(INDEX(LessonLO!H:I,MATCH("Mini"&amp;AN340,LessonLO!H:H,0),2),"")</f>
        <v/>
      </c>
      <c r="S340" t="str">
        <f>IFERROR(INDEX(LessonLO!H:I,MATCH("Junior"&amp;AN340,LessonLO!H:H,0),2),"")</f>
        <v>JC2.4</v>
      </c>
      <c r="T340" t="str">
        <f>IFERROR(INDEX(LessonLO!H:I,MATCH("Senior"&amp;AN340,LessonLO!H:H,0),1),"")</f>
        <v/>
      </c>
      <c r="AN340" t="s">
        <v>1304</v>
      </c>
      <c r="AO340" t="str">
        <f t="shared" ca="1" si="23"/>
        <v>2bc0c800-9866-48ab-91ec-2ba64b40bc4e</v>
      </c>
    </row>
    <row r="341" spans="1:41" x14ac:dyDescent="0.45">
      <c r="A341" s="1">
        <v>338</v>
      </c>
      <c r="B341">
        <v>338</v>
      </c>
      <c r="C341" t="s">
        <v>185</v>
      </c>
      <c r="D341" t="s">
        <v>186</v>
      </c>
      <c r="E341" t="s">
        <v>1292</v>
      </c>
      <c r="F341" t="s">
        <v>1293</v>
      </c>
      <c r="G341" t="s">
        <v>1294</v>
      </c>
      <c r="H341" t="s">
        <v>1295</v>
      </c>
      <c r="I341" t="s">
        <v>1305</v>
      </c>
      <c r="J341" t="s">
        <v>230</v>
      </c>
      <c r="L341" s="4" t="str">
        <f>CONCATENATE(I340,",",I720)</f>
        <v>CT1_13_1_3,CT1_39_1_4</v>
      </c>
      <c r="N341" t="s">
        <v>1306</v>
      </c>
      <c r="P341" t="str">
        <f>IFERROR(INDEX(LessonLO!H:I,MATCH("GCSE"&amp;AN341,LessonLO!H:H,0),2),"")</f>
        <v/>
      </c>
      <c r="Q341" t="str">
        <f>IFERROR(INDEX(LessonLO!H:I,MATCH("Tiny"&amp;AN341,LessonLO!H:H,0),2),"")</f>
        <v/>
      </c>
      <c r="R341" t="str">
        <f>IFERROR(INDEX(LessonLO!H:I,MATCH("Mini"&amp;AN341,LessonLO!H:H,0),2),"")</f>
        <v/>
      </c>
      <c r="S341" t="str">
        <f>IFERROR(INDEX(LessonLO!H:I,MATCH("Junior"&amp;AN341,LessonLO!H:H,0),2),"")</f>
        <v>JC2.4</v>
      </c>
      <c r="T341" t="str">
        <f>IFERROR(INDEX(LessonLO!H:I,MATCH("Senior"&amp;AN341,LessonLO!H:H,0),1),"")</f>
        <v/>
      </c>
      <c r="AN341" t="s">
        <v>1307</v>
      </c>
      <c r="AO341" t="str">
        <f ca="1">_xlfn.CONCAT(OFFSET(INDEX(I:I,MATCH("CT1_13_1_3",I:I,0)),0,31),",",OFFSET(INDEX(I:I,MATCH("CT1_39_1_4",I:I,0)),0,31))</f>
        <v>96af5a0f-a73e-4775-9464-ec43c6120a70,4b451bf7-1547-4690-8f26-04b3b2ccc7a5</v>
      </c>
    </row>
    <row r="342" spans="1:41" x14ac:dyDescent="0.45">
      <c r="A342" s="1">
        <v>339</v>
      </c>
      <c r="B342">
        <v>339</v>
      </c>
      <c r="C342" t="s">
        <v>185</v>
      </c>
      <c r="D342" t="s">
        <v>186</v>
      </c>
      <c r="E342" t="s">
        <v>1292</v>
      </c>
      <c r="F342" t="s">
        <v>1293</v>
      </c>
      <c r="G342" t="s">
        <v>1294</v>
      </c>
      <c r="H342" t="s">
        <v>1295</v>
      </c>
      <c r="I342" t="s">
        <v>1308</v>
      </c>
      <c r="J342" t="s">
        <v>230</v>
      </c>
      <c r="L342" s="4" t="str">
        <f>I340</f>
        <v>CT1_13_1_3</v>
      </c>
      <c r="N342" t="s">
        <v>1309</v>
      </c>
      <c r="P342" t="str">
        <f>IFERROR(INDEX(LessonLO!H:I,MATCH("GCSE"&amp;AN342,LessonLO!H:H,0),2),"")</f>
        <v/>
      </c>
      <c r="Q342" t="str">
        <f>IFERROR(INDEX(LessonLO!H:I,MATCH("Tiny"&amp;AN342,LessonLO!H:H,0),2),"")</f>
        <v/>
      </c>
      <c r="R342" t="str">
        <f>IFERROR(INDEX(LessonLO!H:I,MATCH("Mini"&amp;AN342,LessonLO!H:H,0),2),"")</f>
        <v/>
      </c>
      <c r="S342" t="str">
        <f>IFERROR(INDEX(LessonLO!H:I,MATCH("Junior"&amp;AN342,LessonLO!H:H,0),2),"")</f>
        <v>JC2.4</v>
      </c>
      <c r="T342" t="str">
        <f>IFERROR(INDEX(LessonLO!H:I,MATCH("Senior"&amp;AN342,LessonLO!H:H,0),1),"")</f>
        <v/>
      </c>
      <c r="AN342" t="s">
        <v>1310</v>
      </c>
      <c r="AO342" t="str">
        <f ca="1">OFFSET(INDEX(I:I,MATCH(L342,I:I,0)),0,31)</f>
        <v>96af5a0f-a73e-4775-9464-ec43c6120a70</v>
      </c>
    </row>
    <row r="343" spans="1:41" x14ac:dyDescent="0.45">
      <c r="A343" s="1">
        <v>340</v>
      </c>
      <c r="B343">
        <v>340</v>
      </c>
      <c r="C343" t="s">
        <v>185</v>
      </c>
      <c r="D343" t="s">
        <v>186</v>
      </c>
      <c r="E343" t="s">
        <v>1292</v>
      </c>
      <c r="F343" t="s">
        <v>1293</v>
      </c>
      <c r="G343" t="s">
        <v>1311</v>
      </c>
      <c r="H343" t="s">
        <v>1312</v>
      </c>
      <c r="I343" t="s">
        <v>1313</v>
      </c>
      <c r="J343" t="s">
        <v>230</v>
      </c>
      <c r="L343" s="4" t="str">
        <f>I341</f>
        <v>CT1_13_1_4</v>
      </c>
      <c r="N343" t="s">
        <v>1314</v>
      </c>
      <c r="P343" t="str">
        <f>IFERROR(INDEX(LessonLO!H:I,MATCH("GCSE"&amp;AN343,LessonLO!H:H,0),2),"")</f>
        <v/>
      </c>
      <c r="Q343" t="str">
        <f>IFERROR(INDEX(LessonLO!H:I,MATCH("Tiny"&amp;AN343,LessonLO!H:H,0),2),"")</f>
        <v/>
      </c>
      <c r="R343" t="str">
        <f>IFERROR(INDEX(LessonLO!H:I,MATCH("Mini"&amp;AN343,LessonLO!H:H,0),2),"")</f>
        <v/>
      </c>
      <c r="S343" t="str">
        <f>IFERROR(INDEX(LessonLO!H:I,MATCH("Junior"&amp;AN343,LessonLO!H:H,0),2),"")</f>
        <v>JC2.5</v>
      </c>
      <c r="T343" t="str">
        <f>IFERROR(INDEX(LessonLO!H:I,MATCH("Senior"&amp;AN343,LessonLO!H:H,0),1),"")</f>
        <v/>
      </c>
      <c r="AN343" t="s">
        <v>1315</v>
      </c>
      <c r="AO343" t="str">
        <f ca="1">OFFSET(INDEX(I:I,MATCH(L343,I:I,0)),0,31)</f>
        <v>1ab0603a-4066-435e-90dd-a1b8c253eb14</v>
      </c>
    </row>
    <row r="344" spans="1:41" x14ac:dyDescent="0.45">
      <c r="A344" s="1">
        <v>341</v>
      </c>
      <c r="B344">
        <v>341</v>
      </c>
      <c r="C344" t="s">
        <v>185</v>
      </c>
      <c r="D344" t="s">
        <v>186</v>
      </c>
      <c r="E344" t="s">
        <v>1292</v>
      </c>
      <c r="F344" t="s">
        <v>1293</v>
      </c>
      <c r="G344" t="s">
        <v>1311</v>
      </c>
      <c r="H344" t="s">
        <v>1312</v>
      </c>
      <c r="I344" t="s">
        <v>1316</v>
      </c>
      <c r="J344" t="s">
        <v>230</v>
      </c>
      <c r="L344" s="4" t="str">
        <f>I343</f>
        <v>CT1_13_2_1</v>
      </c>
      <c r="N344" t="s">
        <v>1317</v>
      </c>
      <c r="P344" t="str">
        <f>IFERROR(INDEX(LessonLO!H:I,MATCH("GCSE"&amp;AN344,LessonLO!H:H,0),2),"")</f>
        <v/>
      </c>
      <c r="Q344" t="str">
        <f>IFERROR(INDEX(LessonLO!H:I,MATCH("Tiny"&amp;AN344,LessonLO!H:H,0),2),"")</f>
        <v/>
      </c>
      <c r="R344" t="str">
        <f>IFERROR(INDEX(LessonLO!H:I,MATCH("Mini"&amp;AN344,LessonLO!H:H,0),2),"")</f>
        <v/>
      </c>
      <c r="S344" t="str">
        <f>IFERROR(INDEX(LessonLO!H:I,MATCH("Junior"&amp;AN344,LessonLO!H:H,0),2),"")</f>
        <v>JC2.5</v>
      </c>
      <c r="T344" t="str">
        <f>IFERROR(INDEX(LessonLO!H:I,MATCH("Senior"&amp;AN344,LessonLO!H:H,0),1),"")</f>
        <v/>
      </c>
      <c r="AN344" t="s">
        <v>1318</v>
      </c>
      <c r="AO344" t="str">
        <f ca="1">OFFSET(INDEX(I:I,MATCH(L344,I:I,0)),0,31)</f>
        <v>2a283fe9-b16b-4b6b-9f46-0e41d74c00f4</v>
      </c>
    </row>
    <row r="345" spans="1:41" x14ac:dyDescent="0.45">
      <c r="A345" s="1">
        <v>342</v>
      </c>
      <c r="B345">
        <v>342</v>
      </c>
      <c r="C345" t="s">
        <v>185</v>
      </c>
      <c r="D345" t="s">
        <v>186</v>
      </c>
      <c r="E345" t="s">
        <v>1292</v>
      </c>
      <c r="F345" t="s">
        <v>1293</v>
      </c>
      <c r="G345" t="s">
        <v>1311</v>
      </c>
      <c r="H345" t="s">
        <v>1312</v>
      </c>
      <c r="I345" t="s">
        <v>1319</v>
      </c>
      <c r="J345" t="s">
        <v>230</v>
      </c>
      <c r="L345" s="4" t="str">
        <f>CONCATENATE(I344,",",I585)</f>
        <v>CT1_13_2_2,CT1_36_1_2</v>
      </c>
      <c r="N345" t="s">
        <v>1320</v>
      </c>
      <c r="P345" t="str">
        <f>IFERROR(INDEX(LessonLO!H:I,MATCH("GCSE"&amp;AN345,LessonLO!H:H,0),2),"")</f>
        <v/>
      </c>
      <c r="Q345" t="str">
        <f>IFERROR(INDEX(LessonLO!H:I,MATCH("Tiny"&amp;AN345,LessonLO!H:H,0),2),"")</f>
        <v/>
      </c>
      <c r="R345" t="str">
        <f>IFERROR(INDEX(LessonLO!H:I,MATCH("Mini"&amp;AN345,LessonLO!H:H,0),2),"")</f>
        <v/>
      </c>
      <c r="S345" t="str">
        <f>IFERROR(INDEX(LessonLO!H:I,MATCH("Junior"&amp;AN345,LessonLO!H:H,0),2),"")</f>
        <v>JC2.5</v>
      </c>
      <c r="T345" t="str">
        <f>IFERROR(INDEX(LessonLO!H:I,MATCH("Senior"&amp;AN345,LessonLO!H:H,0),1),"")</f>
        <v/>
      </c>
      <c r="AN345" t="s">
        <v>1321</v>
      </c>
      <c r="AO345" t="str">
        <f ca="1">_xlfn.CONCAT(OFFSET(INDEX(I:I,MATCH("CT1_13_2_2",I:I,0)),0,31),",",OFFSET(INDEX(I:I,MATCH("CT1_36_1_2",I:I,0)),0,31))</f>
        <v>a3de3aab-c9c1-4daa-9d07-052ab233abbc,ba24b564-1696-4638-bc99-ab2465ea2354</v>
      </c>
    </row>
    <row r="346" spans="1:41" x14ac:dyDescent="0.45">
      <c r="A346" s="1">
        <v>343</v>
      </c>
      <c r="B346">
        <v>343</v>
      </c>
      <c r="C346" t="s">
        <v>185</v>
      </c>
      <c r="D346" t="s">
        <v>186</v>
      </c>
      <c r="E346" t="s">
        <v>1292</v>
      </c>
      <c r="F346" t="s">
        <v>1293</v>
      </c>
      <c r="G346" t="s">
        <v>1311</v>
      </c>
      <c r="H346" t="s">
        <v>1312</v>
      </c>
      <c r="I346" t="s">
        <v>1322</v>
      </c>
      <c r="J346" t="s">
        <v>230</v>
      </c>
      <c r="L346" s="4" t="str">
        <f>I345</f>
        <v>CT1_13_2_3</v>
      </c>
      <c r="N346" t="s">
        <v>1323</v>
      </c>
      <c r="P346" t="str">
        <f>IFERROR(INDEX(LessonLO!H:I,MATCH("GCSE"&amp;AN346,LessonLO!H:H,0),2),"")</f>
        <v/>
      </c>
      <c r="Q346" t="str">
        <f>IFERROR(INDEX(LessonLO!H:I,MATCH("Tiny"&amp;AN346,LessonLO!H:H,0),2),"")</f>
        <v/>
      </c>
      <c r="R346" t="str">
        <f>IFERROR(INDEX(LessonLO!H:I,MATCH("Mini"&amp;AN346,LessonLO!H:H,0),2),"")</f>
        <v/>
      </c>
      <c r="S346" t="str">
        <f>IFERROR(INDEX(LessonLO!H:I,MATCH("Junior"&amp;AN346,LessonLO!H:H,0),2),"")</f>
        <v>JC2.5</v>
      </c>
      <c r="T346" t="str">
        <f>IFERROR(INDEX(LessonLO!H:I,MATCH("Senior"&amp;AN346,LessonLO!H:H,0),1),"")</f>
        <v/>
      </c>
      <c r="AN346" t="s">
        <v>1324</v>
      </c>
      <c r="AO346" t="str">
        <f ca="1">OFFSET(INDEX(I:I,MATCH(L346,I:I,0)),0,31)</f>
        <v>c1a06db4-5081-40b6-8dbc-f93911755855</v>
      </c>
    </row>
    <row r="347" spans="1:41" x14ac:dyDescent="0.45">
      <c r="A347" s="1">
        <v>344</v>
      </c>
      <c r="B347">
        <v>344</v>
      </c>
      <c r="C347" t="s">
        <v>185</v>
      </c>
      <c r="D347" t="s">
        <v>186</v>
      </c>
      <c r="E347" t="s">
        <v>1292</v>
      </c>
      <c r="F347" t="s">
        <v>1293</v>
      </c>
      <c r="G347" t="s">
        <v>1325</v>
      </c>
      <c r="H347" t="s">
        <v>1326</v>
      </c>
      <c r="I347" t="s">
        <v>1327</v>
      </c>
      <c r="J347" t="s">
        <v>230</v>
      </c>
      <c r="L347" s="4" t="str">
        <f>I341</f>
        <v>CT1_13_1_4</v>
      </c>
      <c r="N347" t="s">
        <v>1328</v>
      </c>
      <c r="P347" t="str">
        <f>IFERROR(INDEX(LessonLO!H:I,MATCH("GCSE"&amp;AN347,LessonLO!H:H,0),2),"")</f>
        <v/>
      </c>
      <c r="Q347" t="str">
        <f>IFERROR(INDEX(LessonLO!H:I,MATCH("Tiny"&amp;AN347,LessonLO!H:H,0),2),"")</f>
        <v/>
      </c>
      <c r="R347" t="str">
        <f>IFERROR(INDEX(LessonLO!H:I,MATCH("Mini"&amp;AN347,LessonLO!H:H,0),2),"")</f>
        <v/>
      </c>
      <c r="S347" t="str">
        <f>IFERROR(INDEX(LessonLO!H:I,MATCH("Junior"&amp;AN347,LessonLO!H:H,0),2),"")</f>
        <v>JC4.1</v>
      </c>
      <c r="T347" t="str">
        <f>IFERROR(INDEX(LessonLO!H:I,MATCH("Senior"&amp;AN347,LessonLO!H:H,0),1),"")</f>
        <v/>
      </c>
      <c r="AN347" t="s">
        <v>1329</v>
      </c>
      <c r="AO347" t="str">
        <f ca="1">OFFSET(INDEX(I:I,MATCH(L347,I:I,0)),0,31)</f>
        <v>1ab0603a-4066-435e-90dd-a1b8c253eb14</v>
      </c>
    </row>
    <row r="348" spans="1:41" x14ac:dyDescent="0.45">
      <c r="A348" s="1">
        <v>345</v>
      </c>
      <c r="B348">
        <v>345</v>
      </c>
      <c r="C348" t="s">
        <v>185</v>
      </c>
      <c r="D348" t="s">
        <v>186</v>
      </c>
      <c r="E348" t="s">
        <v>1292</v>
      </c>
      <c r="F348" t="s">
        <v>1293</v>
      </c>
      <c r="G348" t="s">
        <v>1325</v>
      </c>
      <c r="H348" t="s">
        <v>1326</v>
      </c>
      <c r="I348" t="s">
        <v>1330</v>
      </c>
      <c r="J348" t="s">
        <v>230</v>
      </c>
      <c r="L348" s="4" t="str">
        <f>I347</f>
        <v>CT1_13_3_1</v>
      </c>
      <c r="N348" t="s">
        <v>1331</v>
      </c>
      <c r="P348" t="str">
        <f>IFERROR(INDEX(LessonLO!H:I,MATCH("GCSE"&amp;AN348,LessonLO!H:H,0),2),"")</f>
        <v/>
      </c>
      <c r="Q348" t="str">
        <f>IFERROR(INDEX(LessonLO!H:I,MATCH("Tiny"&amp;AN348,LessonLO!H:H,0),2),"")</f>
        <v/>
      </c>
      <c r="R348" t="str">
        <f>IFERROR(INDEX(LessonLO!H:I,MATCH("Mini"&amp;AN348,LessonLO!H:H,0),2),"")</f>
        <v/>
      </c>
      <c r="S348" t="str">
        <f>IFERROR(INDEX(LessonLO!H:I,MATCH("Junior"&amp;AN348,LessonLO!H:H,0),2),"")</f>
        <v>JC3.5</v>
      </c>
      <c r="T348" t="str">
        <f>IFERROR(INDEX(LessonLO!H:I,MATCH("Senior"&amp;AN348,LessonLO!H:H,0),1),"")</f>
        <v/>
      </c>
      <c r="AN348" t="s">
        <v>1332</v>
      </c>
      <c r="AO348" t="str">
        <f ca="1">OFFSET(INDEX(I:I,MATCH(L348,I:I,0)),0,31)</f>
        <v>f06c9730-8897-45bb-ba8f-3cc15fe3518a</v>
      </c>
    </row>
    <row r="349" spans="1:41" x14ac:dyDescent="0.45">
      <c r="A349" s="1">
        <v>346</v>
      </c>
      <c r="B349">
        <v>346</v>
      </c>
      <c r="C349" t="s">
        <v>185</v>
      </c>
      <c r="D349" t="s">
        <v>186</v>
      </c>
      <c r="E349" t="s">
        <v>1292</v>
      </c>
      <c r="F349" t="s">
        <v>1293</v>
      </c>
      <c r="G349" t="s">
        <v>1325</v>
      </c>
      <c r="H349" t="s">
        <v>1326</v>
      </c>
      <c r="I349" t="s">
        <v>1333</v>
      </c>
      <c r="J349" t="s">
        <v>230</v>
      </c>
      <c r="L349" s="4" t="str">
        <f>I348</f>
        <v>CT1_13_3_2</v>
      </c>
      <c r="N349" t="s">
        <v>1334</v>
      </c>
      <c r="P349" t="str">
        <f>IFERROR(INDEX(LessonLO!H:I,MATCH("GCSE"&amp;AN349,LessonLO!H:H,0),2),"")</f>
        <v/>
      </c>
      <c r="Q349" t="str">
        <f>IFERROR(INDEX(LessonLO!H:I,MATCH("Tiny"&amp;AN349,LessonLO!H:H,0),2),"")</f>
        <v/>
      </c>
      <c r="R349" t="str">
        <f>IFERROR(INDEX(LessonLO!H:I,MATCH("Mini"&amp;AN349,LessonLO!H:H,0),2),"")</f>
        <v/>
      </c>
      <c r="S349" t="str">
        <f>IFERROR(INDEX(LessonLO!H:I,MATCH("Junior"&amp;AN349,LessonLO!H:H,0),2),"")</f>
        <v>JC3.5</v>
      </c>
      <c r="T349" t="str">
        <f>IFERROR(INDEX(LessonLO!H:I,MATCH("Senior"&amp;AN349,LessonLO!H:H,0),1),"")</f>
        <v/>
      </c>
      <c r="AN349" t="s">
        <v>1335</v>
      </c>
      <c r="AO349" t="str">
        <f ca="1">OFFSET(INDEX(I:I,MATCH(L349,I:I,0)),0,31)</f>
        <v>0c7f3a28-af66-429a-ab75-fc50d8c0cf90</v>
      </c>
    </row>
    <row r="350" spans="1:41" x14ac:dyDescent="0.45">
      <c r="A350" s="1">
        <v>347</v>
      </c>
      <c r="B350">
        <v>347</v>
      </c>
      <c r="C350" t="s">
        <v>185</v>
      </c>
      <c r="D350" t="s">
        <v>186</v>
      </c>
      <c r="E350" t="s">
        <v>1292</v>
      </c>
      <c r="F350" t="s">
        <v>1293</v>
      </c>
      <c r="G350" t="s">
        <v>1325</v>
      </c>
      <c r="H350" t="s">
        <v>1326</v>
      </c>
      <c r="I350" t="s">
        <v>1336</v>
      </c>
      <c r="J350" t="s">
        <v>230</v>
      </c>
      <c r="L350" s="4" t="str">
        <f>CONCATENATE(I349,",",I535)</f>
        <v>CT1_13_3_3,CT1_33_1_1</v>
      </c>
      <c r="N350" t="s">
        <v>1337</v>
      </c>
      <c r="P350" t="str">
        <f>IFERROR(INDEX(LessonLO!H:I,MATCH("GCSE"&amp;AN350,LessonLO!H:H,0),2),"")</f>
        <v/>
      </c>
      <c r="Q350" t="str">
        <f>IFERROR(INDEX(LessonLO!H:I,MATCH("Tiny"&amp;AN350,LessonLO!H:H,0),2),"")</f>
        <v/>
      </c>
      <c r="R350" t="str">
        <f>IFERROR(INDEX(LessonLO!H:I,MATCH("Mini"&amp;AN350,LessonLO!H:H,0),2),"")</f>
        <v/>
      </c>
      <c r="S350" t="str">
        <f>IFERROR(INDEX(LessonLO!H:I,MATCH("Junior"&amp;AN350,LessonLO!H:H,0),2),"")</f>
        <v>JC4.1</v>
      </c>
      <c r="T350" t="str">
        <f>IFERROR(INDEX(LessonLO!H:I,MATCH("Senior"&amp;AN350,LessonLO!H:H,0),1),"")</f>
        <v/>
      </c>
      <c r="AN350" t="s">
        <v>1338</v>
      </c>
      <c r="AO350" t="str">
        <f ca="1">_xlfn.CONCAT(OFFSET(INDEX(I:I,MATCH("CT1_13_3_3",I:I,0)),0,31),",",OFFSET(INDEX(I:I,MATCH("CT1_33_1_1",I:I,0)),0,31))</f>
        <v>2737d033-57c8-4b84-91ec-18834d7ad9d2,eb233820-a2b3-417e-8c06-d6dba88a0448</v>
      </c>
    </row>
    <row r="351" spans="1:41" x14ac:dyDescent="0.45">
      <c r="A351" s="1">
        <v>348</v>
      </c>
      <c r="B351">
        <v>348</v>
      </c>
      <c r="C351" t="s">
        <v>185</v>
      </c>
      <c r="D351" t="s">
        <v>186</v>
      </c>
      <c r="E351" t="s">
        <v>1292</v>
      </c>
      <c r="F351" t="s">
        <v>1293</v>
      </c>
      <c r="G351" t="s">
        <v>1325</v>
      </c>
      <c r="H351" t="s">
        <v>1339</v>
      </c>
      <c r="I351" t="s">
        <v>1340</v>
      </c>
      <c r="J351" t="s">
        <v>230</v>
      </c>
      <c r="L351" s="4" t="str">
        <f>CONCATENATE(I350,",",I216)</f>
        <v>CT1_13_3_4,CT1_2_5_2</v>
      </c>
      <c r="N351" t="s">
        <v>1341</v>
      </c>
      <c r="P351" t="str">
        <f>IFERROR(INDEX(LessonLO!H:I,MATCH("GCSE"&amp;AN351,LessonLO!H:H,0),2),"")</f>
        <v/>
      </c>
      <c r="Q351" t="str">
        <f>IFERROR(INDEX(LessonLO!H:I,MATCH("Tiny"&amp;AN351,LessonLO!H:H,0),2),"")</f>
        <v/>
      </c>
      <c r="R351" t="str">
        <f>IFERROR(INDEX(LessonLO!H:I,MATCH("Mini"&amp;AN351,LessonLO!H:H,0),2),"")</f>
        <v/>
      </c>
      <c r="S351" t="str">
        <f>IFERROR(INDEX(LessonLO!H:I,MATCH("Junior"&amp;AN351,LessonLO!H:H,0),2),"")</f>
        <v>JC3.5</v>
      </c>
      <c r="T351" t="str">
        <f>IFERROR(INDEX(LessonLO!H:I,MATCH("Senior"&amp;AN351,LessonLO!H:H,0),1),"")</f>
        <v/>
      </c>
      <c r="AN351" t="s">
        <v>1342</v>
      </c>
      <c r="AO351" t="str">
        <f ca="1">_xlfn.CONCAT(OFFSET(INDEX(I:I,MATCH("CT1_13_3_4",I:I,0)),0,31),",",OFFSET(INDEX(I:I,MATCH("CT1_2_5_2",I:I,0)),0,31))</f>
        <v>2592fa22-98b3-433a-89c9-cc04999936f6,dbbd06fd-3065-4047-afd6-30045829b9d3</v>
      </c>
    </row>
    <row r="352" spans="1:41" x14ac:dyDescent="0.45">
      <c r="A352" s="1">
        <v>349</v>
      </c>
      <c r="B352">
        <v>349</v>
      </c>
      <c r="C352" t="s">
        <v>185</v>
      </c>
      <c r="D352" t="s">
        <v>186</v>
      </c>
      <c r="E352" t="s">
        <v>1292</v>
      </c>
      <c r="F352" t="s">
        <v>1293</v>
      </c>
      <c r="G352" t="s">
        <v>1325</v>
      </c>
      <c r="H352" t="s">
        <v>1339</v>
      </c>
      <c r="I352" t="s">
        <v>1343</v>
      </c>
      <c r="J352" t="s">
        <v>230</v>
      </c>
      <c r="L352" s="4" t="str">
        <f>I549</f>
        <v>CT1_33_1_15</v>
      </c>
      <c r="N352" t="s">
        <v>1344</v>
      </c>
      <c r="P352" t="str">
        <f>IFERROR(INDEX(LessonLO!H:I,MATCH("GCSE"&amp;AN352,LessonLO!H:H,0),2),"")</f>
        <v/>
      </c>
      <c r="Q352" t="str">
        <f>IFERROR(INDEX(LessonLO!H:I,MATCH("Tiny"&amp;AN352,LessonLO!H:H,0),2),"")</f>
        <v/>
      </c>
      <c r="R352" t="str">
        <f>IFERROR(INDEX(LessonLO!H:I,MATCH("Mini"&amp;AN352,LessonLO!H:H,0),2),"")</f>
        <v/>
      </c>
      <c r="S352" t="str">
        <f>IFERROR(INDEX(LessonLO!H:I,MATCH("Junior"&amp;AN352,LessonLO!H:H,0),2),"")</f>
        <v/>
      </c>
      <c r="T352" t="str">
        <f>IFERROR(INDEX(LessonLO!H:I,MATCH("Senior"&amp;AN352,LessonLO!H:H,0),1),"")</f>
        <v/>
      </c>
      <c r="AN352" t="s">
        <v>1345</v>
      </c>
      <c r="AO352" t="str">
        <f ca="1">OFFSET(INDEX(I:I,MATCH(L352,I:I,0)),0,31)</f>
        <v>f6fe4411-04b3-4ca4-8b32-b5a6fab00ce4</v>
      </c>
    </row>
    <row r="353" spans="1:41" x14ac:dyDescent="0.45">
      <c r="A353" s="1">
        <v>350</v>
      </c>
      <c r="B353">
        <v>350</v>
      </c>
      <c r="C353" t="s">
        <v>185</v>
      </c>
      <c r="D353" t="s">
        <v>186</v>
      </c>
      <c r="E353" t="s">
        <v>1292</v>
      </c>
      <c r="F353" t="s">
        <v>1293</v>
      </c>
      <c r="G353" t="s">
        <v>1346</v>
      </c>
      <c r="H353" t="s">
        <v>1347</v>
      </c>
      <c r="I353" t="s">
        <v>1348</v>
      </c>
      <c r="J353" t="s">
        <v>230</v>
      </c>
      <c r="L353" s="4" t="str">
        <f>I341</f>
        <v>CT1_13_1_4</v>
      </c>
      <c r="N353" t="s">
        <v>1349</v>
      </c>
      <c r="P353" t="str">
        <f>IFERROR(INDEX(LessonLO!H:I,MATCH("GCSE"&amp;AN353,LessonLO!H:H,0),2),"")</f>
        <v/>
      </c>
      <c r="Q353" t="str">
        <f>IFERROR(INDEX(LessonLO!H:I,MATCH("Tiny"&amp;AN353,LessonLO!H:H,0),2),"")</f>
        <v/>
      </c>
      <c r="R353" t="str">
        <f>IFERROR(INDEX(LessonLO!H:I,MATCH("Mini"&amp;AN353,LessonLO!H:H,0),2),"")</f>
        <v/>
      </c>
      <c r="S353" t="str">
        <f>IFERROR(INDEX(LessonLO!H:I,MATCH("Junior"&amp;AN353,LessonLO!H:H,0),2),"")</f>
        <v>JC2.4</v>
      </c>
      <c r="T353" t="str">
        <f>IFERROR(INDEX(LessonLO!H:I,MATCH("Senior"&amp;AN353,LessonLO!H:H,0),1),"")</f>
        <v/>
      </c>
      <c r="AN353" t="s">
        <v>1350</v>
      </c>
      <c r="AO353" t="str">
        <f ca="1">OFFSET(INDEX(I:I,MATCH(L353,I:I,0)),0,31)</f>
        <v>1ab0603a-4066-435e-90dd-a1b8c253eb14</v>
      </c>
    </row>
    <row r="354" spans="1:41" x14ac:dyDescent="0.45">
      <c r="A354" s="1">
        <v>351</v>
      </c>
      <c r="B354">
        <v>351</v>
      </c>
      <c r="C354" t="s">
        <v>185</v>
      </c>
      <c r="D354" t="s">
        <v>186</v>
      </c>
      <c r="E354" t="s">
        <v>1292</v>
      </c>
      <c r="F354" t="s">
        <v>1293</v>
      </c>
      <c r="G354" t="s">
        <v>1346</v>
      </c>
      <c r="H354" t="s">
        <v>1347</v>
      </c>
      <c r="I354" t="s">
        <v>1351</v>
      </c>
      <c r="J354" t="s">
        <v>80</v>
      </c>
      <c r="L354" s="4" t="str">
        <f>I353</f>
        <v>CT1_13_5_1</v>
      </c>
      <c r="N354" t="s">
        <v>1352</v>
      </c>
      <c r="P354" t="str">
        <f>IFERROR(INDEX(LessonLO!H:I,MATCH("GCSE"&amp;AN354,LessonLO!H:H,0),2),"")</f>
        <v/>
      </c>
      <c r="Q354" t="str">
        <f>IFERROR(INDEX(LessonLO!H:I,MATCH("Tiny"&amp;AN354,LessonLO!H:H,0),2),"")</f>
        <v/>
      </c>
      <c r="R354" t="str">
        <f>IFERROR(INDEX(LessonLO!H:I,MATCH("Mini"&amp;AN354,LessonLO!H:H,0),2),"")</f>
        <v/>
      </c>
      <c r="S354" t="str">
        <f>IFERROR(INDEX(LessonLO!H:I,MATCH("Junior"&amp;AN354,LessonLO!H:H,0),2),"")</f>
        <v>JC2.4</v>
      </c>
      <c r="T354" t="str">
        <f>IFERROR(INDEX(LessonLO!H:I,MATCH("Senior"&amp;AN354,LessonLO!H:H,0),1),"")</f>
        <v/>
      </c>
      <c r="AN354" t="s">
        <v>1353</v>
      </c>
      <c r="AO354" t="str">
        <f ca="1">OFFSET(INDEX(I:I,MATCH(L354,I:I,0)),0,31)</f>
        <v>8f6d75e8-aa2e-469f-8bc2-e0dbaef1f393</v>
      </c>
    </row>
    <row r="355" spans="1:41" x14ac:dyDescent="0.45">
      <c r="A355" s="1">
        <v>352</v>
      </c>
      <c r="B355">
        <v>352</v>
      </c>
      <c r="C355" t="s">
        <v>185</v>
      </c>
      <c r="D355" t="s">
        <v>186</v>
      </c>
      <c r="E355" t="s">
        <v>1292</v>
      </c>
      <c r="F355" t="s">
        <v>1293</v>
      </c>
      <c r="G355" t="s">
        <v>1346</v>
      </c>
      <c r="H355" t="s">
        <v>1347</v>
      </c>
      <c r="I355" t="s">
        <v>1354</v>
      </c>
      <c r="J355" t="s">
        <v>80</v>
      </c>
      <c r="L355" s="4" t="str">
        <f>CONCATENATE(I354,",",I75)</f>
        <v>CT1_13_5_2,CT1_23_3_1</v>
      </c>
      <c r="N355" t="s">
        <v>1355</v>
      </c>
      <c r="P355" t="str">
        <f>IFERROR(INDEX(LessonLO!H:I,MATCH("GCSE"&amp;AN355,LessonLO!H:H,0),2),"")</f>
        <v/>
      </c>
      <c r="Q355" t="str">
        <f>IFERROR(INDEX(LessonLO!H:I,MATCH("Tiny"&amp;AN355,LessonLO!H:H,0),2),"")</f>
        <v/>
      </c>
      <c r="R355" t="str">
        <f>IFERROR(INDEX(LessonLO!H:I,MATCH("Mini"&amp;AN355,LessonLO!H:H,0),2),"")</f>
        <v/>
      </c>
      <c r="S355" t="str">
        <f>IFERROR(INDEX(LessonLO!H:I,MATCH("Junior"&amp;AN355,LessonLO!H:H,0),2),"")</f>
        <v>JC2.4</v>
      </c>
      <c r="T355" t="str">
        <f>IFERROR(INDEX(LessonLO!H:I,MATCH("Senior"&amp;AN355,LessonLO!H:H,0),1),"")</f>
        <v/>
      </c>
      <c r="AN355" t="s">
        <v>1356</v>
      </c>
      <c r="AO355" t="str">
        <f ca="1">_xlfn.CONCAT(OFFSET(INDEX(I:I,MATCH("CT1_13_5_2",I:I,0)),0,31),",",OFFSET(INDEX(I:I,MATCH("CT1_23_3_1",I:I,0)),0,31))</f>
        <v>e67f2a0b-a698-440f-9e81-e29a959d97a0,6611c315-9f35-449d-8f11-ef8a42e56b6d</v>
      </c>
    </row>
    <row r="356" spans="1:41" x14ac:dyDescent="0.45">
      <c r="A356" s="1">
        <v>353</v>
      </c>
      <c r="B356">
        <v>353</v>
      </c>
      <c r="C356" t="s">
        <v>185</v>
      </c>
      <c r="D356" t="s">
        <v>186</v>
      </c>
      <c r="E356" t="s">
        <v>1292</v>
      </c>
      <c r="F356" t="s">
        <v>1293</v>
      </c>
      <c r="G356" t="s">
        <v>1346</v>
      </c>
      <c r="H356" t="s">
        <v>1347</v>
      </c>
      <c r="I356" t="s">
        <v>1357</v>
      </c>
      <c r="J356" t="s">
        <v>230</v>
      </c>
      <c r="L356" s="4" t="str">
        <f>I564</f>
        <v>CT1_33_2_4</v>
      </c>
      <c r="N356" t="s">
        <v>1358</v>
      </c>
      <c r="P356" t="str">
        <f>IFERROR(INDEX(LessonLO!H:I,MATCH("GCSE"&amp;AN356,LessonLO!H:H,0),2),"")</f>
        <v/>
      </c>
      <c r="Q356" t="str">
        <f>IFERROR(INDEX(LessonLO!H:I,MATCH("Tiny"&amp;AN356,LessonLO!H:H,0),2),"")</f>
        <v/>
      </c>
      <c r="R356" t="str">
        <f>IFERROR(INDEX(LessonLO!H:I,MATCH("Mini"&amp;AN356,LessonLO!H:H,0),2),"")</f>
        <v/>
      </c>
      <c r="S356" t="str">
        <f>IFERROR(INDEX(LessonLO!H:I,MATCH("Junior"&amp;AN356,LessonLO!H:H,0),2),"")</f>
        <v>JC2.4</v>
      </c>
      <c r="T356" t="str">
        <f>IFERROR(INDEX(LessonLO!H:I,MATCH("Senior"&amp;AN356,LessonLO!H:H,0),1),"")</f>
        <v/>
      </c>
      <c r="AN356" t="s">
        <v>1359</v>
      </c>
      <c r="AO356" t="str">
        <f t="shared" ref="AO356:AO361" ca="1" si="24">OFFSET(INDEX(I:I,MATCH(L356,I:I,0)),0,31)</f>
        <v>f538731a-4aa3-4763-9941-42ea4330507f</v>
      </c>
    </row>
    <row r="357" spans="1:41" x14ac:dyDescent="0.45">
      <c r="A357" s="1">
        <v>354</v>
      </c>
      <c r="B357">
        <v>354</v>
      </c>
      <c r="C357" t="s">
        <v>185</v>
      </c>
      <c r="D357" t="s">
        <v>186</v>
      </c>
      <c r="E357" t="s">
        <v>1292</v>
      </c>
      <c r="F357" t="s">
        <v>1293</v>
      </c>
      <c r="G357" t="s">
        <v>1360</v>
      </c>
      <c r="H357" t="s">
        <v>1361</v>
      </c>
      <c r="I357" t="s">
        <v>1362</v>
      </c>
      <c r="J357" t="s">
        <v>230</v>
      </c>
      <c r="L357" s="4" t="str">
        <f>I341</f>
        <v>CT1_13_1_4</v>
      </c>
      <c r="N357" t="s">
        <v>1363</v>
      </c>
      <c r="P357" t="str">
        <f>IFERROR(INDEX(LessonLO!H:I,MATCH("GCSE"&amp;AN357,LessonLO!H:H,0),2),"")</f>
        <v/>
      </c>
      <c r="Q357" t="str">
        <f>IFERROR(INDEX(LessonLO!H:I,MATCH("Tiny"&amp;AN357,LessonLO!H:H,0),2),"")</f>
        <v/>
      </c>
      <c r="R357" t="str">
        <f>IFERROR(INDEX(LessonLO!H:I,MATCH("Mini"&amp;AN357,LessonLO!H:H,0),2),"")</f>
        <v/>
      </c>
      <c r="S357" t="str">
        <f>IFERROR(INDEX(LessonLO!H:I,MATCH("Junior"&amp;AN357,LessonLO!H:H,0),2),"")</f>
        <v>JC2.4</v>
      </c>
      <c r="T357" t="str">
        <f>IFERROR(INDEX(LessonLO!H:I,MATCH("Senior"&amp;AN357,LessonLO!H:H,0),1),"")</f>
        <v/>
      </c>
      <c r="AN357" t="s">
        <v>1364</v>
      </c>
      <c r="AO357" t="str">
        <f t="shared" ca="1" si="24"/>
        <v>1ab0603a-4066-435e-90dd-a1b8c253eb14</v>
      </c>
    </row>
    <row r="358" spans="1:41" x14ac:dyDescent="0.45">
      <c r="A358" s="1">
        <v>355</v>
      </c>
      <c r="B358">
        <v>355</v>
      </c>
      <c r="C358" t="s">
        <v>185</v>
      </c>
      <c r="D358" t="s">
        <v>186</v>
      </c>
      <c r="E358" t="s">
        <v>1292</v>
      </c>
      <c r="F358" t="s">
        <v>1293</v>
      </c>
      <c r="G358" t="s">
        <v>1360</v>
      </c>
      <c r="H358" t="s">
        <v>1361</v>
      </c>
      <c r="I358" t="s">
        <v>1365</v>
      </c>
      <c r="J358" t="s">
        <v>230</v>
      </c>
      <c r="L358" s="4" t="str">
        <f>I357</f>
        <v>CT1_13_6_1</v>
      </c>
      <c r="N358" t="s">
        <v>1366</v>
      </c>
      <c r="P358" t="str">
        <f>IFERROR(INDEX(LessonLO!H:I,MATCH("GCSE"&amp;AN358,LessonLO!H:H,0),2),"")</f>
        <v/>
      </c>
      <c r="Q358" t="str">
        <f>IFERROR(INDEX(LessonLO!H:I,MATCH("Tiny"&amp;AN358,LessonLO!H:H,0),2),"")</f>
        <v/>
      </c>
      <c r="R358" t="str">
        <f>IFERROR(INDEX(LessonLO!H:I,MATCH("Mini"&amp;AN358,LessonLO!H:H,0),2),"")</f>
        <v/>
      </c>
      <c r="S358" t="str">
        <f>IFERROR(INDEX(LessonLO!H:I,MATCH("Junior"&amp;AN358,LessonLO!H:H,0),2),"")</f>
        <v>JC2.4</v>
      </c>
      <c r="T358" t="str">
        <f>IFERROR(INDEX(LessonLO!H:I,MATCH("Senior"&amp;AN358,LessonLO!H:H,0),1),"")</f>
        <v/>
      </c>
      <c r="AN358" t="s">
        <v>1367</v>
      </c>
      <c r="AO358" t="str">
        <f t="shared" ca="1" si="24"/>
        <v>09ca2bb5-9355-457e-aa3d-a59e12141309</v>
      </c>
    </row>
    <row r="359" spans="1:41" x14ac:dyDescent="0.45">
      <c r="A359" s="1">
        <v>356</v>
      </c>
      <c r="B359">
        <v>356</v>
      </c>
      <c r="C359" t="s">
        <v>185</v>
      </c>
      <c r="D359" t="s">
        <v>186</v>
      </c>
      <c r="E359" t="s">
        <v>1292</v>
      </c>
      <c r="F359" t="s">
        <v>1293</v>
      </c>
      <c r="G359" t="s">
        <v>1360</v>
      </c>
      <c r="H359" t="s">
        <v>1361</v>
      </c>
      <c r="I359" t="s">
        <v>1368</v>
      </c>
      <c r="J359" t="s">
        <v>230</v>
      </c>
      <c r="L359" s="4" t="str">
        <f>I564</f>
        <v>CT1_33_2_4</v>
      </c>
      <c r="N359" t="s">
        <v>1369</v>
      </c>
      <c r="P359" t="str">
        <f>IFERROR(INDEX(LessonLO!H:I,MATCH("GCSE"&amp;AN359,LessonLO!H:H,0),2),"")</f>
        <v/>
      </c>
      <c r="Q359" t="str">
        <f>IFERROR(INDEX(LessonLO!H:I,MATCH("Tiny"&amp;AN359,LessonLO!H:H,0),2),"")</f>
        <v/>
      </c>
      <c r="R359" t="str">
        <f>IFERROR(INDEX(LessonLO!H:I,MATCH("Mini"&amp;AN359,LessonLO!H:H,0),2),"")</f>
        <v/>
      </c>
      <c r="S359" t="str">
        <f>IFERROR(INDEX(LessonLO!H:I,MATCH("Junior"&amp;AN359,LessonLO!H:H,0),2),"")</f>
        <v>JC2.4</v>
      </c>
      <c r="T359" t="str">
        <f>IFERROR(INDEX(LessonLO!H:I,MATCH("Senior"&amp;AN359,LessonLO!H:H,0),1),"")</f>
        <v/>
      </c>
      <c r="AN359" t="s">
        <v>1370</v>
      </c>
      <c r="AO359" t="str">
        <f t="shared" ca="1" si="24"/>
        <v>f538731a-4aa3-4763-9941-42ea4330507f</v>
      </c>
    </row>
    <row r="360" spans="1:41" x14ac:dyDescent="0.45">
      <c r="A360" s="1">
        <v>357</v>
      </c>
      <c r="B360">
        <v>357</v>
      </c>
      <c r="C360" t="s">
        <v>185</v>
      </c>
      <c r="D360" t="s">
        <v>186</v>
      </c>
      <c r="E360" t="s">
        <v>1292</v>
      </c>
      <c r="F360" t="s">
        <v>1293</v>
      </c>
      <c r="G360" t="s">
        <v>1360</v>
      </c>
      <c r="H360" t="s">
        <v>1361</v>
      </c>
      <c r="I360" t="s">
        <v>1371</v>
      </c>
      <c r="J360" t="s">
        <v>80</v>
      </c>
      <c r="L360" s="4" t="str">
        <f>I358</f>
        <v>CT1_13_6_2</v>
      </c>
      <c r="N360" t="s">
        <v>1372</v>
      </c>
      <c r="P360" t="str">
        <f>IFERROR(INDEX(LessonLO!H:I,MATCH("GCSE"&amp;AN360,LessonLO!H:H,0),2),"")</f>
        <v/>
      </c>
      <c r="Q360" t="str">
        <f>IFERROR(INDEX(LessonLO!H:I,MATCH("Tiny"&amp;AN360,LessonLO!H:H,0),2),"")</f>
        <v/>
      </c>
      <c r="R360" t="str">
        <f>IFERROR(INDEX(LessonLO!H:I,MATCH("Mini"&amp;AN360,LessonLO!H:H,0),2),"")</f>
        <v/>
      </c>
      <c r="S360" t="str">
        <f>IFERROR(INDEX(LessonLO!H:I,MATCH("Junior"&amp;AN360,LessonLO!H:H,0),2),"")</f>
        <v>JC2.4</v>
      </c>
      <c r="T360" t="str">
        <f>IFERROR(INDEX(LessonLO!H:I,MATCH("Senior"&amp;AN360,LessonLO!H:H,0),1),"")</f>
        <v/>
      </c>
      <c r="AN360" t="s">
        <v>1373</v>
      </c>
      <c r="AO360" t="str">
        <f t="shared" ca="1" si="24"/>
        <v>2d78a7fe-3bbf-4425-be15-ccaf22b1e9d6</v>
      </c>
    </row>
    <row r="361" spans="1:41" x14ac:dyDescent="0.45">
      <c r="A361" s="1">
        <v>358</v>
      </c>
      <c r="B361">
        <v>358</v>
      </c>
      <c r="C361" t="s">
        <v>185</v>
      </c>
      <c r="D361" t="s">
        <v>186</v>
      </c>
      <c r="E361" t="s">
        <v>1292</v>
      </c>
      <c r="F361" t="s">
        <v>1293</v>
      </c>
      <c r="G361" t="s">
        <v>1360</v>
      </c>
      <c r="H361" t="s">
        <v>1361</v>
      </c>
      <c r="I361" t="s">
        <v>1374</v>
      </c>
      <c r="J361" t="s">
        <v>80</v>
      </c>
      <c r="L361" s="4" t="str">
        <f>I358</f>
        <v>CT1_13_6_2</v>
      </c>
      <c r="N361" t="s">
        <v>1375</v>
      </c>
      <c r="P361" t="str">
        <f>IFERROR(INDEX(LessonLO!H:I,MATCH("GCSE"&amp;AN361,LessonLO!H:H,0),2),"")</f>
        <v/>
      </c>
      <c r="Q361" t="str">
        <f>IFERROR(INDEX(LessonLO!H:I,MATCH("Tiny"&amp;AN361,LessonLO!H:H,0),2),"")</f>
        <v/>
      </c>
      <c r="R361" t="str">
        <f>IFERROR(INDEX(LessonLO!H:I,MATCH("Mini"&amp;AN361,LessonLO!H:H,0),2),"")</f>
        <v/>
      </c>
      <c r="S361" t="str">
        <f>IFERROR(INDEX(LessonLO!H:I,MATCH("Junior"&amp;AN361,LessonLO!H:H,0),2),"")</f>
        <v>JC2.4</v>
      </c>
      <c r="T361" t="str">
        <f>IFERROR(INDEX(LessonLO!H:I,MATCH("Senior"&amp;AN361,LessonLO!H:H,0),1),"")</f>
        <v/>
      </c>
      <c r="AN361" t="s">
        <v>1376</v>
      </c>
      <c r="AO361" t="str">
        <f t="shared" ca="1" si="24"/>
        <v>2d78a7fe-3bbf-4425-be15-ccaf22b1e9d6</v>
      </c>
    </row>
    <row r="362" spans="1:41" x14ac:dyDescent="0.45">
      <c r="A362" s="1">
        <v>359</v>
      </c>
      <c r="B362">
        <v>359</v>
      </c>
      <c r="C362" t="s">
        <v>185</v>
      </c>
      <c r="D362" t="s">
        <v>186</v>
      </c>
      <c r="E362" t="s">
        <v>1292</v>
      </c>
      <c r="F362" t="s">
        <v>1293</v>
      </c>
      <c r="G362" t="s">
        <v>1360</v>
      </c>
      <c r="H362" t="s">
        <v>1377</v>
      </c>
      <c r="I362" t="s">
        <v>1378</v>
      </c>
      <c r="J362" t="s">
        <v>80</v>
      </c>
      <c r="L362" s="4" t="str">
        <f>CONCATENATE(I343,",",I215,",",I508)</f>
        <v>CT1_13_2_1,CT1_2_5_1,CT1_30_6_2</v>
      </c>
      <c r="N362" t="s">
        <v>1379</v>
      </c>
      <c r="P362" t="str">
        <f>IFERROR(INDEX(LessonLO!H:I,MATCH("GCSE"&amp;AN362,LessonLO!H:H,0),2),"")</f>
        <v/>
      </c>
      <c r="Q362" t="str">
        <f>IFERROR(INDEX(LessonLO!H:I,MATCH("Tiny"&amp;AN362,LessonLO!H:H,0),2),"")</f>
        <v/>
      </c>
      <c r="R362" t="str">
        <f>IFERROR(INDEX(LessonLO!H:I,MATCH("Mini"&amp;AN362,LessonLO!H:H,0),2),"")</f>
        <v/>
      </c>
      <c r="S362" t="str">
        <f>IFERROR(INDEX(LessonLO!H:I,MATCH("Junior"&amp;AN362,LessonLO!H:H,0),2),"")</f>
        <v>JC2.5</v>
      </c>
      <c r="T362" t="str">
        <f>IFERROR(INDEX(LessonLO!H:I,MATCH("Senior"&amp;AN362,LessonLO!H:H,0),1),"")</f>
        <v/>
      </c>
      <c r="AN362" t="s">
        <v>1380</v>
      </c>
      <c r="AO362" t="str">
        <f ca="1">_xlfn.CONCAT(OFFSET(INDEX(I:I,MATCH("CT1_13_2_1",I:I,0)),0,31),",",OFFSET(INDEX(I:I,MATCH("CT1_2_5_1",I:I,0)),0,31),",",OFFSET(INDEX(I:I,MATCH("CT1_30_6_2",I:I,0)),0,31))</f>
        <v>2a283fe9-b16b-4b6b-9f46-0e41d74c00f4,240beeff-cf19-4b05-977d-7fb2f5e3aace,cad0e1aa-5d91-4e65-afd4-cc97a4a5af8b</v>
      </c>
    </row>
    <row r="363" spans="1:41" x14ac:dyDescent="0.45">
      <c r="A363" s="1">
        <v>360</v>
      </c>
      <c r="B363">
        <v>360</v>
      </c>
      <c r="C363" t="s">
        <v>185</v>
      </c>
      <c r="D363" t="s">
        <v>186</v>
      </c>
      <c r="E363" t="s">
        <v>1292</v>
      </c>
      <c r="F363" t="s">
        <v>1293</v>
      </c>
      <c r="G363" t="s">
        <v>1360</v>
      </c>
      <c r="H363" t="s">
        <v>1377</v>
      </c>
      <c r="I363" t="s">
        <v>1381</v>
      </c>
      <c r="J363" t="s">
        <v>53</v>
      </c>
      <c r="L363" s="4" t="str">
        <f>I343</f>
        <v>CT1_13_2_1</v>
      </c>
      <c r="N363" t="s">
        <v>1382</v>
      </c>
      <c r="P363" t="str">
        <f>IFERROR(INDEX(LessonLO!H:I,MATCH("GCSE"&amp;AN363,LessonLO!H:H,0),2),"")</f>
        <v/>
      </c>
      <c r="Q363" t="str">
        <f>IFERROR(INDEX(LessonLO!H:I,MATCH("Tiny"&amp;AN363,LessonLO!H:H,0),2),"")</f>
        <v/>
      </c>
      <c r="R363" t="str">
        <f>IFERROR(INDEX(LessonLO!H:I,MATCH("Mini"&amp;AN363,LessonLO!H:H,0),2),"")</f>
        <v/>
      </c>
      <c r="S363" t="str">
        <f>IFERROR(INDEX(LessonLO!H:I,MATCH("Junior"&amp;AN363,LessonLO!H:H,0),2),"")</f>
        <v>JC2.5</v>
      </c>
      <c r="T363" t="str">
        <f>IFERROR(INDEX(LessonLO!H:I,MATCH("Senior"&amp;AN363,LessonLO!H:H,0),1),"")</f>
        <v/>
      </c>
      <c r="AN363" t="s">
        <v>1383</v>
      </c>
      <c r="AO363" t="str">
        <f ca="1">OFFSET(INDEX(I:I,MATCH(L363,I:I,0)),0,31)</f>
        <v>2a283fe9-b16b-4b6b-9f46-0e41d74c00f4</v>
      </c>
    </row>
    <row r="364" spans="1:41" x14ac:dyDescent="0.45">
      <c r="A364" s="1">
        <v>361</v>
      </c>
      <c r="B364">
        <v>361</v>
      </c>
      <c r="C364" t="s">
        <v>185</v>
      </c>
      <c r="D364" t="s">
        <v>186</v>
      </c>
      <c r="E364" t="s">
        <v>1292</v>
      </c>
      <c r="F364" t="s">
        <v>1293</v>
      </c>
      <c r="G364" t="s">
        <v>1384</v>
      </c>
      <c r="H364" t="s">
        <v>1385</v>
      </c>
      <c r="I364" t="s">
        <v>1386</v>
      </c>
      <c r="J364" t="s">
        <v>230</v>
      </c>
      <c r="L364" s="4" t="str">
        <f>I341</f>
        <v>CT1_13_1_4</v>
      </c>
      <c r="N364" t="s">
        <v>1387</v>
      </c>
      <c r="P364" t="str">
        <f>IFERROR(INDEX(LessonLO!H:I,MATCH("GCSE"&amp;AN364,LessonLO!H:H,0),2),"")</f>
        <v/>
      </c>
      <c r="Q364" t="str">
        <f>IFERROR(INDEX(LessonLO!H:I,MATCH("Tiny"&amp;AN364,LessonLO!H:H,0),2),"")</f>
        <v/>
      </c>
      <c r="R364" t="str">
        <f>IFERROR(INDEX(LessonLO!H:I,MATCH("Mini"&amp;AN364,LessonLO!H:H,0),2),"")</f>
        <v/>
      </c>
      <c r="S364" t="str">
        <f>IFERROR(INDEX(LessonLO!H:I,MATCH("Junior"&amp;AN364,LessonLO!H:H,0),2),"")</f>
        <v>JC6.2</v>
      </c>
      <c r="T364" t="str">
        <f>IFERROR(INDEX(LessonLO!H:I,MATCH("Senior"&amp;AN364,LessonLO!H:H,0),1),"")</f>
        <v/>
      </c>
      <c r="AN364" t="s">
        <v>1388</v>
      </c>
      <c r="AO364" t="str">
        <f ca="1">OFFSET(INDEX(I:I,MATCH(L364,I:I,0)),0,31)</f>
        <v>1ab0603a-4066-435e-90dd-a1b8c253eb14</v>
      </c>
    </row>
    <row r="365" spans="1:41" x14ac:dyDescent="0.45">
      <c r="A365" s="1">
        <v>362</v>
      </c>
      <c r="B365">
        <v>362</v>
      </c>
      <c r="C365" t="s">
        <v>185</v>
      </c>
      <c r="D365" t="s">
        <v>186</v>
      </c>
      <c r="E365" t="s">
        <v>1292</v>
      </c>
      <c r="F365" t="s">
        <v>1293</v>
      </c>
      <c r="G365" t="s">
        <v>1384</v>
      </c>
      <c r="H365" t="s">
        <v>1385</v>
      </c>
      <c r="I365" t="s">
        <v>1389</v>
      </c>
      <c r="J365" t="s">
        <v>230</v>
      </c>
      <c r="L365" s="4" t="str">
        <f>I364</f>
        <v>CT1_13_7_1</v>
      </c>
      <c r="N365" t="s">
        <v>1390</v>
      </c>
      <c r="P365" t="str">
        <f>IFERROR(INDEX(LessonLO!H:I,MATCH("GCSE"&amp;AN365,LessonLO!H:H,0),2),"")</f>
        <v/>
      </c>
      <c r="Q365" t="str">
        <f>IFERROR(INDEX(LessonLO!H:I,MATCH("Tiny"&amp;AN365,LessonLO!H:H,0),2),"")</f>
        <v/>
      </c>
      <c r="R365" t="str">
        <f>IFERROR(INDEX(LessonLO!H:I,MATCH("Mini"&amp;AN365,LessonLO!H:H,0),2),"")</f>
        <v/>
      </c>
      <c r="S365" t="str">
        <f>IFERROR(INDEX(LessonLO!H:I,MATCH("Junior"&amp;AN365,LessonLO!H:H,0),2),"")</f>
        <v>JC6.2</v>
      </c>
      <c r="T365" t="str">
        <f>IFERROR(INDEX(LessonLO!H:I,MATCH("Senior"&amp;AN365,LessonLO!H:H,0),1),"")</f>
        <v/>
      </c>
      <c r="AN365" t="s">
        <v>1391</v>
      </c>
      <c r="AO365" t="str">
        <f ca="1">OFFSET(INDEX(I:I,MATCH(L365,I:I,0)),0,31)</f>
        <v>f8f22a6e-3bf3-40ec-b3c3-fc158725f47f</v>
      </c>
    </row>
    <row r="366" spans="1:41" x14ac:dyDescent="0.45">
      <c r="A366" s="1">
        <v>363</v>
      </c>
      <c r="B366">
        <v>363</v>
      </c>
      <c r="C366" t="s">
        <v>185</v>
      </c>
      <c r="D366" t="s">
        <v>186</v>
      </c>
      <c r="E366" t="s">
        <v>1292</v>
      </c>
      <c r="F366" t="s">
        <v>1293</v>
      </c>
      <c r="G366" t="s">
        <v>1384</v>
      </c>
      <c r="H366" t="s">
        <v>1385</v>
      </c>
      <c r="I366" t="s">
        <v>1392</v>
      </c>
      <c r="J366" t="s">
        <v>230</v>
      </c>
      <c r="L366" s="4" t="str">
        <f>I365</f>
        <v>CT1_13_7_2</v>
      </c>
      <c r="N366" t="s">
        <v>1393</v>
      </c>
      <c r="P366" t="str">
        <f>IFERROR(INDEX(LessonLO!H:I,MATCH("GCSE"&amp;AN366,LessonLO!H:H,0),2),"")</f>
        <v/>
      </c>
      <c r="Q366" t="str">
        <f>IFERROR(INDEX(LessonLO!H:I,MATCH("Tiny"&amp;AN366,LessonLO!H:H,0),2),"")</f>
        <v/>
      </c>
      <c r="R366" t="str">
        <f>IFERROR(INDEX(LessonLO!H:I,MATCH("Mini"&amp;AN366,LessonLO!H:H,0),2),"")</f>
        <v/>
      </c>
      <c r="S366" t="str">
        <f>IFERROR(INDEX(LessonLO!H:I,MATCH("Junior"&amp;AN366,LessonLO!H:H,0),2),"")</f>
        <v>JC6.2</v>
      </c>
      <c r="T366" t="str">
        <f>IFERROR(INDEX(LessonLO!H:I,MATCH("Senior"&amp;AN366,LessonLO!H:H,0),1),"")</f>
        <v/>
      </c>
      <c r="AN366" t="s">
        <v>1394</v>
      </c>
      <c r="AO366" t="str">
        <f ca="1">OFFSET(INDEX(I:I,MATCH(L366,I:I,0)),0,31)</f>
        <v>bf6bf539-7a3f-4adb-8d49-891013f15874</v>
      </c>
    </row>
    <row r="367" spans="1:41" x14ac:dyDescent="0.45">
      <c r="A367" s="1">
        <v>364</v>
      </c>
      <c r="B367">
        <v>364</v>
      </c>
      <c r="C367" t="s">
        <v>185</v>
      </c>
      <c r="D367" t="s">
        <v>186</v>
      </c>
      <c r="E367" t="s">
        <v>1292</v>
      </c>
      <c r="F367" t="s">
        <v>1293</v>
      </c>
      <c r="G367" t="s">
        <v>1384</v>
      </c>
      <c r="H367" t="s">
        <v>1385</v>
      </c>
      <c r="I367" t="s">
        <v>1395</v>
      </c>
      <c r="J367" t="s">
        <v>230</v>
      </c>
      <c r="L367" s="4" t="str">
        <f>CONCATENATE(I365,",",I216)</f>
        <v>CT1_13_7_2,CT1_2_5_2</v>
      </c>
      <c r="N367" t="s">
        <v>1396</v>
      </c>
      <c r="P367" t="str">
        <f>IFERROR(INDEX(LessonLO!H:I,MATCH("GCSE"&amp;AN367,LessonLO!H:H,0),2),"")</f>
        <v/>
      </c>
      <c r="Q367" t="str">
        <f>IFERROR(INDEX(LessonLO!H:I,MATCH("Tiny"&amp;AN367,LessonLO!H:H,0),2),"")</f>
        <v/>
      </c>
      <c r="R367" t="str">
        <f>IFERROR(INDEX(LessonLO!H:I,MATCH("Mini"&amp;AN367,LessonLO!H:H,0),2),"")</f>
        <v/>
      </c>
      <c r="S367" t="str">
        <f>IFERROR(INDEX(LessonLO!H:I,MATCH("Junior"&amp;AN367,LessonLO!H:H,0),2),"")</f>
        <v>JC6.2</v>
      </c>
      <c r="T367" t="str">
        <f>IFERROR(INDEX(LessonLO!H:I,MATCH("Senior"&amp;AN367,LessonLO!H:H,0),1),"")</f>
        <v/>
      </c>
      <c r="AN367" t="s">
        <v>1397</v>
      </c>
      <c r="AO367" t="str">
        <f ca="1">_xlfn.CONCAT(OFFSET(INDEX(I:I,MATCH("CT1_13_7_2",I:I,0)),0,31),",",OFFSET(INDEX(I:I,MATCH("CT1_2_5_2",I:I,0)),0,31))</f>
        <v>bf6bf539-7a3f-4adb-8d49-891013f15874,dbbd06fd-3065-4047-afd6-30045829b9d3</v>
      </c>
    </row>
    <row r="368" spans="1:41" x14ac:dyDescent="0.45">
      <c r="A368" s="1">
        <v>365</v>
      </c>
      <c r="B368">
        <v>365</v>
      </c>
      <c r="C368" t="s">
        <v>185</v>
      </c>
      <c r="D368" t="s">
        <v>186</v>
      </c>
      <c r="E368" t="s">
        <v>1292</v>
      </c>
      <c r="F368" t="s">
        <v>1293</v>
      </c>
      <c r="G368" t="s">
        <v>1384</v>
      </c>
      <c r="H368" t="s">
        <v>1385</v>
      </c>
      <c r="I368" t="s">
        <v>1398</v>
      </c>
      <c r="J368" t="s">
        <v>230</v>
      </c>
      <c r="L368" s="4" t="str">
        <f>CONCATENATE(I365,",",I269)</f>
        <v>CT1_13_7_2,CT1_11_2_2</v>
      </c>
      <c r="N368" t="s">
        <v>1399</v>
      </c>
      <c r="P368" t="str">
        <f>IFERROR(INDEX(LessonLO!H:I,MATCH("GCSE"&amp;AN368,LessonLO!H:H,0),2),"")</f>
        <v/>
      </c>
      <c r="Q368" t="str">
        <f>IFERROR(INDEX(LessonLO!H:I,MATCH("Tiny"&amp;AN368,LessonLO!H:H,0),2),"")</f>
        <v/>
      </c>
      <c r="R368" t="str">
        <f>IFERROR(INDEX(LessonLO!H:I,MATCH("Mini"&amp;AN368,LessonLO!H:H,0),2),"")</f>
        <v/>
      </c>
      <c r="S368" t="str">
        <f>IFERROR(INDEX(LessonLO!H:I,MATCH("Junior"&amp;AN368,LessonLO!H:H,0),2),"")</f>
        <v>JC6.2</v>
      </c>
      <c r="T368" t="str">
        <f>IFERROR(INDEX(LessonLO!H:I,MATCH("Senior"&amp;AN368,LessonLO!H:H,0),1),"")</f>
        <v/>
      </c>
      <c r="AN368" t="s">
        <v>1400</v>
      </c>
      <c r="AO368" t="str">
        <f ca="1">_xlfn.CONCAT(OFFSET(INDEX(I:I,MATCH("CT1_13_7_2",I:I,0)),0,31),",",OFFSET(INDEX(I:I,MATCH("CT1_11_2_2",I:I,0)),0,31))</f>
        <v>bf6bf539-7a3f-4adb-8d49-891013f15874,6c3b88fd-0f08-412b-b35b-1c969e1fd3f0</v>
      </c>
    </row>
    <row r="369" spans="1:41" x14ac:dyDescent="0.45">
      <c r="A369" s="1">
        <v>366</v>
      </c>
      <c r="B369">
        <v>366</v>
      </c>
      <c r="C369" t="s">
        <v>185</v>
      </c>
      <c r="D369" t="s">
        <v>186</v>
      </c>
      <c r="E369" t="s">
        <v>1292</v>
      </c>
      <c r="F369" t="s">
        <v>1293</v>
      </c>
      <c r="G369" t="s">
        <v>1401</v>
      </c>
      <c r="H369" t="s">
        <v>1402</v>
      </c>
      <c r="I369" t="s">
        <v>1403</v>
      </c>
      <c r="J369" t="s">
        <v>230</v>
      </c>
      <c r="L369" s="4" t="str">
        <f>I341</f>
        <v>CT1_13_1_4</v>
      </c>
      <c r="N369" t="s">
        <v>1404</v>
      </c>
      <c r="P369" t="str">
        <f>IFERROR(INDEX(LessonLO!H:I,MATCH("GCSE"&amp;AN369,LessonLO!H:H,0),2),"")</f>
        <v/>
      </c>
      <c r="Q369" t="str">
        <f>IFERROR(INDEX(LessonLO!H:I,MATCH("Tiny"&amp;AN369,LessonLO!H:H,0),2),"")</f>
        <v/>
      </c>
      <c r="R369" t="str">
        <f>IFERROR(INDEX(LessonLO!H:I,MATCH("Mini"&amp;AN369,LessonLO!H:H,0),2),"")</f>
        <v/>
      </c>
      <c r="S369" t="str">
        <f>IFERROR(INDEX(LessonLO!H:I,MATCH("Junior"&amp;AN369,LessonLO!H:H,0),2),"")</f>
        <v>JC1.9</v>
      </c>
      <c r="T369" t="str">
        <f>IFERROR(INDEX(LessonLO!H:I,MATCH("Senior"&amp;AN369,LessonLO!H:H,0),1),"")</f>
        <v/>
      </c>
      <c r="AN369" t="s">
        <v>1405</v>
      </c>
      <c r="AO369" t="str">
        <f ca="1">OFFSET(INDEX(I:I,MATCH(L369,I:I,0)),0,31)</f>
        <v>1ab0603a-4066-435e-90dd-a1b8c253eb14</v>
      </c>
    </row>
    <row r="370" spans="1:41" x14ac:dyDescent="0.45">
      <c r="A370" s="1">
        <v>367</v>
      </c>
      <c r="B370">
        <v>367</v>
      </c>
      <c r="C370" t="s">
        <v>185</v>
      </c>
      <c r="D370" t="s">
        <v>186</v>
      </c>
      <c r="E370" t="s">
        <v>1292</v>
      </c>
      <c r="F370" t="s">
        <v>1293</v>
      </c>
      <c r="G370" t="s">
        <v>1401</v>
      </c>
      <c r="H370" t="s">
        <v>1402</v>
      </c>
      <c r="I370" t="s">
        <v>1406</v>
      </c>
      <c r="J370" t="s">
        <v>230</v>
      </c>
      <c r="L370" s="4" t="str">
        <f>I369</f>
        <v>CT1_13_8_1</v>
      </c>
      <c r="N370" t="s">
        <v>1407</v>
      </c>
      <c r="P370" t="str">
        <f>IFERROR(INDEX(LessonLO!H:I,MATCH("GCSE"&amp;AN370,LessonLO!H:H,0),2),"")</f>
        <v/>
      </c>
      <c r="Q370" t="str">
        <f>IFERROR(INDEX(LessonLO!H:I,MATCH("Tiny"&amp;AN370,LessonLO!H:H,0),2),"")</f>
        <v/>
      </c>
      <c r="R370" t="str">
        <f>IFERROR(INDEX(LessonLO!H:I,MATCH("Mini"&amp;AN370,LessonLO!H:H,0),2),"")</f>
        <v/>
      </c>
      <c r="S370" t="str">
        <f>IFERROR(INDEX(LessonLO!H:I,MATCH("Junior"&amp;AN370,LessonLO!H:H,0),2),"")</f>
        <v>JC1.9</v>
      </c>
      <c r="T370" t="str">
        <f>IFERROR(INDEX(LessonLO!H:I,MATCH("Senior"&amp;AN370,LessonLO!H:H,0),1),"")</f>
        <v/>
      </c>
      <c r="AN370" t="s">
        <v>1408</v>
      </c>
      <c r="AO370" t="str">
        <f ca="1">OFFSET(INDEX(I:I,MATCH(L370,I:I,0)),0,31)</f>
        <v>21ba89d8-dd52-422c-b547-fb3da71c7e4c</v>
      </c>
    </row>
    <row r="371" spans="1:41" x14ac:dyDescent="0.45">
      <c r="A371" s="1">
        <v>368</v>
      </c>
      <c r="B371">
        <v>368</v>
      </c>
      <c r="C371" t="s">
        <v>185</v>
      </c>
      <c r="D371" t="s">
        <v>186</v>
      </c>
      <c r="E371" t="s">
        <v>1292</v>
      </c>
      <c r="F371" t="s">
        <v>1293</v>
      </c>
      <c r="G371" t="s">
        <v>1401</v>
      </c>
      <c r="H371" t="s">
        <v>1402</v>
      </c>
      <c r="I371" t="s">
        <v>1409</v>
      </c>
      <c r="J371" t="s">
        <v>53</v>
      </c>
      <c r="L371" s="4" t="str">
        <f>I369</f>
        <v>CT1_13_8_1</v>
      </c>
      <c r="N371" t="s">
        <v>1410</v>
      </c>
      <c r="P371" t="str">
        <f>IFERROR(INDEX(LessonLO!H:I,MATCH("GCSE"&amp;AN371,LessonLO!H:H,0),2),"")</f>
        <v/>
      </c>
      <c r="Q371" t="str">
        <f>IFERROR(INDEX(LessonLO!H:I,MATCH("Tiny"&amp;AN371,LessonLO!H:H,0),2),"")</f>
        <v/>
      </c>
      <c r="R371" t="str">
        <f>IFERROR(INDEX(LessonLO!H:I,MATCH("Mini"&amp;AN371,LessonLO!H:H,0),2),"")</f>
        <v/>
      </c>
      <c r="S371" t="str">
        <f>IFERROR(INDEX(LessonLO!H:I,MATCH("Junior"&amp;AN371,LessonLO!H:H,0),2),"")</f>
        <v>JC2.4</v>
      </c>
      <c r="T371" t="str">
        <f>IFERROR(INDEX(LessonLO!H:I,MATCH("Senior"&amp;AN371,LessonLO!H:H,0),1),"")</f>
        <v/>
      </c>
      <c r="AN371" t="s">
        <v>1411</v>
      </c>
      <c r="AO371" t="str">
        <f ca="1">OFFSET(INDEX(I:I,MATCH(L371,I:I,0)),0,31)</f>
        <v>21ba89d8-dd52-422c-b547-fb3da71c7e4c</v>
      </c>
    </row>
    <row r="372" spans="1:41" x14ac:dyDescent="0.45">
      <c r="A372" s="1">
        <v>369</v>
      </c>
      <c r="B372">
        <v>369</v>
      </c>
      <c r="C372" t="s">
        <v>185</v>
      </c>
      <c r="D372" t="s">
        <v>186</v>
      </c>
      <c r="E372" t="s">
        <v>1292</v>
      </c>
      <c r="F372" t="s">
        <v>1293</v>
      </c>
      <c r="G372" t="s">
        <v>1412</v>
      </c>
      <c r="H372" t="s">
        <v>1413</v>
      </c>
      <c r="I372" t="s">
        <v>1414</v>
      </c>
      <c r="J372" t="s">
        <v>230</v>
      </c>
      <c r="L372" s="4" t="str">
        <f>I341</f>
        <v>CT1_13_1_4</v>
      </c>
      <c r="N372" t="s">
        <v>1415</v>
      </c>
      <c r="P372" t="str">
        <f>IFERROR(INDEX(LessonLO!H:I,MATCH("GCSE"&amp;AN372,LessonLO!H:H,0),2),"")</f>
        <v/>
      </c>
      <c r="Q372" t="str">
        <f>IFERROR(INDEX(LessonLO!H:I,MATCH("Tiny"&amp;AN372,LessonLO!H:H,0),2),"")</f>
        <v/>
      </c>
      <c r="R372" t="str">
        <f>IFERROR(INDEX(LessonLO!H:I,MATCH("Mini"&amp;AN372,LessonLO!H:H,0),2),"")</f>
        <v/>
      </c>
      <c r="S372" t="str">
        <f>IFERROR(INDEX(LessonLO!H:I,MATCH("Junior"&amp;AN372,LessonLO!H:H,0),2),"")</f>
        <v>JC3.1</v>
      </c>
      <c r="T372" t="str">
        <f>IFERROR(INDEX(LessonLO!H:I,MATCH("Senior"&amp;AN372,LessonLO!H:H,0),1),"")</f>
        <v/>
      </c>
      <c r="AN372" t="s">
        <v>1416</v>
      </c>
      <c r="AO372" t="str">
        <f ca="1">OFFSET(INDEX(I:I,MATCH(L372,I:I,0)),0,31)</f>
        <v>1ab0603a-4066-435e-90dd-a1b8c253eb14</v>
      </c>
    </row>
    <row r="373" spans="1:41" x14ac:dyDescent="0.45">
      <c r="A373" s="1">
        <v>370</v>
      </c>
      <c r="B373">
        <v>370</v>
      </c>
      <c r="C373" t="s">
        <v>185</v>
      </c>
      <c r="D373" t="s">
        <v>186</v>
      </c>
      <c r="E373" t="s">
        <v>1292</v>
      </c>
      <c r="F373" t="s">
        <v>1293</v>
      </c>
      <c r="G373" t="s">
        <v>1412</v>
      </c>
      <c r="H373" t="s">
        <v>1413</v>
      </c>
      <c r="I373" t="s">
        <v>1417</v>
      </c>
      <c r="J373" t="s">
        <v>230</v>
      </c>
      <c r="L373" s="4" t="str">
        <f>I372</f>
        <v>CT1_13_9_1</v>
      </c>
      <c r="N373" t="s">
        <v>1418</v>
      </c>
      <c r="P373" t="str">
        <f>IFERROR(INDEX(LessonLO!H:I,MATCH("GCSE"&amp;AN373,LessonLO!H:H,0),2),"")</f>
        <v/>
      </c>
      <c r="Q373" t="str">
        <f>IFERROR(INDEX(LessonLO!H:I,MATCH("Tiny"&amp;AN373,LessonLO!H:H,0),2),"")</f>
        <v/>
      </c>
      <c r="R373" t="str">
        <f>IFERROR(INDEX(LessonLO!H:I,MATCH("Mini"&amp;AN373,LessonLO!H:H,0),2),"")</f>
        <v/>
      </c>
      <c r="S373" t="str">
        <f>IFERROR(INDEX(LessonLO!H:I,MATCH("Junior"&amp;AN373,LessonLO!H:H,0),2),"")</f>
        <v>JC3.1</v>
      </c>
      <c r="T373" t="str">
        <f>IFERROR(INDEX(LessonLO!H:I,MATCH("Senior"&amp;AN373,LessonLO!H:H,0),1),"")</f>
        <v/>
      </c>
      <c r="AN373" t="s">
        <v>1419</v>
      </c>
      <c r="AO373" t="str">
        <f ca="1">OFFSET(INDEX(I:I,MATCH(L373,I:I,0)),0,31)</f>
        <v>067f4afd-a3fa-4f50-ab30-0a78271469a4</v>
      </c>
    </row>
    <row r="374" spans="1:41" x14ac:dyDescent="0.45">
      <c r="A374" s="1">
        <v>371</v>
      </c>
      <c r="B374">
        <v>371</v>
      </c>
      <c r="C374" t="s">
        <v>185</v>
      </c>
      <c r="D374" t="s">
        <v>186</v>
      </c>
      <c r="E374" t="s">
        <v>1292</v>
      </c>
      <c r="F374" t="s">
        <v>1293</v>
      </c>
      <c r="G374" t="s">
        <v>1412</v>
      </c>
      <c r="H374" t="s">
        <v>1413</v>
      </c>
      <c r="I374" t="s">
        <v>1420</v>
      </c>
      <c r="J374" t="s">
        <v>80</v>
      </c>
      <c r="L374" s="4" t="str">
        <f>CONCATENATE(I373,",",I526)</f>
        <v>CT1_13_9_2,CT1_31_1_1</v>
      </c>
      <c r="N374" t="s">
        <v>1421</v>
      </c>
      <c r="P374" t="str">
        <f>IFERROR(INDEX(LessonLO!H:I,MATCH("GCSE"&amp;AN374,LessonLO!H:H,0),2),"")</f>
        <v/>
      </c>
      <c r="Q374" t="str">
        <f>IFERROR(INDEX(LessonLO!H:I,MATCH("Tiny"&amp;AN374,LessonLO!H:H,0),2),"")</f>
        <v/>
      </c>
      <c r="R374" t="str">
        <f>IFERROR(INDEX(LessonLO!H:I,MATCH("Mini"&amp;AN374,LessonLO!H:H,0),2),"")</f>
        <v/>
      </c>
      <c r="S374" t="str">
        <f>IFERROR(INDEX(LessonLO!H:I,MATCH("Junior"&amp;AN374,LessonLO!H:H,0),2),"")</f>
        <v>JC3.1</v>
      </c>
      <c r="T374" t="str">
        <f>IFERROR(INDEX(LessonLO!H:I,MATCH("Senior"&amp;AN374,LessonLO!H:H,0),1),"")</f>
        <v/>
      </c>
      <c r="AN374" t="s">
        <v>1422</v>
      </c>
      <c r="AO374" t="str">
        <f ca="1">_xlfn.CONCAT(OFFSET(INDEX(I:I,MATCH("CT1_13_9_2",I:I,0)),0,31),",",OFFSET(INDEX(I:I,MATCH("CT1_31_1_1",I:I,0)),0,31))</f>
        <v>054f5ef5-2975-4d4a-b6d2-0f2947355b68,6910b4c4-672d-4d34-bce5-2e99be653951</v>
      </c>
    </row>
    <row r="375" spans="1:41" x14ac:dyDescent="0.45">
      <c r="A375" s="1">
        <v>372</v>
      </c>
      <c r="B375">
        <v>372</v>
      </c>
      <c r="C375" t="s">
        <v>185</v>
      </c>
      <c r="D375" t="s">
        <v>186</v>
      </c>
      <c r="E375" t="s">
        <v>1423</v>
      </c>
      <c r="F375" t="s">
        <v>1424</v>
      </c>
      <c r="G375" t="s">
        <v>1425</v>
      </c>
      <c r="H375" t="s">
        <v>1426</v>
      </c>
      <c r="I375" t="s">
        <v>1427</v>
      </c>
      <c r="J375" t="s">
        <v>91</v>
      </c>
      <c r="L375" s="4" t="str">
        <f>CONCATENATE(I721,",",I183)</f>
        <v>CT1_39_1_5,CT1_9_1_9</v>
      </c>
      <c r="N375" t="s">
        <v>1428</v>
      </c>
      <c r="P375" t="str">
        <f>IFERROR(INDEX(LessonLO!H:I,MATCH("GCSE"&amp;AN375,LessonLO!H:H,0),2),"")</f>
        <v/>
      </c>
      <c r="Q375" t="str">
        <f>IFERROR(INDEX(LessonLO!H:I,MATCH("Tiny"&amp;AN375,LessonLO!H:H,0),2),"")</f>
        <v/>
      </c>
      <c r="R375" t="str">
        <f>IFERROR(INDEX(LessonLO!H:I,MATCH("Mini"&amp;AN375,LessonLO!H:H,0),2),"")</f>
        <v/>
      </c>
      <c r="S375" t="str">
        <f>IFERROR(INDEX(LessonLO!H:I,MATCH("Junior"&amp;AN375,LessonLO!H:H,0),2),"")</f>
        <v>JC2.7</v>
      </c>
      <c r="T375" t="str">
        <f>IFERROR(INDEX(LessonLO!H:I,MATCH("Senior"&amp;AN375,LessonLO!H:H,0),1),"")</f>
        <v/>
      </c>
      <c r="AN375" t="s">
        <v>1429</v>
      </c>
      <c r="AO375" t="str">
        <f ca="1">_xlfn.CONCAT(OFFSET(INDEX(I:I,MATCH("CT1_39_1_5",I:I,0)),0,31),",",OFFSET(INDEX(I:I,MATCH("CT1_9_1_9",I:I,0)),0,31))</f>
        <v>ff0e0ff0-a529-4cfb-85d4-f3a2150b81e6,a2170c8f-76e6-4c95-92f5-3163d7f9b3c6</v>
      </c>
    </row>
    <row r="376" spans="1:41" x14ac:dyDescent="0.45">
      <c r="A376" s="1">
        <v>373</v>
      </c>
      <c r="B376">
        <v>373</v>
      </c>
      <c r="C376" t="s">
        <v>185</v>
      </c>
      <c r="D376" t="s">
        <v>186</v>
      </c>
      <c r="E376" t="s">
        <v>1423</v>
      </c>
      <c r="F376" t="s">
        <v>1424</v>
      </c>
      <c r="G376" t="s">
        <v>1425</v>
      </c>
      <c r="H376" t="s">
        <v>1426</v>
      </c>
      <c r="I376" t="s">
        <v>1430</v>
      </c>
      <c r="J376" t="s">
        <v>230</v>
      </c>
      <c r="L376" s="4" t="str">
        <f>I375</f>
        <v>CT1_16_1_1</v>
      </c>
      <c r="N376" t="s">
        <v>1431</v>
      </c>
      <c r="P376" t="str">
        <f>IFERROR(INDEX(LessonLO!H:I,MATCH("GCSE"&amp;AN376,LessonLO!H:H,0),2),"")</f>
        <v/>
      </c>
      <c r="Q376" t="str">
        <f>IFERROR(INDEX(LessonLO!H:I,MATCH("Tiny"&amp;AN376,LessonLO!H:H,0),2),"")</f>
        <v/>
      </c>
      <c r="R376" t="str">
        <f>IFERROR(INDEX(LessonLO!H:I,MATCH("Mini"&amp;AN376,LessonLO!H:H,0),2),"")</f>
        <v/>
      </c>
      <c r="S376" t="str">
        <f>IFERROR(INDEX(LessonLO!H:I,MATCH("Junior"&amp;AN376,LessonLO!H:H,0),2),"")</f>
        <v>JC2.7</v>
      </c>
      <c r="T376" t="str">
        <f>IFERROR(INDEX(LessonLO!H:I,MATCH("Senior"&amp;AN376,LessonLO!H:H,0),1),"")</f>
        <v/>
      </c>
      <c r="AN376" t="s">
        <v>1432</v>
      </c>
      <c r="AO376" t="str">
        <f ca="1">OFFSET(INDEX(I:I,MATCH(L376,I:I,0)),0,31)</f>
        <v>9160198f-a7e9-4fe4-b7cb-3c5fe0268159</v>
      </c>
    </row>
    <row r="377" spans="1:41" x14ac:dyDescent="0.45">
      <c r="A377" s="1">
        <v>374</v>
      </c>
      <c r="B377">
        <v>374</v>
      </c>
      <c r="C377" t="s">
        <v>185</v>
      </c>
      <c r="D377" t="s">
        <v>186</v>
      </c>
      <c r="E377" t="s">
        <v>1423</v>
      </c>
      <c r="F377" t="s">
        <v>1424</v>
      </c>
      <c r="G377" t="s">
        <v>1425</v>
      </c>
      <c r="H377" t="s">
        <v>1426</v>
      </c>
      <c r="I377" t="s">
        <v>1433</v>
      </c>
      <c r="J377" t="s">
        <v>230</v>
      </c>
      <c r="L377" s="4" t="str">
        <f>I376</f>
        <v>CT1_16_1_2</v>
      </c>
      <c r="N377" t="s">
        <v>1434</v>
      </c>
      <c r="P377" t="str">
        <f>IFERROR(INDEX(LessonLO!H:I,MATCH("GCSE"&amp;AN377,LessonLO!H:H,0),2),"")</f>
        <v/>
      </c>
      <c r="Q377" t="str">
        <f>IFERROR(INDEX(LessonLO!H:I,MATCH("Tiny"&amp;AN377,LessonLO!H:H,0),2),"")</f>
        <v/>
      </c>
      <c r="R377" t="str">
        <f>IFERROR(INDEX(LessonLO!H:I,MATCH("Mini"&amp;AN377,LessonLO!H:H,0),2),"")</f>
        <v/>
      </c>
      <c r="S377" t="str">
        <f>IFERROR(INDEX(LessonLO!H:I,MATCH("Junior"&amp;AN377,LessonLO!H:H,0),2),"")</f>
        <v>JC2.7</v>
      </c>
      <c r="T377" t="str">
        <f>IFERROR(INDEX(LessonLO!H:I,MATCH("Senior"&amp;AN377,LessonLO!H:H,0),1),"")</f>
        <v/>
      </c>
      <c r="AN377" t="s">
        <v>1435</v>
      </c>
      <c r="AO377" t="str">
        <f ca="1">OFFSET(INDEX(I:I,MATCH(L377,I:I,0)),0,31)</f>
        <v>5b0ec8bc-2f82-464f-9ec4-4c3eb4ab700a</v>
      </c>
    </row>
    <row r="378" spans="1:41" x14ac:dyDescent="0.45">
      <c r="A378" s="1">
        <v>375</v>
      </c>
      <c r="B378">
        <v>375</v>
      </c>
      <c r="C378" t="s">
        <v>185</v>
      </c>
      <c r="D378" t="s">
        <v>186</v>
      </c>
      <c r="E378" t="s">
        <v>1436</v>
      </c>
      <c r="F378" t="s">
        <v>1437</v>
      </c>
      <c r="G378" t="s">
        <v>1438</v>
      </c>
      <c r="H378" t="s">
        <v>1439</v>
      </c>
      <c r="I378" t="s">
        <v>1440</v>
      </c>
      <c r="J378" t="s">
        <v>91</v>
      </c>
      <c r="L378" s="4" t="str">
        <f>CONCATENATE(I721,",",I380,",",I383)</f>
        <v>CT1_39_1_5,CT1_17_1_3,CT1_17_1_6</v>
      </c>
      <c r="N378" t="s">
        <v>1441</v>
      </c>
      <c r="P378" t="str">
        <f>IFERROR(INDEX(LessonLO!H:I,MATCH("GCSE"&amp;AN378,LessonLO!H:H,0),2),"")</f>
        <v/>
      </c>
      <c r="Q378" t="str">
        <f>IFERROR(INDEX(LessonLO!H:I,MATCH("Tiny"&amp;AN378,LessonLO!H:H,0),2),"")</f>
        <v/>
      </c>
      <c r="R378" t="str">
        <f>IFERROR(INDEX(LessonLO!H:I,MATCH("Mini"&amp;AN378,LessonLO!H:H,0),2),"")</f>
        <v/>
      </c>
      <c r="S378" t="str">
        <f>IFERROR(INDEX(LessonLO!H:I,MATCH("Junior"&amp;AN378,LessonLO!H:H,0),2),"")</f>
        <v>JC4.3</v>
      </c>
      <c r="T378" t="str">
        <f>IFERROR(INDEX(LessonLO!H:I,MATCH("Senior"&amp;AN378,LessonLO!H:H,0),1),"")</f>
        <v/>
      </c>
      <c r="AN378" t="s">
        <v>1442</v>
      </c>
      <c r="AO378" t="str">
        <f ca="1">_xlfn.CONCAT(OFFSET(INDEX(I:I,MATCH("CT1_39_1_5",I:I,0)),0,31),",",OFFSET(INDEX(I:I,MATCH("CT1_17_1_3",I:I,0)),0,31),",",OFFSET(INDEX(I:I,MATCH("CT1_17_1_6",I:I,0)),0,31))</f>
        <v>ff0e0ff0-a529-4cfb-85d4-f3a2150b81e6,aaedabcc-7c7e-4d1f-b508-a28dff889327,5d501b71-35b2-4ed0-b0ff-01328e6cace0</v>
      </c>
    </row>
    <row r="379" spans="1:41" x14ac:dyDescent="0.45">
      <c r="A379" s="1">
        <v>376</v>
      </c>
      <c r="B379">
        <v>376</v>
      </c>
      <c r="C379" t="s">
        <v>185</v>
      </c>
      <c r="D379" t="s">
        <v>186</v>
      </c>
      <c r="E379" t="s">
        <v>1436</v>
      </c>
      <c r="F379" t="s">
        <v>1437</v>
      </c>
      <c r="G379" t="s">
        <v>1438</v>
      </c>
      <c r="H379" t="s">
        <v>1439</v>
      </c>
      <c r="I379" t="s">
        <v>1443</v>
      </c>
      <c r="J379" t="s">
        <v>48</v>
      </c>
      <c r="L379" s="4" t="str">
        <f>I378</f>
        <v>CT1_17_1_1</v>
      </c>
      <c r="N379" t="s">
        <v>1444</v>
      </c>
      <c r="P379" t="str">
        <f>IFERROR(INDEX(LessonLO!H:I,MATCH("GCSE"&amp;AN379,LessonLO!H:H,0),2),"")</f>
        <v/>
      </c>
      <c r="Q379" t="str">
        <f>IFERROR(INDEX(LessonLO!H:I,MATCH("Tiny"&amp;AN379,LessonLO!H:H,0),2),"")</f>
        <v/>
      </c>
      <c r="R379" t="str">
        <f>IFERROR(INDEX(LessonLO!H:I,MATCH("Mini"&amp;AN379,LessonLO!H:H,0),2),"")</f>
        <v/>
      </c>
      <c r="S379" t="str">
        <f>IFERROR(INDEX(LessonLO!H:I,MATCH("Junior"&amp;AN379,LessonLO!H:H,0),2),"")</f>
        <v/>
      </c>
      <c r="T379" t="str">
        <f>IFERROR(INDEX(LessonLO!H:I,MATCH("Senior"&amp;AN379,LessonLO!H:H,0),1),"")</f>
        <v/>
      </c>
      <c r="AN379" t="s">
        <v>1445</v>
      </c>
      <c r="AO379" t="str">
        <f t="shared" ref="AO379:AO385" ca="1" si="25">OFFSET(INDEX(I:I,MATCH(L379,I:I,0)),0,31)</f>
        <v>ee791487-ca9f-4b0a-975e-60ff756243a3</v>
      </c>
    </row>
    <row r="380" spans="1:41" x14ac:dyDescent="0.45">
      <c r="A380" s="1">
        <v>377</v>
      </c>
      <c r="B380">
        <v>377</v>
      </c>
      <c r="C380" t="s">
        <v>185</v>
      </c>
      <c r="D380" t="s">
        <v>186</v>
      </c>
      <c r="E380" t="s">
        <v>1436</v>
      </c>
      <c r="F380" t="s">
        <v>1437</v>
      </c>
      <c r="G380" t="s">
        <v>1438</v>
      </c>
      <c r="H380" t="s">
        <v>1439</v>
      </c>
      <c r="I380" t="s">
        <v>1446</v>
      </c>
      <c r="J380" t="s">
        <v>80</v>
      </c>
      <c r="L380" s="4" t="str">
        <f>I379</f>
        <v>CT1_17_1_2</v>
      </c>
      <c r="N380" t="s">
        <v>1447</v>
      </c>
      <c r="P380" t="str">
        <f>IFERROR(INDEX(LessonLO!H:I,MATCH("GCSE"&amp;AN380,LessonLO!H:H,0),2),"")</f>
        <v/>
      </c>
      <c r="Q380" t="str">
        <f>IFERROR(INDEX(LessonLO!H:I,MATCH("Tiny"&amp;AN380,LessonLO!H:H,0),2),"")</f>
        <v/>
      </c>
      <c r="R380" t="str">
        <f>IFERROR(INDEX(LessonLO!H:I,MATCH("Mini"&amp;AN380,LessonLO!H:H,0),2),"")</f>
        <v/>
      </c>
      <c r="S380" t="str">
        <f>IFERROR(INDEX(LessonLO!H:I,MATCH("Junior"&amp;AN380,LessonLO!H:H,0),2),"")</f>
        <v>JC4.1</v>
      </c>
      <c r="T380" t="str">
        <f>IFERROR(INDEX(LessonLO!H:I,MATCH("Senior"&amp;AN380,LessonLO!H:H,0),1),"")</f>
        <v/>
      </c>
      <c r="AN380" t="s">
        <v>1448</v>
      </c>
      <c r="AO380" t="str">
        <f t="shared" ca="1" si="25"/>
        <v>1489108a-6f41-4460-a363-7170ef45d106</v>
      </c>
    </row>
    <row r="381" spans="1:41" x14ac:dyDescent="0.45">
      <c r="A381" s="1">
        <v>378</v>
      </c>
      <c r="B381">
        <v>378</v>
      </c>
      <c r="C381" t="s">
        <v>185</v>
      </c>
      <c r="D381" t="s">
        <v>186</v>
      </c>
      <c r="E381" t="s">
        <v>1436</v>
      </c>
      <c r="F381" t="s">
        <v>1437</v>
      </c>
      <c r="G381" t="s">
        <v>1438</v>
      </c>
      <c r="H381" t="s">
        <v>1439</v>
      </c>
      <c r="I381" t="s">
        <v>1449</v>
      </c>
      <c r="J381" t="s">
        <v>80</v>
      </c>
      <c r="L381" s="4" t="str">
        <f>I380</f>
        <v>CT1_17_1_3</v>
      </c>
      <c r="N381" t="s">
        <v>1450</v>
      </c>
      <c r="P381" t="str">
        <f>IFERROR(INDEX(LessonLO!H:I,MATCH("GCSE"&amp;AN381,LessonLO!H:H,0),2),"")</f>
        <v/>
      </c>
      <c r="Q381" t="str">
        <f>IFERROR(INDEX(LessonLO!H:I,MATCH("Tiny"&amp;AN381,LessonLO!H:H,0),2),"")</f>
        <v/>
      </c>
      <c r="R381" t="str">
        <f>IFERROR(INDEX(LessonLO!H:I,MATCH("Mini"&amp;AN381,LessonLO!H:H,0),2),"")</f>
        <v/>
      </c>
      <c r="S381" t="str">
        <f>IFERROR(INDEX(LessonLO!H:I,MATCH("Junior"&amp;AN381,LessonLO!H:H,0),2),"")</f>
        <v>JC4.1</v>
      </c>
      <c r="T381" t="str">
        <f>IFERROR(INDEX(LessonLO!H:I,MATCH("Senior"&amp;AN381,LessonLO!H:H,0),1),"")</f>
        <v/>
      </c>
      <c r="AN381" t="s">
        <v>1451</v>
      </c>
      <c r="AO381" t="str">
        <f t="shared" ca="1" si="25"/>
        <v>aaedabcc-7c7e-4d1f-b508-a28dff889327</v>
      </c>
    </row>
    <row r="382" spans="1:41" x14ac:dyDescent="0.45">
      <c r="A382" s="1">
        <v>379</v>
      </c>
      <c r="B382">
        <v>379</v>
      </c>
      <c r="C382" t="s">
        <v>185</v>
      </c>
      <c r="D382" t="s">
        <v>186</v>
      </c>
      <c r="E382" t="s">
        <v>1436</v>
      </c>
      <c r="F382" t="s">
        <v>1437</v>
      </c>
      <c r="G382" t="s">
        <v>1438</v>
      </c>
      <c r="H382" t="s">
        <v>1439</v>
      </c>
      <c r="I382" t="s">
        <v>1452</v>
      </c>
      <c r="J382" t="s">
        <v>80</v>
      </c>
      <c r="L382" s="4" t="str">
        <f>I381</f>
        <v>CT1_17_1_4</v>
      </c>
      <c r="N382" t="s">
        <v>1453</v>
      </c>
      <c r="P382" t="str">
        <f>IFERROR(INDEX(LessonLO!H:I,MATCH("GCSE"&amp;AN382,LessonLO!H:H,0),2),"")</f>
        <v/>
      </c>
      <c r="Q382" t="str">
        <f>IFERROR(INDEX(LessonLO!H:I,MATCH("Tiny"&amp;AN382,LessonLO!H:H,0),2),"")</f>
        <v/>
      </c>
      <c r="R382" t="str">
        <f>IFERROR(INDEX(LessonLO!H:I,MATCH("Mini"&amp;AN382,LessonLO!H:H,0),2),"")</f>
        <v/>
      </c>
      <c r="S382" t="str">
        <f>IFERROR(INDEX(LessonLO!H:I,MATCH("Junior"&amp;AN382,LessonLO!H:H,0),2),"")</f>
        <v>JC4.1</v>
      </c>
      <c r="T382" t="str">
        <f>IFERROR(INDEX(LessonLO!H:I,MATCH("Senior"&amp;AN382,LessonLO!H:H,0),1),"")</f>
        <v/>
      </c>
      <c r="AN382" t="s">
        <v>1454</v>
      </c>
      <c r="AO382" t="str">
        <f t="shared" ca="1" si="25"/>
        <v>3ba22ee3-8c88-4add-af1f-a0ff21c3fdae</v>
      </c>
    </row>
    <row r="383" spans="1:41" x14ac:dyDescent="0.45">
      <c r="A383" s="1">
        <v>380</v>
      </c>
      <c r="B383">
        <v>380</v>
      </c>
      <c r="C383" t="s">
        <v>185</v>
      </c>
      <c r="D383" t="s">
        <v>186</v>
      </c>
      <c r="E383" t="s">
        <v>1436</v>
      </c>
      <c r="F383" t="s">
        <v>1437</v>
      </c>
      <c r="G383" t="s">
        <v>1438</v>
      </c>
      <c r="H383" t="s">
        <v>1439</v>
      </c>
      <c r="I383" t="s">
        <v>1455</v>
      </c>
      <c r="J383" t="s">
        <v>53</v>
      </c>
      <c r="L383" s="4" t="str">
        <f>I382</f>
        <v>CT1_17_1_5</v>
      </c>
      <c r="N383" t="s">
        <v>1456</v>
      </c>
      <c r="P383" t="str">
        <f>IFERROR(INDEX(LessonLO!H:I,MATCH("GCSE"&amp;AN383,LessonLO!H:H,0),2),"")</f>
        <v/>
      </c>
      <c r="Q383" t="str">
        <f>IFERROR(INDEX(LessonLO!H:I,MATCH("Tiny"&amp;AN383,LessonLO!H:H,0),2),"")</f>
        <v/>
      </c>
      <c r="R383" t="str">
        <f>IFERROR(INDEX(LessonLO!H:I,MATCH("Mini"&amp;AN383,LessonLO!H:H,0),2),"")</f>
        <v/>
      </c>
      <c r="S383" t="str">
        <f>IFERROR(INDEX(LessonLO!H:I,MATCH("Junior"&amp;AN383,LessonLO!H:H,0),2),"")</f>
        <v>JC4.1</v>
      </c>
      <c r="T383" t="str">
        <f>IFERROR(INDEX(LessonLO!H:I,MATCH("Senior"&amp;AN383,LessonLO!H:H,0),1),"")</f>
        <v/>
      </c>
      <c r="AN383" t="s">
        <v>1457</v>
      </c>
      <c r="AO383" t="str">
        <f t="shared" ca="1" si="25"/>
        <v>64707162-3631-46e7-acdd-ec05fd10ff56</v>
      </c>
    </row>
    <row r="384" spans="1:41" x14ac:dyDescent="0.45">
      <c r="A384" s="1">
        <v>381</v>
      </c>
      <c r="B384">
        <v>381</v>
      </c>
      <c r="C384" t="s">
        <v>185</v>
      </c>
      <c r="D384" t="s">
        <v>186</v>
      </c>
      <c r="E384" t="s">
        <v>1436</v>
      </c>
      <c r="F384" t="s">
        <v>1437</v>
      </c>
      <c r="G384" t="s">
        <v>1438</v>
      </c>
      <c r="H384" t="s">
        <v>1439</v>
      </c>
      <c r="I384" t="s">
        <v>1458</v>
      </c>
      <c r="J384" t="s">
        <v>230</v>
      </c>
      <c r="L384" s="4" t="str">
        <f>I382</f>
        <v>CT1_17_1_5</v>
      </c>
      <c r="N384" t="s">
        <v>1459</v>
      </c>
      <c r="P384" t="str">
        <f>IFERROR(INDEX(LessonLO!H:I,MATCH("GCSE"&amp;AN384,LessonLO!H:H,0),2),"")</f>
        <v/>
      </c>
      <c r="Q384" t="str">
        <f>IFERROR(INDEX(LessonLO!H:I,MATCH("Tiny"&amp;AN384,LessonLO!H:H,0),2),"")</f>
        <v/>
      </c>
      <c r="R384" t="str">
        <f>IFERROR(INDEX(LessonLO!H:I,MATCH("Mini"&amp;AN384,LessonLO!H:H,0),2),"")</f>
        <v/>
      </c>
      <c r="S384" t="str">
        <f>IFERROR(INDEX(LessonLO!H:I,MATCH("Junior"&amp;AN384,LessonLO!H:H,0),2),"")</f>
        <v>JC4.1</v>
      </c>
      <c r="T384" t="str">
        <f>IFERROR(INDEX(LessonLO!H:I,MATCH("Senior"&amp;AN384,LessonLO!H:H,0),1),"")</f>
        <v/>
      </c>
      <c r="AN384" t="s">
        <v>1460</v>
      </c>
      <c r="AO384" t="str">
        <f t="shared" ca="1" si="25"/>
        <v>64707162-3631-46e7-acdd-ec05fd10ff56</v>
      </c>
    </row>
    <row r="385" spans="1:41" x14ac:dyDescent="0.45">
      <c r="A385" s="1">
        <v>382</v>
      </c>
      <c r="B385">
        <v>382</v>
      </c>
      <c r="C385" t="s">
        <v>185</v>
      </c>
      <c r="D385" t="s">
        <v>186</v>
      </c>
      <c r="E385" t="s">
        <v>1436</v>
      </c>
      <c r="F385" t="s">
        <v>1437</v>
      </c>
      <c r="G385" t="s">
        <v>1438</v>
      </c>
      <c r="H385" t="s">
        <v>1439</v>
      </c>
      <c r="I385" t="s">
        <v>1461</v>
      </c>
      <c r="J385" t="s">
        <v>230</v>
      </c>
      <c r="L385" s="4" t="str">
        <f>I381</f>
        <v>CT1_17_1_4</v>
      </c>
      <c r="N385" t="s">
        <v>1462</v>
      </c>
      <c r="P385" t="str">
        <f>IFERROR(INDEX(LessonLO!H:I,MATCH("GCSE"&amp;AN385,LessonLO!H:H,0),2),"")</f>
        <v/>
      </c>
      <c r="Q385" t="str">
        <f>IFERROR(INDEX(LessonLO!H:I,MATCH("Tiny"&amp;AN385,LessonLO!H:H,0),2),"")</f>
        <v/>
      </c>
      <c r="R385" t="str">
        <f>IFERROR(INDEX(LessonLO!H:I,MATCH("Mini"&amp;AN385,LessonLO!H:H,0),2),"")</f>
        <v/>
      </c>
      <c r="S385" t="str">
        <f>IFERROR(INDEX(LessonLO!H:I,MATCH("Junior"&amp;AN385,LessonLO!H:H,0),2),"")</f>
        <v>JC4.1</v>
      </c>
      <c r="T385" t="str">
        <f>IFERROR(INDEX(LessonLO!H:I,MATCH("Senior"&amp;AN385,LessonLO!H:H,0),1),"")</f>
        <v/>
      </c>
      <c r="AN385" t="s">
        <v>1463</v>
      </c>
      <c r="AO385" t="str">
        <f t="shared" ca="1" si="25"/>
        <v>3ba22ee3-8c88-4add-af1f-a0ff21c3fdae</v>
      </c>
    </row>
    <row r="386" spans="1:41" x14ac:dyDescent="0.45">
      <c r="A386" s="1">
        <v>383</v>
      </c>
      <c r="B386">
        <v>383</v>
      </c>
      <c r="C386" t="s">
        <v>185</v>
      </c>
      <c r="D386" t="s">
        <v>186</v>
      </c>
      <c r="E386" t="s">
        <v>1436</v>
      </c>
      <c r="F386" t="s">
        <v>1437</v>
      </c>
      <c r="G386" t="s">
        <v>1438</v>
      </c>
      <c r="H386" t="s">
        <v>1439</v>
      </c>
      <c r="I386" t="s">
        <v>1464</v>
      </c>
      <c r="J386" t="s">
        <v>230</v>
      </c>
      <c r="L386" s="4" t="str">
        <f>CONCATENATE(I384,",",I380)</f>
        <v>CT1_17_1_7,CT1_17_1_3</v>
      </c>
      <c r="N386" t="s">
        <v>1465</v>
      </c>
      <c r="P386" t="str">
        <f>IFERROR(INDEX(LessonLO!H:I,MATCH("GCSE"&amp;AN386,LessonLO!H:H,0),2),"")</f>
        <v/>
      </c>
      <c r="Q386" t="str">
        <f>IFERROR(INDEX(LessonLO!H:I,MATCH("Tiny"&amp;AN386,LessonLO!H:H,0),2),"")</f>
        <v/>
      </c>
      <c r="R386" t="str">
        <f>IFERROR(INDEX(LessonLO!H:I,MATCH("Mini"&amp;AN386,LessonLO!H:H,0),2),"")</f>
        <v/>
      </c>
      <c r="S386" t="str">
        <f>IFERROR(INDEX(LessonLO!H:I,MATCH("Junior"&amp;AN386,LessonLO!H:H,0),2),"")</f>
        <v/>
      </c>
      <c r="T386" t="str">
        <f>IFERROR(INDEX(LessonLO!H:I,MATCH("Senior"&amp;AN386,LessonLO!H:H,0),1),"")</f>
        <v/>
      </c>
      <c r="AN386" t="s">
        <v>1466</v>
      </c>
      <c r="AO386" t="str">
        <f ca="1">_xlfn.CONCAT(OFFSET(INDEX(I:I,MATCH("CT1_17_1_7",I:I,0)),0,31),",",OFFSET(INDEX(I:I,MATCH("CT1_17_1_3",I:I,0)),0,31))</f>
        <v>3e9925d8-5cf7-4e82-a06a-286170f6c517,aaedabcc-7c7e-4d1f-b508-a28dff889327</v>
      </c>
    </row>
    <row r="387" spans="1:41" x14ac:dyDescent="0.45">
      <c r="A387" s="1">
        <v>384</v>
      </c>
      <c r="B387">
        <v>384</v>
      </c>
      <c r="C387" t="s">
        <v>185</v>
      </c>
      <c r="D387" t="s">
        <v>186</v>
      </c>
      <c r="E387" t="s">
        <v>1436</v>
      </c>
      <c r="F387" t="s">
        <v>1437</v>
      </c>
      <c r="G387" t="s">
        <v>1438</v>
      </c>
      <c r="H387" t="s">
        <v>1439</v>
      </c>
      <c r="I387" t="s">
        <v>1467</v>
      </c>
      <c r="J387" t="s">
        <v>230</v>
      </c>
      <c r="L387" s="4" t="str">
        <f>I386</f>
        <v>CT1_17_1_9</v>
      </c>
      <c r="N387" t="s">
        <v>1468</v>
      </c>
      <c r="P387" t="str">
        <f>IFERROR(INDEX(LessonLO!H:I,MATCH("GCSE"&amp;AN387,LessonLO!H:H,0),2),"")</f>
        <v/>
      </c>
      <c r="Q387" t="str">
        <f>IFERROR(INDEX(LessonLO!H:I,MATCH("Tiny"&amp;AN387,LessonLO!H:H,0),2),"")</f>
        <v/>
      </c>
      <c r="R387" t="str">
        <f>IFERROR(INDEX(LessonLO!H:I,MATCH("Mini"&amp;AN387,LessonLO!H:H,0),2),"")</f>
        <v/>
      </c>
      <c r="S387" t="str">
        <f>IFERROR(INDEX(LessonLO!H:I,MATCH("Junior"&amp;AN387,LessonLO!H:H,0),2),"")</f>
        <v/>
      </c>
      <c r="T387" t="str">
        <f>IFERROR(INDEX(LessonLO!H:I,MATCH("Senior"&amp;AN387,LessonLO!H:H,0),1),"")</f>
        <v/>
      </c>
      <c r="AN387" t="s">
        <v>1469</v>
      </c>
      <c r="AO387" t="str">
        <f ca="1">OFFSET(INDEX(I:I,MATCH(L387,I:I,0)),0,31)</f>
        <v>2b02f3e7-8611-4a25-8483-d39013d3f209</v>
      </c>
    </row>
    <row r="388" spans="1:41" x14ac:dyDescent="0.45">
      <c r="A388" s="1">
        <v>385</v>
      </c>
      <c r="B388">
        <v>385</v>
      </c>
      <c r="C388" t="s">
        <v>185</v>
      </c>
      <c r="D388" t="s">
        <v>186</v>
      </c>
      <c r="E388" t="s">
        <v>1436</v>
      </c>
      <c r="F388" t="s">
        <v>1437</v>
      </c>
      <c r="G388" t="s">
        <v>1438</v>
      </c>
      <c r="H388" t="s">
        <v>1439</v>
      </c>
      <c r="I388" t="s">
        <v>1470</v>
      </c>
      <c r="J388" t="s">
        <v>230</v>
      </c>
      <c r="L388" s="4" t="str">
        <f>CONCATENATE(I383,",",I182)</f>
        <v>CT1_17_1_6,CT1_9_1_8</v>
      </c>
      <c r="N388" t="s">
        <v>1471</v>
      </c>
      <c r="P388" t="str">
        <f>IFERROR(INDEX(LessonLO!H:I,MATCH("GCSE"&amp;AN388,LessonLO!H:H,0),2),"")</f>
        <v/>
      </c>
      <c r="Q388" t="str">
        <f>IFERROR(INDEX(LessonLO!H:I,MATCH("Tiny"&amp;AN388,LessonLO!H:H,0),2),"")</f>
        <v/>
      </c>
      <c r="R388" t="str">
        <f>IFERROR(INDEX(LessonLO!H:I,MATCH("Mini"&amp;AN388,LessonLO!H:H,0),2),"")</f>
        <v/>
      </c>
      <c r="S388" t="str">
        <f>IFERROR(INDEX(LessonLO!H:I,MATCH("Junior"&amp;AN388,LessonLO!H:H,0),2),"")</f>
        <v>JC4.1</v>
      </c>
      <c r="T388" t="str">
        <f>IFERROR(INDEX(LessonLO!H:I,MATCH("Senior"&amp;AN388,LessonLO!H:H,0),1),"")</f>
        <v/>
      </c>
      <c r="AN388" t="s">
        <v>1472</v>
      </c>
      <c r="AO388" t="str">
        <f ca="1">_xlfn.CONCAT(OFFSET(INDEX(I:I,MATCH("CT1_17_1_6",I:I,0)),0,31),",",OFFSET(INDEX(I:I,MATCH("CT1_9_1_8",I:I,0)),0,31))</f>
        <v>5d501b71-35b2-4ed0-b0ff-01328e6cace0,4e30f198-bd29-4864-9812-695b23c6d105</v>
      </c>
    </row>
    <row r="389" spans="1:41" x14ac:dyDescent="0.45">
      <c r="A389" s="1">
        <v>386</v>
      </c>
      <c r="B389">
        <v>386</v>
      </c>
      <c r="C389" t="s">
        <v>185</v>
      </c>
      <c r="D389" t="s">
        <v>186</v>
      </c>
      <c r="E389" t="s">
        <v>1436</v>
      </c>
      <c r="F389" t="s">
        <v>1437</v>
      </c>
      <c r="G389" t="s">
        <v>1438</v>
      </c>
      <c r="H389" t="s">
        <v>1439</v>
      </c>
      <c r="I389" t="s">
        <v>1473</v>
      </c>
      <c r="J389" t="s">
        <v>230</v>
      </c>
      <c r="L389" s="4" t="str">
        <f>I388</f>
        <v>CT1_17_1_11</v>
      </c>
      <c r="N389" t="s">
        <v>1474</v>
      </c>
      <c r="P389" t="str">
        <f>IFERROR(INDEX(LessonLO!H:I,MATCH("GCSE"&amp;AN389,LessonLO!H:H,0),2),"")</f>
        <v/>
      </c>
      <c r="Q389" t="str">
        <f>IFERROR(INDEX(LessonLO!H:I,MATCH("Tiny"&amp;AN389,LessonLO!H:H,0),2),"")</f>
        <v/>
      </c>
      <c r="R389" t="str">
        <f>IFERROR(INDEX(LessonLO!H:I,MATCH("Mini"&amp;AN389,LessonLO!H:H,0),2),"")</f>
        <v/>
      </c>
      <c r="S389" t="str">
        <f>IFERROR(INDEX(LessonLO!H:I,MATCH("Junior"&amp;AN389,LessonLO!H:H,0),2),"")</f>
        <v>JC4.1</v>
      </c>
      <c r="T389" t="str">
        <f>IFERROR(INDEX(LessonLO!H:I,MATCH("Senior"&amp;AN389,LessonLO!H:H,0),1),"")</f>
        <v/>
      </c>
      <c r="AN389" t="s">
        <v>1475</v>
      </c>
      <c r="AO389" t="str">
        <f t="shared" ref="AO389:AO394" ca="1" si="26">OFFSET(INDEX(I:I,MATCH(L389,I:I,0)),0,31)</f>
        <v>400b00f5-aae7-442b-9c6c-85a0018a8b50</v>
      </c>
    </row>
    <row r="390" spans="1:41" x14ac:dyDescent="0.45">
      <c r="A390" s="1">
        <v>387</v>
      </c>
      <c r="B390">
        <v>387</v>
      </c>
      <c r="C390" t="s">
        <v>185</v>
      </c>
      <c r="D390" t="s">
        <v>186</v>
      </c>
      <c r="E390" t="s">
        <v>1436</v>
      </c>
      <c r="F390" t="s">
        <v>1437</v>
      </c>
      <c r="G390" t="s">
        <v>1438</v>
      </c>
      <c r="H390" t="s">
        <v>1439</v>
      </c>
      <c r="I390" t="s">
        <v>1476</v>
      </c>
      <c r="J390" t="s">
        <v>230</v>
      </c>
      <c r="L390" s="4" t="str">
        <f>I383</f>
        <v>CT1_17_1_6</v>
      </c>
      <c r="N390" t="s">
        <v>1477</v>
      </c>
      <c r="P390" t="str">
        <f>IFERROR(INDEX(LessonLO!H:I,MATCH("GCSE"&amp;AN390,LessonLO!H:H,0),2),"")</f>
        <v/>
      </c>
      <c r="Q390" t="str">
        <f>IFERROR(INDEX(LessonLO!H:I,MATCH("Tiny"&amp;AN390,LessonLO!H:H,0),2),"")</f>
        <v/>
      </c>
      <c r="R390" t="str">
        <f>IFERROR(INDEX(LessonLO!H:I,MATCH("Mini"&amp;AN390,LessonLO!H:H,0),2),"")</f>
        <v/>
      </c>
      <c r="S390" t="str">
        <f>IFERROR(INDEX(LessonLO!H:I,MATCH("Junior"&amp;AN390,LessonLO!H:H,0),2),"")</f>
        <v>JC4.1</v>
      </c>
      <c r="T390" t="str">
        <f>IFERROR(INDEX(LessonLO!H:I,MATCH("Senior"&amp;AN390,LessonLO!H:H,0),1),"")</f>
        <v/>
      </c>
      <c r="AN390" t="s">
        <v>1478</v>
      </c>
      <c r="AO390" t="str">
        <f t="shared" ca="1" si="26"/>
        <v>5d501b71-35b2-4ed0-b0ff-01328e6cace0</v>
      </c>
    </row>
    <row r="391" spans="1:41" x14ac:dyDescent="0.45">
      <c r="A391" s="1">
        <v>388</v>
      </c>
      <c r="B391">
        <v>388</v>
      </c>
      <c r="C391" t="s">
        <v>185</v>
      </c>
      <c r="D391" t="s">
        <v>186</v>
      </c>
      <c r="E391" t="s">
        <v>1436</v>
      </c>
      <c r="F391" t="s">
        <v>1437</v>
      </c>
      <c r="G391" t="s">
        <v>1438</v>
      </c>
      <c r="H391" t="s">
        <v>1439</v>
      </c>
      <c r="I391" t="s">
        <v>1479</v>
      </c>
      <c r="J391" t="s">
        <v>230</v>
      </c>
      <c r="L391" s="4" t="str">
        <f>I390</f>
        <v>CT1_17_1_13</v>
      </c>
      <c r="N391" t="s">
        <v>1480</v>
      </c>
      <c r="P391" t="str">
        <f>IFERROR(INDEX(LessonLO!H:I,MATCH("GCSE"&amp;AN391,LessonLO!H:H,0),2),"")</f>
        <v/>
      </c>
      <c r="Q391" t="str">
        <f>IFERROR(INDEX(LessonLO!H:I,MATCH("Tiny"&amp;AN391,LessonLO!H:H,0),2),"")</f>
        <v/>
      </c>
      <c r="R391" t="str">
        <f>IFERROR(INDEX(LessonLO!H:I,MATCH("Mini"&amp;AN391,LessonLO!H:H,0),2),"")</f>
        <v/>
      </c>
      <c r="S391" t="str">
        <f>IFERROR(INDEX(LessonLO!H:I,MATCH("Junior"&amp;AN391,LessonLO!H:H,0),2),"")</f>
        <v>JC4.1</v>
      </c>
      <c r="T391" t="str">
        <f>IFERROR(INDEX(LessonLO!H:I,MATCH("Senior"&amp;AN391,LessonLO!H:H,0),1),"")</f>
        <v/>
      </c>
      <c r="AN391" t="s">
        <v>1481</v>
      </c>
      <c r="AO391" t="str">
        <f t="shared" ca="1" si="26"/>
        <v>a92c0516-8122-4fc0-80a9-42412c74206f</v>
      </c>
    </row>
    <row r="392" spans="1:41" x14ac:dyDescent="0.45">
      <c r="A392" s="1">
        <v>389</v>
      </c>
      <c r="B392">
        <v>389</v>
      </c>
      <c r="C392" t="s">
        <v>185</v>
      </c>
      <c r="D392" t="s">
        <v>186</v>
      </c>
      <c r="E392" t="s">
        <v>1436</v>
      </c>
      <c r="F392" t="s">
        <v>1437</v>
      </c>
      <c r="G392" t="s">
        <v>1438</v>
      </c>
      <c r="H392" t="s">
        <v>1439</v>
      </c>
      <c r="I392" t="s">
        <v>1482</v>
      </c>
      <c r="J392" t="s">
        <v>53</v>
      </c>
      <c r="L392" s="4" t="str">
        <f>I384</f>
        <v>CT1_17_1_7</v>
      </c>
      <c r="N392" t="s">
        <v>1483</v>
      </c>
      <c r="P392" t="str">
        <f>IFERROR(INDEX(LessonLO!H:I,MATCH("GCSE"&amp;AN392,LessonLO!H:H,0),2),"")</f>
        <v/>
      </c>
      <c r="Q392" t="str">
        <f>IFERROR(INDEX(LessonLO!H:I,MATCH("Tiny"&amp;AN392,LessonLO!H:H,0),2),"")</f>
        <v/>
      </c>
      <c r="R392" t="str">
        <f>IFERROR(INDEX(LessonLO!H:I,MATCH("Mini"&amp;AN392,LessonLO!H:H,0),2),"")</f>
        <v/>
      </c>
      <c r="S392" t="str">
        <f>IFERROR(INDEX(LessonLO!H:I,MATCH("Junior"&amp;AN392,LessonLO!H:H,0),2),"")</f>
        <v/>
      </c>
      <c r="T392" t="str">
        <f>IFERROR(INDEX(LessonLO!H:I,MATCH("Senior"&amp;AN392,LessonLO!H:H,0),1),"")</f>
        <v/>
      </c>
      <c r="AN392" t="s">
        <v>1484</v>
      </c>
      <c r="AO392" t="str">
        <f t="shared" ca="1" si="26"/>
        <v>3e9925d8-5cf7-4e82-a06a-286170f6c517</v>
      </c>
    </row>
    <row r="393" spans="1:41" x14ac:dyDescent="0.45">
      <c r="A393" s="1">
        <v>390</v>
      </c>
      <c r="B393">
        <v>390</v>
      </c>
      <c r="C393" t="s">
        <v>185</v>
      </c>
      <c r="D393" t="s">
        <v>186</v>
      </c>
      <c r="E393" t="s">
        <v>1436</v>
      </c>
      <c r="F393" t="s">
        <v>1437</v>
      </c>
      <c r="G393" t="s">
        <v>1485</v>
      </c>
      <c r="H393" t="s">
        <v>1486</v>
      </c>
      <c r="I393" t="s">
        <v>1487</v>
      </c>
      <c r="J393" t="s">
        <v>230</v>
      </c>
      <c r="L393" s="4" t="str">
        <f>I389</f>
        <v>CT1_17_1_12</v>
      </c>
      <c r="N393" t="s">
        <v>1488</v>
      </c>
      <c r="P393" t="str">
        <f>IFERROR(INDEX(LessonLO!H:I,MATCH("GCSE"&amp;AN393,LessonLO!H:H,0),2),"")</f>
        <v/>
      </c>
      <c r="Q393" t="str">
        <f>IFERROR(INDEX(LessonLO!H:I,MATCH("Tiny"&amp;AN393,LessonLO!H:H,0),2),"")</f>
        <v/>
      </c>
      <c r="R393" t="str">
        <f>IFERROR(INDEX(LessonLO!H:I,MATCH("Mini"&amp;AN393,LessonLO!H:H,0),2),"")</f>
        <v/>
      </c>
      <c r="S393" t="str">
        <f>IFERROR(INDEX(LessonLO!H:I,MATCH("Junior"&amp;AN393,LessonLO!H:H,0),2),"")</f>
        <v>JC4.7</v>
      </c>
      <c r="T393" t="str">
        <f>IFERROR(INDEX(LessonLO!H:I,MATCH("Senior"&amp;AN393,LessonLO!H:H,0),1),"")</f>
        <v/>
      </c>
      <c r="AN393" t="s">
        <v>1489</v>
      </c>
      <c r="AO393" t="str">
        <f t="shared" ca="1" si="26"/>
        <v>edd2c1c0-6931-4882-995c-cc7847cb125e</v>
      </c>
    </row>
    <row r="394" spans="1:41" x14ac:dyDescent="0.45">
      <c r="A394" s="1">
        <v>391</v>
      </c>
      <c r="B394">
        <v>391</v>
      </c>
      <c r="C394" t="s">
        <v>185</v>
      </c>
      <c r="D394" t="s">
        <v>186</v>
      </c>
      <c r="E394" t="s">
        <v>1436</v>
      </c>
      <c r="F394" t="s">
        <v>1437</v>
      </c>
      <c r="G394" t="s">
        <v>1485</v>
      </c>
      <c r="H394" t="s">
        <v>1486</v>
      </c>
      <c r="I394" t="s">
        <v>1490</v>
      </c>
      <c r="J394" t="s">
        <v>53</v>
      </c>
      <c r="L394" s="4" t="str">
        <f>I393</f>
        <v>CT1_17_2_1</v>
      </c>
      <c r="N394" t="s">
        <v>1491</v>
      </c>
      <c r="P394" t="str">
        <f>IFERROR(INDEX(LessonLO!H:I,MATCH("GCSE"&amp;AN394,LessonLO!H:H,0),2),"")</f>
        <v/>
      </c>
      <c r="Q394" t="str">
        <f>IFERROR(INDEX(LessonLO!H:I,MATCH("Tiny"&amp;AN394,LessonLO!H:H,0),2),"")</f>
        <v/>
      </c>
      <c r="R394" t="str">
        <f>IFERROR(INDEX(LessonLO!H:I,MATCH("Mini"&amp;AN394,LessonLO!H:H,0),2),"")</f>
        <v/>
      </c>
      <c r="S394" t="str">
        <f>IFERROR(INDEX(LessonLO!H:I,MATCH("Junior"&amp;AN394,LessonLO!H:H,0),2),"")</f>
        <v>JC4.7</v>
      </c>
      <c r="T394" t="str">
        <f>IFERROR(INDEX(LessonLO!H:I,MATCH("Senior"&amp;AN394,LessonLO!H:H,0),1),"")</f>
        <v/>
      </c>
      <c r="AN394" t="s">
        <v>1492</v>
      </c>
      <c r="AO394" t="str">
        <f t="shared" ca="1" si="26"/>
        <v>fcd5c260-e4fc-43d6-9bf0-1a98cdf51d4c</v>
      </c>
    </row>
    <row r="395" spans="1:41" x14ac:dyDescent="0.45">
      <c r="A395" s="1">
        <v>392</v>
      </c>
      <c r="B395">
        <v>392</v>
      </c>
      <c r="C395" t="s">
        <v>185</v>
      </c>
      <c r="D395" t="s">
        <v>186</v>
      </c>
      <c r="E395" t="s">
        <v>1436</v>
      </c>
      <c r="F395" t="s">
        <v>1437</v>
      </c>
      <c r="G395" t="s">
        <v>1485</v>
      </c>
      <c r="H395" t="s">
        <v>1486</v>
      </c>
      <c r="I395" t="s">
        <v>1493</v>
      </c>
      <c r="J395" t="s">
        <v>80</v>
      </c>
      <c r="L395" s="4" t="str">
        <f>CONCATENATE(I394,",",I182)</f>
        <v>CT1_17_2_2,CT1_9_1_8</v>
      </c>
      <c r="N395" t="s">
        <v>1494</v>
      </c>
      <c r="P395" t="str">
        <f>IFERROR(INDEX(LessonLO!H:I,MATCH("GCSE"&amp;AN395,LessonLO!H:H,0),2),"")</f>
        <v/>
      </c>
      <c r="Q395" t="str">
        <f>IFERROR(INDEX(LessonLO!H:I,MATCH("Tiny"&amp;AN395,LessonLO!H:H,0),2),"")</f>
        <v/>
      </c>
      <c r="R395" t="str">
        <f>IFERROR(INDEX(LessonLO!H:I,MATCH("Mini"&amp;AN395,LessonLO!H:H,0),2),"")</f>
        <v/>
      </c>
      <c r="S395" t="str">
        <f>IFERROR(INDEX(LessonLO!H:I,MATCH("Junior"&amp;AN395,LessonLO!H:H,0),2),"")</f>
        <v>JC4.7</v>
      </c>
      <c r="T395" t="str">
        <f>IFERROR(INDEX(LessonLO!H:I,MATCH("Senior"&amp;AN395,LessonLO!H:H,0),1),"")</f>
        <v/>
      </c>
      <c r="AN395" t="s">
        <v>1495</v>
      </c>
      <c r="AO395" t="str">
        <f ca="1">_xlfn.CONCAT(OFFSET(INDEX(I:I,MATCH("CT1_17_2_2",I:I,0)),0,31),",",OFFSET(INDEX(I:I,MATCH("CT1_9_1_8",I:I,0)),0,31))</f>
        <v>9133511e-5126-4294-bc67-3471030d12d6,4e30f198-bd29-4864-9812-695b23c6d105</v>
      </c>
    </row>
    <row r="396" spans="1:41" x14ac:dyDescent="0.45">
      <c r="A396" s="1">
        <v>393</v>
      </c>
      <c r="B396">
        <v>393</v>
      </c>
      <c r="C396" t="s">
        <v>185</v>
      </c>
      <c r="D396" t="s">
        <v>186</v>
      </c>
      <c r="E396" t="s">
        <v>1436</v>
      </c>
      <c r="F396" t="s">
        <v>1437</v>
      </c>
      <c r="G396" t="s">
        <v>1485</v>
      </c>
      <c r="H396" t="s">
        <v>1486</v>
      </c>
      <c r="I396" t="s">
        <v>1496</v>
      </c>
      <c r="J396" t="s">
        <v>80</v>
      </c>
      <c r="L396" s="4" t="str">
        <f>I395</f>
        <v>CT1_17_2_3</v>
      </c>
      <c r="N396" t="s">
        <v>1497</v>
      </c>
      <c r="P396" t="str">
        <f>IFERROR(INDEX(LessonLO!H:I,MATCH("GCSE"&amp;AN396,LessonLO!H:H,0),2),"")</f>
        <v/>
      </c>
      <c r="Q396" t="str">
        <f>IFERROR(INDEX(LessonLO!H:I,MATCH("Tiny"&amp;AN396,LessonLO!H:H,0),2),"")</f>
        <v/>
      </c>
      <c r="R396" t="str">
        <f>IFERROR(INDEX(LessonLO!H:I,MATCH("Mini"&amp;AN396,LessonLO!H:H,0),2),"")</f>
        <v/>
      </c>
      <c r="S396" t="str">
        <f>IFERROR(INDEX(LessonLO!H:I,MATCH("Junior"&amp;AN396,LessonLO!H:H,0),2),"")</f>
        <v>JC4.7</v>
      </c>
      <c r="T396" t="str">
        <f>IFERROR(INDEX(LessonLO!H:I,MATCH("Senior"&amp;AN396,LessonLO!H:H,0),1),"")</f>
        <v/>
      </c>
      <c r="AN396" t="s">
        <v>1498</v>
      </c>
      <c r="AO396" t="str">
        <f ca="1">OFFSET(INDEX(I:I,MATCH(L396,I:I,0)),0,31)</f>
        <v>e80a317d-ef35-4c0b-a953-e2aee0c2bde5</v>
      </c>
    </row>
    <row r="397" spans="1:41" x14ac:dyDescent="0.45">
      <c r="A397" s="1">
        <v>394</v>
      </c>
      <c r="B397">
        <v>394</v>
      </c>
      <c r="C397" t="s">
        <v>185</v>
      </c>
      <c r="D397" t="s">
        <v>186</v>
      </c>
      <c r="E397" t="s">
        <v>1436</v>
      </c>
      <c r="F397" t="s">
        <v>1437</v>
      </c>
      <c r="G397" t="s">
        <v>1485</v>
      </c>
      <c r="H397" t="s">
        <v>1486</v>
      </c>
      <c r="I397" t="s">
        <v>1499</v>
      </c>
      <c r="J397" t="s">
        <v>80</v>
      </c>
      <c r="L397" s="4" t="str">
        <f>I395</f>
        <v>CT1_17_2_3</v>
      </c>
      <c r="N397" t="s">
        <v>1500</v>
      </c>
      <c r="P397" t="str">
        <f>IFERROR(INDEX(LessonLO!H:I,MATCH("GCSE"&amp;AN397,LessonLO!H:H,0),2),"")</f>
        <v/>
      </c>
      <c r="Q397" t="str">
        <f>IFERROR(INDEX(LessonLO!H:I,MATCH("Tiny"&amp;AN397,LessonLO!H:H,0),2),"")</f>
        <v/>
      </c>
      <c r="R397" t="str">
        <f>IFERROR(INDEX(LessonLO!H:I,MATCH("Mini"&amp;AN397,LessonLO!H:H,0),2),"")</f>
        <v/>
      </c>
      <c r="S397" t="str">
        <f>IFERROR(INDEX(LessonLO!H:I,MATCH("Junior"&amp;AN397,LessonLO!H:H,0),2),"")</f>
        <v>JC4.7</v>
      </c>
      <c r="T397" t="str">
        <f>IFERROR(INDEX(LessonLO!H:I,MATCH("Senior"&amp;AN397,LessonLO!H:H,0),1),"")</f>
        <v/>
      </c>
      <c r="AN397" t="s">
        <v>1501</v>
      </c>
      <c r="AO397" t="str">
        <f ca="1">OFFSET(INDEX(I:I,MATCH(L397,I:I,0)),0,31)</f>
        <v>e80a317d-ef35-4c0b-a953-e2aee0c2bde5</v>
      </c>
    </row>
    <row r="398" spans="1:41" x14ac:dyDescent="0.45">
      <c r="A398" s="1">
        <v>395</v>
      </c>
      <c r="B398">
        <v>395</v>
      </c>
      <c r="C398" t="s">
        <v>185</v>
      </c>
      <c r="D398" t="s">
        <v>186</v>
      </c>
      <c r="E398" t="s">
        <v>1436</v>
      </c>
      <c r="F398" t="s">
        <v>1437</v>
      </c>
      <c r="G398" t="s">
        <v>1502</v>
      </c>
      <c r="H398" t="s">
        <v>53</v>
      </c>
      <c r="I398" t="s">
        <v>1503</v>
      </c>
      <c r="J398" t="s">
        <v>53</v>
      </c>
      <c r="L398" s="4" t="str">
        <f>I393</f>
        <v>CT1_17_2_1</v>
      </c>
      <c r="N398" t="s">
        <v>1504</v>
      </c>
      <c r="P398" t="str">
        <f>IFERROR(INDEX(LessonLO!H:I,MATCH("GCSE"&amp;AN398,LessonLO!H:H,0),2),"")</f>
        <v/>
      </c>
      <c r="Q398" t="str">
        <f>IFERROR(INDEX(LessonLO!H:I,MATCH("Tiny"&amp;AN398,LessonLO!H:H,0),2),"")</f>
        <v/>
      </c>
      <c r="R398" t="str">
        <f>IFERROR(INDEX(LessonLO!H:I,MATCH("Mini"&amp;AN398,LessonLO!H:H,0),2),"")</f>
        <v/>
      </c>
      <c r="S398" t="str">
        <f>IFERROR(INDEX(LessonLO!H:I,MATCH("Junior"&amp;AN398,LessonLO!H:H,0),2),"")</f>
        <v>JC4.7</v>
      </c>
      <c r="T398" t="str">
        <f>IFERROR(INDEX(LessonLO!H:I,MATCH("Senior"&amp;AN398,LessonLO!H:H,0),1),"")</f>
        <v/>
      </c>
      <c r="AN398" t="s">
        <v>1505</v>
      </c>
      <c r="AO398" t="str">
        <f ca="1">OFFSET(INDEX(I:I,MATCH(L398,I:I,0)),0,31)</f>
        <v>fcd5c260-e4fc-43d6-9bf0-1a98cdf51d4c</v>
      </c>
    </row>
    <row r="399" spans="1:41" x14ac:dyDescent="0.45">
      <c r="A399" s="1">
        <v>396</v>
      </c>
      <c r="B399">
        <v>396</v>
      </c>
      <c r="C399" t="s">
        <v>185</v>
      </c>
      <c r="D399" t="s">
        <v>186</v>
      </c>
      <c r="E399" t="s">
        <v>1436</v>
      </c>
      <c r="F399" t="s">
        <v>1437</v>
      </c>
      <c r="G399" t="s">
        <v>1502</v>
      </c>
      <c r="H399" t="s">
        <v>53</v>
      </c>
      <c r="I399" t="s">
        <v>1506</v>
      </c>
      <c r="J399" t="s">
        <v>53</v>
      </c>
      <c r="L399" s="4" t="str">
        <f>I398</f>
        <v>CT1_17_3_1</v>
      </c>
      <c r="N399" t="s">
        <v>1507</v>
      </c>
      <c r="P399" t="str">
        <f>IFERROR(INDEX(LessonLO!H:I,MATCH("GCSE"&amp;AN399,LessonLO!H:H,0),2),"")</f>
        <v/>
      </c>
      <c r="Q399" t="str">
        <f>IFERROR(INDEX(LessonLO!H:I,MATCH("Tiny"&amp;AN399,LessonLO!H:H,0),2),"")</f>
        <v/>
      </c>
      <c r="R399" t="str">
        <f>IFERROR(INDEX(LessonLO!H:I,MATCH("Mini"&amp;AN399,LessonLO!H:H,0),2),"")</f>
        <v/>
      </c>
      <c r="S399" t="str">
        <f>IFERROR(INDEX(LessonLO!H:I,MATCH("Junior"&amp;AN399,LessonLO!H:H,0),2),"")</f>
        <v>JC1.7</v>
      </c>
      <c r="T399" t="str">
        <f>IFERROR(INDEX(LessonLO!H:I,MATCH("Senior"&amp;AN399,LessonLO!H:H,0),1),"")</f>
        <v/>
      </c>
      <c r="AN399" t="s">
        <v>1508</v>
      </c>
      <c r="AO399" t="str">
        <f ca="1">OFFSET(INDEX(I:I,MATCH(L399,I:I,0)),0,31)</f>
        <v>dc34031d-e449-4c47-96bb-19557bd60d01</v>
      </c>
    </row>
    <row r="400" spans="1:41" x14ac:dyDescent="0.45">
      <c r="A400" s="1">
        <v>397</v>
      </c>
      <c r="B400">
        <v>397</v>
      </c>
      <c r="C400" t="s">
        <v>185</v>
      </c>
      <c r="D400" t="s">
        <v>186</v>
      </c>
      <c r="E400" t="s">
        <v>1436</v>
      </c>
      <c r="F400" t="s">
        <v>1437</v>
      </c>
      <c r="G400" t="s">
        <v>1502</v>
      </c>
      <c r="H400" t="s">
        <v>53</v>
      </c>
      <c r="I400" t="s">
        <v>1509</v>
      </c>
      <c r="J400" t="s">
        <v>91</v>
      </c>
      <c r="L400" s="4" t="str">
        <f>I395</f>
        <v>CT1_17_2_3</v>
      </c>
      <c r="N400" t="s">
        <v>1510</v>
      </c>
      <c r="P400" t="str">
        <f>IFERROR(INDEX(LessonLO!H:I,MATCH("GCSE"&amp;AN400,LessonLO!H:H,0),2),"")</f>
        <v/>
      </c>
      <c r="Q400" t="str">
        <f>IFERROR(INDEX(LessonLO!H:I,MATCH("Tiny"&amp;AN400,LessonLO!H:H,0),2),"")</f>
        <v/>
      </c>
      <c r="R400" t="str">
        <f>IFERROR(INDEX(LessonLO!H:I,MATCH("Mini"&amp;AN400,LessonLO!H:H,0),2),"")</f>
        <v/>
      </c>
      <c r="S400" t="str">
        <f>IFERROR(INDEX(LessonLO!H:I,MATCH("Junior"&amp;AN400,LessonLO!H:H,0),2),"")</f>
        <v>JC4.7</v>
      </c>
      <c r="T400" t="str">
        <f>IFERROR(INDEX(LessonLO!H:I,MATCH("Senior"&amp;AN400,LessonLO!H:H,0),1),"")</f>
        <v/>
      </c>
      <c r="AN400" t="s">
        <v>1511</v>
      </c>
      <c r="AO400" t="str">
        <f ca="1">OFFSET(INDEX(I:I,MATCH(L400,I:I,0)),0,31)</f>
        <v>e80a317d-ef35-4c0b-a953-e2aee0c2bde5</v>
      </c>
    </row>
    <row r="401" spans="1:41" x14ac:dyDescent="0.45">
      <c r="A401" s="1">
        <v>398</v>
      </c>
      <c r="B401">
        <v>398</v>
      </c>
      <c r="C401" t="s">
        <v>185</v>
      </c>
      <c r="D401" t="s">
        <v>186</v>
      </c>
      <c r="E401" t="s">
        <v>1436</v>
      </c>
      <c r="F401" t="s">
        <v>1437</v>
      </c>
      <c r="G401" t="s">
        <v>1502</v>
      </c>
      <c r="H401" t="s">
        <v>53</v>
      </c>
      <c r="I401" t="s">
        <v>1512</v>
      </c>
      <c r="J401" t="s">
        <v>80</v>
      </c>
      <c r="L401" s="4" t="str">
        <f>CONCATENATE(I394,",",I395,",",I50)</f>
        <v>CT1_17_2_2,CT1_17_2_3,CT1_1_5_3</v>
      </c>
      <c r="N401" t="s">
        <v>1513</v>
      </c>
      <c r="P401" t="str">
        <f>IFERROR(INDEX(LessonLO!H:I,MATCH("GCSE"&amp;AN401,LessonLO!H:H,0),2),"")</f>
        <v>GCSE30</v>
      </c>
      <c r="Q401" t="str">
        <f>IFERROR(INDEX(LessonLO!H:I,MATCH("Tiny"&amp;AN401,LessonLO!H:H,0),2),"")</f>
        <v/>
      </c>
      <c r="R401" t="str">
        <f>IFERROR(INDEX(LessonLO!H:I,MATCH("Mini"&amp;AN401,LessonLO!H:H,0),2),"")</f>
        <v/>
      </c>
      <c r="S401" t="str">
        <f>IFERROR(INDEX(LessonLO!H:I,MATCH("Junior"&amp;AN401,LessonLO!H:H,0),2),"")</f>
        <v>JC4.7</v>
      </c>
      <c r="T401" t="str">
        <f>IFERROR(INDEX(LessonLO!H:I,MATCH("Senior"&amp;AN401,LessonLO!H:H,0),1),"")</f>
        <v/>
      </c>
      <c r="AN401" t="s">
        <v>1514</v>
      </c>
      <c r="AO401" t="str">
        <f ca="1">_xlfn.CONCAT(OFFSET(INDEX(I:I,MATCH("CT1_17_2_2",I:I,0)),0,31),",",OFFSET(INDEX(I:I,MATCH("CT1_17_2_3",I:I,0)),0,31),",",OFFSET(INDEX(I:I,MATCH("CT1_1_5_3",I:I,0)),0,31))</f>
        <v>9133511e-5126-4294-bc67-3471030d12d6,e80a317d-ef35-4c0b-a953-e2aee0c2bde5,1f5b01fe-5764-4bc9-9a50-a073a1a38e36</v>
      </c>
    </row>
    <row r="402" spans="1:41" x14ac:dyDescent="0.45">
      <c r="A402" s="1">
        <v>399</v>
      </c>
      <c r="B402">
        <v>399</v>
      </c>
      <c r="C402" t="s">
        <v>185</v>
      </c>
      <c r="D402" t="s">
        <v>186</v>
      </c>
      <c r="E402" t="s">
        <v>1436</v>
      </c>
      <c r="F402" t="s">
        <v>1437</v>
      </c>
      <c r="G402" t="s">
        <v>1502</v>
      </c>
      <c r="H402" t="s">
        <v>53</v>
      </c>
      <c r="I402" t="s">
        <v>1515</v>
      </c>
      <c r="J402" t="s">
        <v>80</v>
      </c>
      <c r="L402" s="4" t="str">
        <f>CONCATENATE(I394,",",I395,",",I50)</f>
        <v>CT1_17_2_2,CT1_17_2_3,CT1_1_5_3</v>
      </c>
      <c r="N402" t="s">
        <v>1516</v>
      </c>
      <c r="P402" t="str">
        <f>IFERROR(INDEX(LessonLO!H:I,MATCH("GCSE"&amp;AN402,LessonLO!H:H,0),2),"")</f>
        <v>GCSE30</v>
      </c>
      <c r="Q402" t="str">
        <f>IFERROR(INDEX(LessonLO!H:I,MATCH("Tiny"&amp;AN402,LessonLO!H:H,0),2),"")</f>
        <v/>
      </c>
      <c r="R402" t="str">
        <f>IFERROR(INDEX(LessonLO!H:I,MATCH("Mini"&amp;AN402,LessonLO!H:H,0),2),"")</f>
        <v/>
      </c>
      <c r="S402" t="str">
        <f>IFERROR(INDEX(LessonLO!H:I,MATCH("Junior"&amp;AN402,LessonLO!H:H,0),2),"")</f>
        <v>JC4.7</v>
      </c>
      <c r="T402" t="str">
        <f>IFERROR(INDEX(LessonLO!H:I,MATCH("Senior"&amp;AN402,LessonLO!H:H,0),1),"")</f>
        <v/>
      </c>
      <c r="AN402" t="s">
        <v>1517</v>
      </c>
      <c r="AO402" t="str">
        <f ca="1">_xlfn.CONCAT(OFFSET(INDEX(I:I,MATCH("CT1_17_2_2",I:I,0)),0,31),",",OFFSET(INDEX(I:I,MATCH("CT1_17_2_3",I:I,0)),0,31),",",OFFSET(INDEX(I:I,MATCH("CT1_1_5_3",I:I,0)),0,31))</f>
        <v>9133511e-5126-4294-bc67-3471030d12d6,e80a317d-ef35-4c0b-a953-e2aee0c2bde5,1f5b01fe-5764-4bc9-9a50-a073a1a38e36</v>
      </c>
    </row>
    <row r="403" spans="1:41" x14ac:dyDescent="0.45">
      <c r="A403" s="1">
        <v>400</v>
      </c>
      <c r="B403">
        <v>400</v>
      </c>
      <c r="C403" t="s">
        <v>185</v>
      </c>
      <c r="D403" t="s">
        <v>186</v>
      </c>
      <c r="E403" t="s">
        <v>1436</v>
      </c>
      <c r="F403" t="s">
        <v>1437</v>
      </c>
      <c r="G403" t="s">
        <v>1518</v>
      </c>
      <c r="H403" t="s">
        <v>1519</v>
      </c>
      <c r="I403" t="s">
        <v>1520</v>
      </c>
      <c r="J403" t="s">
        <v>53</v>
      </c>
      <c r="L403" s="4" t="str">
        <f>I389</f>
        <v>CT1_17_1_12</v>
      </c>
      <c r="N403" t="s">
        <v>1521</v>
      </c>
      <c r="P403" t="str">
        <f>IFERROR(INDEX(LessonLO!H:I,MATCH("GCSE"&amp;AN403,LessonLO!H:H,0),2),"")</f>
        <v/>
      </c>
      <c r="Q403" t="str">
        <f>IFERROR(INDEX(LessonLO!H:I,MATCH("Tiny"&amp;AN403,LessonLO!H:H,0),2),"")</f>
        <v/>
      </c>
      <c r="R403" t="str">
        <f>IFERROR(INDEX(LessonLO!H:I,MATCH("Mini"&amp;AN403,LessonLO!H:H,0),2),"")</f>
        <v/>
      </c>
      <c r="S403" t="str">
        <f>IFERROR(INDEX(LessonLO!H:I,MATCH("Junior"&amp;AN403,LessonLO!H:H,0),2),"")</f>
        <v>JC4.8</v>
      </c>
      <c r="T403" t="str">
        <f>IFERROR(INDEX(LessonLO!H:I,MATCH("Senior"&amp;AN403,LessonLO!H:H,0),1),"")</f>
        <v/>
      </c>
      <c r="AN403" t="s">
        <v>1522</v>
      </c>
      <c r="AO403" t="str">
        <f t="shared" ref="AO403:AO423" ca="1" si="27">OFFSET(INDEX(I:I,MATCH(L403,I:I,0)),0,31)</f>
        <v>edd2c1c0-6931-4882-995c-cc7847cb125e</v>
      </c>
    </row>
    <row r="404" spans="1:41" x14ac:dyDescent="0.45">
      <c r="A404" s="1">
        <v>401</v>
      </c>
      <c r="B404">
        <v>401</v>
      </c>
      <c r="C404" t="s">
        <v>185</v>
      </c>
      <c r="D404" t="s">
        <v>186</v>
      </c>
      <c r="E404" t="s">
        <v>1436</v>
      </c>
      <c r="F404" t="s">
        <v>1437</v>
      </c>
      <c r="G404" t="s">
        <v>1518</v>
      </c>
      <c r="H404" t="s">
        <v>1519</v>
      </c>
      <c r="I404" t="s">
        <v>1523</v>
      </c>
      <c r="J404" t="s">
        <v>91</v>
      </c>
      <c r="L404" s="4" t="str">
        <f t="shared" ref="L404:L409" si="28">I403</f>
        <v>CT1_17_4_1</v>
      </c>
      <c r="N404" t="s">
        <v>1524</v>
      </c>
      <c r="P404" t="str">
        <f>IFERROR(INDEX(LessonLO!H:I,MATCH("GCSE"&amp;AN404,LessonLO!H:H,0),2),"")</f>
        <v/>
      </c>
      <c r="Q404" t="str">
        <f>IFERROR(INDEX(LessonLO!H:I,MATCH("Tiny"&amp;AN404,LessonLO!H:H,0),2),"")</f>
        <v/>
      </c>
      <c r="R404" t="str">
        <f>IFERROR(INDEX(LessonLO!H:I,MATCH("Mini"&amp;AN404,LessonLO!H:H,0),2),"")</f>
        <v/>
      </c>
      <c r="S404" t="str">
        <f>IFERROR(INDEX(LessonLO!H:I,MATCH("Junior"&amp;AN404,LessonLO!H:H,0),2),"")</f>
        <v>JC4.8</v>
      </c>
      <c r="T404" t="str">
        <f>IFERROR(INDEX(LessonLO!H:I,MATCH("Senior"&amp;AN404,LessonLO!H:H,0),1),"")</f>
        <v/>
      </c>
      <c r="AN404" t="s">
        <v>1525</v>
      </c>
      <c r="AO404" t="str">
        <f t="shared" ca="1" si="27"/>
        <v>81c180bb-6e31-446e-bdc0-076443cf2cc4</v>
      </c>
    </row>
    <row r="405" spans="1:41" x14ac:dyDescent="0.45">
      <c r="A405" s="1">
        <v>402</v>
      </c>
      <c r="B405">
        <v>402</v>
      </c>
      <c r="C405" t="s">
        <v>185</v>
      </c>
      <c r="D405" t="s">
        <v>186</v>
      </c>
      <c r="E405" t="s">
        <v>1436</v>
      </c>
      <c r="F405" t="s">
        <v>1437</v>
      </c>
      <c r="G405" t="s">
        <v>1518</v>
      </c>
      <c r="H405" t="s">
        <v>1519</v>
      </c>
      <c r="I405" t="s">
        <v>1526</v>
      </c>
      <c r="J405" t="s">
        <v>230</v>
      </c>
      <c r="L405" s="4" t="str">
        <f t="shared" si="28"/>
        <v>CT1_17_4_2</v>
      </c>
      <c r="N405" t="s">
        <v>1527</v>
      </c>
      <c r="P405" t="str">
        <f>IFERROR(INDEX(LessonLO!H:I,MATCH("GCSE"&amp;AN405,LessonLO!H:H,0),2),"")</f>
        <v/>
      </c>
      <c r="Q405" t="str">
        <f>IFERROR(INDEX(LessonLO!H:I,MATCH("Tiny"&amp;AN405,LessonLO!H:H,0),2),"")</f>
        <v/>
      </c>
      <c r="R405" t="str">
        <f>IFERROR(INDEX(LessonLO!H:I,MATCH("Mini"&amp;AN405,LessonLO!H:H,0),2),"")</f>
        <v/>
      </c>
      <c r="S405" t="str">
        <f>IFERROR(INDEX(LessonLO!H:I,MATCH("Junior"&amp;AN405,LessonLO!H:H,0),2),"")</f>
        <v>JC4.8</v>
      </c>
      <c r="T405" t="str">
        <f>IFERROR(INDEX(LessonLO!H:I,MATCH("Senior"&amp;AN405,LessonLO!H:H,0),1),"")</f>
        <v/>
      </c>
      <c r="AN405" t="s">
        <v>1528</v>
      </c>
      <c r="AO405" t="str">
        <f t="shared" ca="1" si="27"/>
        <v>c78ea54b-dd64-4743-9b04-d5a547558162</v>
      </c>
    </row>
    <row r="406" spans="1:41" x14ac:dyDescent="0.45">
      <c r="A406" s="1">
        <v>403</v>
      </c>
      <c r="B406">
        <v>403</v>
      </c>
      <c r="C406" t="s">
        <v>185</v>
      </c>
      <c r="D406" t="s">
        <v>186</v>
      </c>
      <c r="E406" t="s">
        <v>1436</v>
      </c>
      <c r="F406" t="s">
        <v>1437</v>
      </c>
      <c r="G406" t="s">
        <v>1518</v>
      </c>
      <c r="H406" t="s">
        <v>1519</v>
      </c>
      <c r="I406" t="s">
        <v>1529</v>
      </c>
      <c r="J406" t="s">
        <v>230</v>
      </c>
      <c r="L406" s="4" t="str">
        <f t="shared" si="28"/>
        <v>CT1_17_4_3</v>
      </c>
      <c r="N406" t="s">
        <v>1530</v>
      </c>
      <c r="P406" t="str">
        <f>IFERROR(INDEX(LessonLO!H:I,MATCH("GCSE"&amp;AN406,LessonLO!H:H,0),2),"")</f>
        <v/>
      </c>
      <c r="Q406" t="str">
        <f>IFERROR(INDEX(LessonLO!H:I,MATCH("Tiny"&amp;AN406,LessonLO!H:H,0),2),"")</f>
        <v/>
      </c>
      <c r="R406" t="str">
        <f>IFERROR(INDEX(LessonLO!H:I,MATCH("Mini"&amp;AN406,LessonLO!H:H,0),2),"")</f>
        <v/>
      </c>
      <c r="S406" t="str">
        <f>IFERROR(INDEX(LessonLO!H:I,MATCH("Junior"&amp;AN406,LessonLO!H:H,0),2),"")</f>
        <v>JC4.8</v>
      </c>
      <c r="T406" t="str">
        <f>IFERROR(INDEX(LessonLO!H:I,MATCH("Senior"&amp;AN406,LessonLO!H:H,0),1),"")</f>
        <v/>
      </c>
      <c r="AN406" t="s">
        <v>1531</v>
      </c>
      <c r="AO406" t="str">
        <f t="shared" ca="1" si="27"/>
        <v>46c8baeb-de9a-457d-b1ab-8fbb06cb35e6</v>
      </c>
    </row>
    <row r="407" spans="1:41" x14ac:dyDescent="0.45">
      <c r="A407" s="1">
        <v>404</v>
      </c>
      <c r="B407">
        <v>404</v>
      </c>
      <c r="C407" t="s">
        <v>185</v>
      </c>
      <c r="D407" t="s">
        <v>186</v>
      </c>
      <c r="E407" t="s">
        <v>1436</v>
      </c>
      <c r="F407" t="s">
        <v>1437</v>
      </c>
      <c r="G407" t="s">
        <v>1518</v>
      </c>
      <c r="H407" t="s">
        <v>1519</v>
      </c>
      <c r="I407" t="s">
        <v>1532</v>
      </c>
      <c r="J407" t="s">
        <v>230</v>
      </c>
      <c r="L407" s="4" t="str">
        <f t="shared" si="28"/>
        <v>CT1_17_4_4</v>
      </c>
      <c r="N407" t="s">
        <v>1533</v>
      </c>
      <c r="P407" t="str">
        <f>IFERROR(INDEX(LessonLO!H:I,MATCH("GCSE"&amp;AN407,LessonLO!H:H,0),2),"")</f>
        <v/>
      </c>
      <c r="Q407" t="str">
        <f>IFERROR(INDEX(LessonLO!H:I,MATCH("Tiny"&amp;AN407,LessonLO!H:H,0),2),"")</f>
        <v/>
      </c>
      <c r="R407" t="str">
        <f>IFERROR(INDEX(LessonLO!H:I,MATCH("Mini"&amp;AN407,LessonLO!H:H,0),2),"")</f>
        <v/>
      </c>
      <c r="S407" t="str">
        <f>IFERROR(INDEX(LessonLO!H:I,MATCH("Junior"&amp;AN407,LessonLO!H:H,0),2),"")</f>
        <v>JC4.8</v>
      </c>
      <c r="T407" t="str">
        <f>IFERROR(INDEX(LessonLO!H:I,MATCH("Senior"&amp;AN407,LessonLO!H:H,0),1),"")</f>
        <v/>
      </c>
      <c r="AN407" t="s">
        <v>1534</v>
      </c>
      <c r="AO407" t="str">
        <f t="shared" ca="1" si="27"/>
        <v>e08a2e0e-cedb-4678-a389-1f6714e629af</v>
      </c>
    </row>
    <row r="408" spans="1:41" x14ac:dyDescent="0.45">
      <c r="A408" s="1">
        <v>405</v>
      </c>
      <c r="B408">
        <v>405</v>
      </c>
      <c r="C408" t="s">
        <v>185</v>
      </c>
      <c r="D408" t="s">
        <v>186</v>
      </c>
      <c r="E408" t="s">
        <v>1436</v>
      </c>
      <c r="F408" t="s">
        <v>1437</v>
      </c>
      <c r="G408" t="s">
        <v>1518</v>
      </c>
      <c r="H408" t="s">
        <v>1519</v>
      </c>
      <c r="I408" t="s">
        <v>1535</v>
      </c>
      <c r="J408" t="s">
        <v>230</v>
      </c>
      <c r="L408" s="4" t="str">
        <f t="shared" si="28"/>
        <v>CT1_17_4_5</v>
      </c>
      <c r="N408" t="s">
        <v>1536</v>
      </c>
      <c r="P408" t="str">
        <f>IFERROR(INDEX(LessonLO!H:I,MATCH("GCSE"&amp;AN408,LessonLO!H:H,0),2),"")</f>
        <v/>
      </c>
      <c r="Q408" t="str">
        <f>IFERROR(INDEX(LessonLO!H:I,MATCH("Tiny"&amp;AN408,LessonLO!H:H,0),2),"")</f>
        <v/>
      </c>
      <c r="R408" t="str">
        <f>IFERROR(INDEX(LessonLO!H:I,MATCH("Mini"&amp;AN408,LessonLO!H:H,0),2),"")</f>
        <v/>
      </c>
      <c r="S408" t="str">
        <f>IFERROR(INDEX(LessonLO!H:I,MATCH("Junior"&amp;AN408,LessonLO!H:H,0),2),"")</f>
        <v>JC4.8</v>
      </c>
      <c r="T408" t="str">
        <f>IFERROR(INDEX(LessonLO!H:I,MATCH("Senior"&amp;AN408,LessonLO!H:H,0),1),"")</f>
        <v/>
      </c>
      <c r="AN408" t="s">
        <v>1537</v>
      </c>
      <c r="AO408" t="str">
        <f t="shared" ca="1" si="27"/>
        <v>59d23973-ef9a-4a09-aeb3-6d21f49ebcb0</v>
      </c>
    </row>
    <row r="409" spans="1:41" x14ac:dyDescent="0.45">
      <c r="A409" s="1">
        <v>406</v>
      </c>
      <c r="B409">
        <v>406</v>
      </c>
      <c r="C409" t="s">
        <v>185</v>
      </c>
      <c r="D409" t="s">
        <v>186</v>
      </c>
      <c r="E409" t="s">
        <v>1436</v>
      </c>
      <c r="F409" t="s">
        <v>1437</v>
      </c>
      <c r="G409" t="s">
        <v>1538</v>
      </c>
      <c r="H409" t="s">
        <v>1539</v>
      </c>
      <c r="I409" t="s">
        <v>1540</v>
      </c>
      <c r="J409" t="s">
        <v>230</v>
      </c>
      <c r="L409" s="4" t="str">
        <f t="shared" si="28"/>
        <v>CT1_17_4_6</v>
      </c>
      <c r="N409" t="s">
        <v>1541</v>
      </c>
      <c r="P409" t="str">
        <f>IFERROR(INDEX(LessonLO!H:I,MATCH("GCSE"&amp;AN409,LessonLO!H:H,0),2),"")</f>
        <v/>
      </c>
      <c r="Q409" t="str">
        <f>IFERROR(INDEX(LessonLO!H:I,MATCH("Tiny"&amp;AN409,LessonLO!H:H,0),2),"")</f>
        <v/>
      </c>
      <c r="R409" t="str">
        <f>IFERROR(INDEX(LessonLO!H:I,MATCH("Mini"&amp;AN409,LessonLO!H:H,0),2),"")</f>
        <v/>
      </c>
      <c r="S409" t="str">
        <f>IFERROR(INDEX(LessonLO!H:I,MATCH("Junior"&amp;AN409,LessonLO!H:H,0),2),"")</f>
        <v>JC4.9</v>
      </c>
      <c r="T409" t="str">
        <f>IFERROR(INDEX(LessonLO!H:I,MATCH("Senior"&amp;AN409,LessonLO!H:H,0),1),"")</f>
        <v/>
      </c>
      <c r="AN409" t="s">
        <v>1542</v>
      </c>
      <c r="AO409" t="str">
        <f t="shared" ca="1" si="27"/>
        <v>820d64f6-ea25-4bbd-99f4-2f467deaca4f</v>
      </c>
    </row>
    <row r="410" spans="1:41" x14ac:dyDescent="0.45">
      <c r="A410" s="1">
        <v>407</v>
      </c>
      <c r="B410">
        <v>407</v>
      </c>
      <c r="C410" t="s">
        <v>185</v>
      </c>
      <c r="D410" t="s">
        <v>186</v>
      </c>
      <c r="E410" t="s">
        <v>1436</v>
      </c>
      <c r="F410" t="s">
        <v>1437</v>
      </c>
      <c r="G410" t="s">
        <v>1538</v>
      </c>
      <c r="H410" t="s">
        <v>1539</v>
      </c>
      <c r="I410" t="s">
        <v>1543</v>
      </c>
      <c r="J410" t="s">
        <v>53</v>
      </c>
      <c r="L410" s="4" t="str">
        <f>I405</f>
        <v>CT1_17_4_3</v>
      </c>
      <c r="N410" t="s">
        <v>1544</v>
      </c>
      <c r="P410" t="str">
        <f>IFERROR(INDEX(LessonLO!H:I,MATCH("GCSE"&amp;AN410,LessonLO!H:H,0),2),"")</f>
        <v/>
      </c>
      <c r="Q410" t="str">
        <f>IFERROR(INDEX(LessonLO!H:I,MATCH("Tiny"&amp;AN410,LessonLO!H:H,0),2),"")</f>
        <v/>
      </c>
      <c r="R410" t="str">
        <f>IFERROR(INDEX(LessonLO!H:I,MATCH("Mini"&amp;AN410,LessonLO!H:H,0),2),"")</f>
        <v/>
      </c>
      <c r="S410" t="str">
        <f>IFERROR(INDEX(LessonLO!H:I,MATCH("Junior"&amp;AN410,LessonLO!H:H,0),2),"")</f>
        <v>JC4.9</v>
      </c>
      <c r="T410" t="str">
        <f>IFERROR(INDEX(LessonLO!H:I,MATCH("Senior"&amp;AN410,LessonLO!H:H,0),1),"")</f>
        <v/>
      </c>
      <c r="AN410" t="s">
        <v>1545</v>
      </c>
      <c r="AO410" t="str">
        <f t="shared" ca="1" si="27"/>
        <v>46c8baeb-de9a-457d-b1ab-8fbb06cb35e6</v>
      </c>
    </row>
    <row r="411" spans="1:41" x14ac:dyDescent="0.45">
      <c r="A411" s="1">
        <v>408</v>
      </c>
      <c r="B411">
        <v>408</v>
      </c>
      <c r="C411" t="s">
        <v>185</v>
      </c>
      <c r="D411" t="s">
        <v>186</v>
      </c>
      <c r="E411" t="s">
        <v>1436</v>
      </c>
      <c r="F411" t="s">
        <v>1437</v>
      </c>
      <c r="G411" t="s">
        <v>1538</v>
      </c>
      <c r="H411" t="s">
        <v>1539</v>
      </c>
      <c r="I411" t="s">
        <v>1546</v>
      </c>
      <c r="J411" t="s">
        <v>230</v>
      </c>
      <c r="L411" s="4" t="str">
        <f>I410</f>
        <v>CT1_17_5_2</v>
      </c>
      <c r="N411" t="s">
        <v>1547</v>
      </c>
      <c r="P411" t="str">
        <f>IFERROR(INDEX(LessonLO!H:I,MATCH("GCSE"&amp;AN411,LessonLO!H:H,0),2),"")</f>
        <v/>
      </c>
      <c r="Q411" t="str">
        <f>IFERROR(INDEX(LessonLO!H:I,MATCH("Tiny"&amp;AN411,LessonLO!H:H,0),2),"")</f>
        <v/>
      </c>
      <c r="R411" t="str">
        <f>IFERROR(INDEX(LessonLO!H:I,MATCH("Mini"&amp;AN411,LessonLO!H:H,0),2),"")</f>
        <v/>
      </c>
      <c r="S411" t="str">
        <f>IFERROR(INDEX(LessonLO!H:I,MATCH("Junior"&amp;AN411,LessonLO!H:H,0),2),"")</f>
        <v>JC4.9</v>
      </c>
      <c r="T411" t="str">
        <f>IFERROR(INDEX(LessonLO!H:I,MATCH("Senior"&amp;AN411,LessonLO!H:H,0),1),"")</f>
        <v/>
      </c>
      <c r="AN411" t="s">
        <v>1548</v>
      </c>
      <c r="AO411" t="str">
        <f t="shared" ca="1" si="27"/>
        <v>76386a97-41fe-4c1f-800f-127d5bddbd2a</v>
      </c>
    </row>
    <row r="412" spans="1:41" x14ac:dyDescent="0.45">
      <c r="A412" s="1">
        <v>409</v>
      </c>
      <c r="B412">
        <v>409</v>
      </c>
      <c r="C412" t="s">
        <v>185</v>
      </c>
      <c r="D412" t="s">
        <v>186</v>
      </c>
      <c r="E412" t="s">
        <v>1436</v>
      </c>
      <c r="F412" t="s">
        <v>1437</v>
      </c>
      <c r="G412" t="s">
        <v>1538</v>
      </c>
      <c r="H412" t="s">
        <v>1539</v>
      </c>
      <c r="I412" t="s">
        <v>1549</v>
      </c>
      <c r="J412" t="s">
        <v>230</v>
      </c>
      <c r="L412" s="4" t="str">
        <f>I411</f>
        <v>CT1_17_5_3</v>
      </c>
      <c r="N412" t="s">
        <v>1550</v>
      </c>
      <c r="P412" t="str">
        <f>IFERROR(INDEX(LessonLO!H:I,MATCH("GCSE"&amp;AN412,LessonLO!H:H,0),2),"")</f>
        <v/>
      </c>
      <c r="Q412" t="str">
        <f>IFERROR(INDEX(LessonLO!H:I,MATCH("Tiny"&amp;AN412,LessonLO!H:H,0),2),"")</f>
        <v/>
      </c>
      <c r="R412" t="str">
        <f>IFERROR(INDEX(LessonLO!H:I,MATCH("Mini"&amp;AN412,LessonLO!H:H,0),2),"")</f>
        <v/>
      </c>
      <c r="S412" t="str">
        <f>IFERROR(INDEX(LessonLO!H:I,MATCH("Junior"&amp;AN412,LessonLO!H:H,0),2),"")</f>
        <v>JC4.9</v>
      </c>
      <c r="T412" t="str">
        <f>IFERROR(INDEX(LessonLO!H:I,MATCH("Senior"&amp;AN412,LessonLO!H:H,0),1),"")</f>
        <v/>
      </c>
      <c r="AN412" t="s">
        <v>1551</v>
      </c>
      <c r="AO412" t="str">
        <f t="shared" ca="1" si="27"/>
        <v>77941355-2089-4aa2-ac74-6624e470a16f</v>
      </c>
    </row>
    <row r="413" spans="1:41" x14ac:dyDescent="0.45">
      <c r="A413" s="1">
        <v>410</v>
      </c>
      <c r="B413">
        <v>410</v>
      </c>
      <c r="C413" t="s">
        <v>185</v>
      </c>
      <c r="D413" t="s">
        <v>186</v>
      </c>
      <c r="E413" t="s">
        <v>1552</v>
      </c>
      <c r="F413" t="s">
        <v>1553</v>
      </c>
      <c r="G413" t="s">
        <v>1554</v>
      </c>
      <c r="H413" t="s">
        <v>1555</v>
      </c>
      <c r="I413" t="s">
        <v>1556</v>
      </c>
      <c r="J413" t="s">
        <v>80</v>
      </c>
      <c r="L413" s="4" t="str">
        <f>I11</f>
        <v>CKT1_1_2_4</v>
      </c>
      <c r="N413" t="s">
        <v>1557</v>
      </c>
      <c r="P413" t="str">
        <f>IFERROR(INDEX(LessonLO!H:I,MATCH("GCSE"&amp;AN413,LessonLO!H:H,0),2),"")</f>
        <v/>
      </c>
      <c r="Q413" t="str">
        <f>IFERROR(INDEX(LessonLO!H:I,MATCH("Tiny"&amp;AN413,LessonLO!H:H,0),2),"")</f>
        <v>TS3.8</v>
      </c>
      <c r="R413" t="str">
        <f>IFERROR(INDEX(LessonLO!H:I,MATCH("Mini"&amp;AN413,LessonLO!H:H,0),2),"")</f>
        <v/>
      </c>
      <c r="S413" t="str">
        <f>IFERROR(INDEX(LessonLO!H:I,MATCH("Junior"&amp;AN413,LessonLO!H:H,0),2),"")</f>
        <v/>
      </c>
      <c r="T413" t="str">
        <f>IFERROR(INDEX(LessonLO!H:I,MATCH("Senior"&amp;AN413,LessonLO!H:H,0),1),"")</f>
        <v/>
      </c>
      <c r="AN413" t="s">
        <v>1558</v>
      </c>
      <c r="AO413" t="str">
        <f t="shared" ca="1" si="27"/>
        <v>9449dd3f-e4c4-416d-b16e-7b53a7b38793</v>
      </c>
    </row>
    <row r="414" spans="1:41" x14ac:dyDescent="0.45">
      <c r="A414" s="1">
        <v>411</v>
      </c>
      <c r="B414">
        <v>411</v>
      </c>
      <c r="C414" t="s">
        <v>185</v>
      </c>
      <c r="D414" t="s">
        <v>186</v>
      </c>
      <c r="E414" t="s">
        <v>1552</v>
      </c>
      <c r="F414" t="s">
        <v>1553</v>
      </c>
      <c r="G414" t="s">
        <v>1554</v>
      </c>
      <c r="H414" t="s">
        <v>1555</v>
      </c>
      <c r="I414" t="s">
        <v>1559</v>
      </c>
      <c r="J414" t="s">
        <v>230</v>
      </c>
      <c r="L414" s="4" t="str">
        <f>I413</f>
        <v>CT1_18_1_1</v>
      </c>
      <c r="N414" t="s">
        <v>1560</v>
      </c>
      <c r="P414" t="str">
        <f>IFERROR(INDEX(LessonLO!H:I,MATCH("GCSE"&amp;AN414,LessonLO!H:H,0),2),"")</f>
        <v/>
      </c>
      <c r="Q414" t="str">
        <f>IFERROR(INDEX(LessonLO!H:I,MATCH("Tiny"&amp;AN414,LessonLO!H:H,0),2),"")</f>
        <v>TS3.8</v>
      </c>
      <c r="R414" t="str">
        <f>IFERROR(INDEX(LessonLO!H:I,MATCH("Mini"&amp;AN414,LessonLO!H:H,0),2),"")</f>
        <v/>
      </c>
      <c r="S414" t="str">
        <f>IFERROR(INDEX(LessonLO!H:I,MATCH("Junior"&amp;AN414,LessonLO!H:H,0),2),"")</f>
        <v/>
      </c>
      <c r="T414" t="str">
        <f>IFERROR(INDEX(LessonLO!H:I,MATCH("Senior"&amp;AN414,LessonLO!H:H,0),1),"")</f>
        <v/>
      </c>
      <c r="AN414" t="s">
        <v>1561</v>
      </c>
      <c r="AO414" t="str">
        <f t="shared" ca="1" si="27"/>
        <v>531c6ec0-fb02-46ef-8237-d6c5cda496e7</v>
      </c>
    </row>
    <row r="415" spans="1:41" x14ac:dyDescent="0.45">
      <c r="A415" s="1">
        <v>412</v>
      </c>
      <c r="B415">
        <v>412</v>
      </c>
      <c r="C415" t="s">
        <v>185</v>
      </c>
      <c r="D415" t="s">
        <v>186</v>
      </c>
      <c r="E415" t="s">
        <v>1552</v>
      </c>
      <c r="F415" t="s">
        <v>1553</v>
      </c>
      <c r="G415" t="s">
        <v>1562</v>
      </c>
      <c r="H415" t="s">
        <v>1563</v>
      </c>
      <c r="I415" t="s">
        <v>1564</v>
      </c>
      <c r="J415" t="s">
        <v>48</v>
      </c>
      <c r="L415" s="4" t="str">
        <f>I414</f>
        <v>CT1_18_1_2</v>
      </c>
      <c r="N415" t="s">
        <v>1565</v>
      </c>
      <c r="P415" t="str">
        <f>IFERROR(INDEX(LessonLO!H:I,MATCH("GCSE"&amp;AN415,LessonLO!H:H,0),2),"")</f>
        <v/>
      </c>
      <c r="Q415" t="str">
        <f>IFERROR(INDEX(LessonLO!H:I,MATCH("Tiny"&amp;AN415,LessonLO!H:H,0),2),"")</f>
        <v/>
      </c>
      <c r="R415" t="str">
        <f>IFERROR(INDEX(LessonLO!H:I,MATCH("Mini"&amp;AN415,LessonLO!H:H,0),2),"")</f>
        <v/>
      </c>
      <c r="S415" t="str">
        <f>IFERROR(INDEX(LessonLO!H:I,MATCH("Junior"&amp;AN415,LessonLO!H:H,0),2),"")</f>
        <v/>
      </c>
      <c r="T415" t="str">
        <f>IFERROR(INDEX(LessonLO!H:I,MATCH("Senior"&amp;AN415,LessonLO!H:H,0),1),"")</f>
        <v/>
      </c>
      <c r="AN415" t="s">
        <v>1566</v>
      </c>
      <c r="AO415" t="str">
        <f t="shared" ca="1" si="27"/>
        <v>9937371d-a47b-4112-9c85-d9ffd99051fe</v>
      </c>
    </row>
    <row r="416" spans="1:41" x14ac:dyDescent="0.45">
      <c r="A416" s="1">
        <v>413</v>
      </c>
      <c r="B416">
        <v>413</v>
      </c>
      <c r="C416" t="s">
        <v>185</v>
      </c>
      <c r="D416" t="s">
        <v>186</v>
      </c>
      <c r="E416" t="s">
        <v>1552</v>
      </c>
      <c r="F416" t="s">
        <v>1553</v>
      </c>
      <c r="G416" t="s">
        <v>1562</v>
      </c>
      <c r="H416" t="s">
        <v>1563</v>
      </c>
      <c r="I416" t="s">
        <v>1567</v>
      </c>
      <c r="J416" t="s">
        <v>230</v>
      </c>
      <c r="L416" s="4" t="str">
        <f>I415</f>
        <v>CT1_18_2_1</v>
      </c>
      <c r="N416" t="s">
        <v>1568</v>
      </c>
      <c r="P416" t="str">
        <f>IFERROR(INDEX(LessonLO!H:I,MATCH("GCSE"&amp;AN416,LessonLO!H:H,0),2),"")</f>
        <v/>
      </c>
      <c r="Q416" t="str">
        <f>IFERROR(INDEX(LessonLO!H:I,MATCH("Tiny"&amp;AN416,LessonLO!H:H,0),2),"")</f>
        <v/>
      </c>
      <c r="R416" t="str">
        <f>IFERROR(INDEX(LessonLO!H:I,MATCH("Mini"&amp;AN416,LessonLO!H:H,0),2),"")</f>
        <v/>
      </c>
      <c r="S416" t="str">
        <f>IFERROR(INDEX(LessonLO!H:I,MATCH("Junior"&amp;AN416,LessonLO!H:H,0),2),"")</f>
        <v/>
      </c>
      <c r="T416" t="str">
        <f>IFERROR(INDEX(LessonLO!H:I,MATCH("Senior"&amp;AN416,LessonLO!H:H,0),1),"")</f>
        <v/>
      </c>
      <c r="AN416" t="s">
        <v>1569</v>
      </c>
      <c r="AO416" t="str">
        <f t="shared" ca="1" si="27"/>
        <v>0d65baf4-ade6-484f-a20a-159820606e14</v>
      </c>
    </row>
    <row r="417" spans="1:41" x14ac:dyDescent="0.45">
      <c r="A417" s="1">
        <v>414</v>
      </c>
      <c r="B417">
        <v>414</v>
      </c>
      <c r="C417" t="s">
        <v>185</v>
      </c>
      <c r="D417" t="s">
        <v>186</v>
      </c>
      <c r="E417" t="s">
        <v>1552</v>
      </c>
      <c r="F417" t="s">
        <v>1553</v>
      </c>
      <c r="G417" t="s">
        <v>1570</v>
      </c>
      <c r="H417" t="s">
        <v>1571</v>
      </c>
      <c r="I417" t="s">
        <v>1572</v>
      </c>
      <c r="J417" t="s">
        <v>230</v>
      </c>
      <c r="L417" s="4" t="str">
        <f>I413</f>
        <v>CT1_18_1_1</v>
      </c>
      <c r="N417" t="s">
        <v>1573</v>
      </c>
      <c r="P417" t="str">
        <f>IFERROR(INDEX(LessonLO!H:I,MATCH("GCSE"&amp;AN417,LessonLO!H:H,0),2),"")</f>
        <v/>
      </c>
      <c r="Q417" t="str">
        <f>IFERROR(INDEX(LessonLO!H:I,MATCH("Tiny"&amp;AN417,LessonLO!H:H,0),2),"")</f>
        <v>TS3.8</v>
      </c>
      <c r="R417" t="str">
        <f>IFERROR(INDEX(LessonLO!H:I,MATCH("Mini"&amp;AN417,LessonLO!H:H,0),2),"")</f>
        <v/>
      </c>
      <c r="S417" t="str">
        <f>IFERROR(INDEX(LessonLO!H:I,MATCH("Junior"&amp;AN417,LessonLO!H:H,0),2),"")</f>
        <v/>
      </c>
      <c r="T417" t="str">
        <f>IFERROR(INDEX(LessonLO!H:I,MATCH("Senior"&amp;AN417,LessonLO!H:H,0),1),"")</f>
        <v/>
      </c>
      <c r="AN417" t="s">
        <v>1574</v>
      </c>
      <c r="AO417" t="str">
        <f t="shared" ca="1" si="27"/>
        <v>531c6ec0-fb02-46ef-8237-d6c5cda496e7</v>
      </c>
    </row>
    <row r="418" spans="1:41" x14ac:dyDescent="0.45">
      <c r="A418" s="1">
        <v>415</v>
      </c>
      <c r="B418">
        <v>415</v>
      </c>
      <c r="C418" t="s">
        <v>185</v>
      </c>
      <c r="D418" t="s">
        <v>186</v>
      </c>
      <c r="E418" t="s">
        <v>1552</v>
      </c>
      <c r="F418" t="s">
        <v>1553</v>
      </c>
      <c r="G418" t="s">
        <v>1570</v>
      </c>
      <c r="H418" t="s">
        <v>1571</v>
      </c>
      <c r="I418" t="s">
        <v>1575</v>
      </c>
      <c r="J418" t="s">
        <v>230</v>
      </c>
      <c r="L418" s="4" t="str">
        <f>I417</f>
        <v>CT1_18_3_1</v>
      </c>
      <c r="N418" t="s">
        <v>1576</v>
      </c>
      <c r="P418" t="str">
        <f>IFERROR(INDEX(LessonLO!H:I,MATCH("GCSE"&amp;AN418,LessonLO!H:H,0),2),"")</f>
        <v/>
      </c>
      <c r="Q418" t="str">
        <f>IFERROR(INDEX(LessonLO!H:I,MATCH("Tiny"&amp;AN418,LessonLO!H:H,0),2),"")</f>
        <v>TS4.7</v>
      </c>
      <c r="R418" t="str">
        <f>IFERROR(INDEX(LessonLO!H:I,MATCH("Mini"&amp;AN418,LessonLO!H:H,0),2),"")</f>
        <v/>
      </c>
      <c r="S418" t="str">
        <f>IFERROR(INDEX(LessonLO!H:I,MATCH("Junior"&amp;AN418,LessonLO!H:H,0),2),"")</f>
        <v/>
      </c>
      <c r="T418" t="str">
        <f>IFERROR(INDEX(LessonLO!H:I,MATCH("Senior"&amp;AN418,LessonLO!H:H,0),1),"")</f>
        <v/>
      </c>
      <c r="AN418" t="s">
        <v>1577</v>
      </c>
      <c r="AO418" t="str">
        <f t="shared" ca="1" si="27"/>
        <v>22641938-b291-4f86-b57c-93364881eb39</v>
      </c>
    </row>
    <row r="419" spans="1:41" x14ac:dyDescent="0.45">
      <c r="A419" s="1">
        <v>416</v>
      </c>
      <c r="B419">
        <v>416</v>
      </c>
      <c r="C419" t="s">
        <v>185</v>
      </c>
      <c r="D419" t="s">
        <v>186</v>
      </c>
      <c r="E419" t="s">
        <v>1552</v>
      </c>
      <c r="F419" t="s">
        <v>1553</v>
      </c>
      <c r="G419" t="s">
        <v>1570</v>
      </c>
      <c r="H419" t="s">
        <v>1571</v>
      </c>
      <c r="I419" t="s">
        <v>1578</v>
      </c>
      <c r="J419" t="s">
        <v>230</v>
      </c>
      <c r="L419" s="4" t="str">
        <f>I418</f>
        <v>CT1_18_3_2</v>
      </c>
      <c r="N419" t="s">
        <v>1579</v>
      </c>
      <c r="P419" t="str">
        <f>IFERROR(INDEX(LessonLO!H:I,MATCH("GCSE"&amp;AN419,LessonLO!H:H,0),2),"")</f>
        <v/>
      </c>
      <c r="Q419" t="str">
        <f>IFERROR(INDEX(LessonLO!H:I,MATCH("Tiny"&amp;AN419,LessonLO!H:H,0),2),"")</f>
        <v>TS3.8</v>
      </c>
      <c r="R419" t="str">
        <f>IFERROR(INDEX(LessonLO!H:I,MATCH("Mini"&amp;AN419,LessonLO!H:H,0),2),"")</f>
        <v/>
      </c>
      <c r="S419" t="str">
        <f>IFERROR(INDEX(LessonLO!H:I,MATCH("Junior"&amp;AN419,LessonLO!H:H,0),2),"")</f>
        <v/>
      </c>
      <c r="T419" t="str">
        <f>IFERROR(INDEX(LessonLO!H:I,MATCH("Senior"&amp;AN419,LessonLO!H:H,0),1),"")</f>
        <v/>
      </c>
      <c r="AN419" t="s">
        <v>1580</v>
      </c>
      <c r="AO419" t="str">
        <f t="shared" ca="1" si="27"/>
        <v>b8893c22-f8b8-4a77-9624-1151eb83256c</v>
      </c>
    </row>
    <row r="420" spans="1:41" x14ac:dyDescent="0.45">
      <c r="A420" s="1">
        <v>417</v>
      </c>
      <c r="B420">
        <v>417</v>
      </c>
      <c r="C420" t="s">
        <v>185</v>
      </c>
      <c r="D420" t="s">
        <v>186</v>
      </c>
      <c r="E420" t="s">
        <v>1552</v>
      </c>
      <c r="F420" t="s">
        <v>1553</v>
      </c>
      <c r="G420" t="s">
        <v>1570</v>
      </c>
      <c r="H420" t="s">
        <v>1571</v>
      </c>
      <c r="I420" t="s">
        <v>1581</v>
      </c>
      <c r="J420" t="s">
        <v>53</v>
      </c>
      <c r="L420" s="4" t="str">
        <f>I419</f>
        <v>CT1_18_3_3</v>
      </c>
      <c r="N420" t="s">
        <v>1582</v>
      </c>
      <c r="P420" t="str">
        <f>IFERROR(INDEX(LessonLO!H:I,MATCH("GCSE"&amp;AN420,LessonLO!H:H,0),2),"")</f>
        <v/>
      </c>
      <c r="Q420" t="str">
        <f>IFERROR(INDEX(LessonLO!H:I,MATCH("Tiny"&amp;AN420,LessonLO!H:H,0),2),"")</f>
        <v>TS3.8</v>
      </c>
      <c r="R420" t="str">
        <f>IFERROR(INDEX(LessonLO!H:I,MATCH("Mini"&amp;AN420,LessonLO!H:H,0),2),"")</f>
        <v/>
      </c>
      <c r="S420" t="str">
        <f>IFERROR(INDEX(LessonLO!H:I,MATCH("Junior"&amp;AN420,LessonLO!H:H,0),2),"")</f>
        <v/>
      </c>
      <c r="T420" t="str">
        <f>IFERROR(INDEX(LessonLO!H:I,MATCH("Senior"&amp;AN420,LessonLO!H:H,0),1),"")</f>
        <v/>
      </c>
      <c r="AN420" t="s">
        <v>1583</v>
      </c>
      <c r="AO420" t="str">
        <f t="shared" ca="1" si="27"/>
        <v>8cf2d5d2-6726-4e28-8403-59b013a83c51</v>
      </c>
    </row>
    <row r="421" spans="1:41" x14ac:dyDescent="0.45">
      <c r="A421" s="1">
        <v>418</v>
      </c>
      <c r="B421">
        <v>418</v>
      </c>
      <c r="C421" t="s">
        <v>185</v>
      </c>
      <c r="D421" t="s">
        <v>186</v>
      </c>
      <c r="E421" t="s">
        <v>1552</v>
      </c>
      <c r="F421" t="s">
        <v>1553</v>
      </c>
      <c r="G421" t="s">
        <v>1570</v>
      </c>
      <c r="H421" t="s">
        <v>1571</v>
      </c>
      <c r="I421" t="s">
        <v>1584</v>
      </c>
      <c r="J421" t="s">
        <v>230</v>
      </c>
      <c r="L421" s="4" t="str">
        <f>I420</f>
        <v>CT1_18_3_4</v>
      </c>
      <c r="N421" t="s">
        <v>1585</v>
      </c>
      <c r="P421" t="str">
        <f>IFERROR(INDEX(LessonLO!H:I,MATCH("GCSE"&amp;AN421,LessonLO!H:H,0),2),"")</f>
        <v/>
      </c>
      <c r="Q421" t="str">
        <f>IFERROR(INDEX(LessonLO!H:I,MATCH("Tiny"&amp;AN421,LessonLO!H:H,0),2),"")</f>
        <v>TS3.8</v>
      </c>
      <c r="R421" t="str">
        <f>IFERROR(INDEX(LessonLO!H:I,MATCH("Mini"&amp;AN421,LessonLO!H:H,0),2),"")</f>
        <v/>
      </c>
      <c r="S421" t="str">
        <f>IFERROR(INDEX(LessonLO!H:I,MATCH("Junior"&amp;AN421,LessonLO!H:H,0),2),"")</f>
        <v/>
      </c>
      <c r="T421" t="str">
        <f>IFERROR(INDEX(LessonLO!H:I,MATCH("Senior"&amp;AN421,LessonLO!H:H,0),1),"")</f>
        <v/>
      </c>
      <c r="AN421" t="s">
        <v>1586</v>
      </c>
      <c r="AO421" t="str">
        <f t="shared" ca="1" si="27"/>
        <v>410de8c1-73c2-47fd-bfa4-37624341f7b6</v>
      </c>
    </row>
    <row r="422" spans="1:41" x14ac:dyDescent="0.45">
      <c r="A422" s="1">
        <v>419</v>
      </c>
      <c r="B422">
        <v>419</v>
      </c>
      <c r="C422" t="s">
        <v>185</v>
      </c>
      <c r="D422" t="s">
        <v>186</v>
      </c>
      <c r="E422" t="s">
        <v>1552</v>
      </c>
      <c r="F422" t="s">
        <v>1553</v>
      </c>
      <c r="G422" t="s">
        <v>1587</v>
      </c>
      <c r="H422" t="s">
        <v>1588</v>
      </c>
      <c r="I422" t="s">
        <v>1589</v>
      </c>
      <c r="J422" t="s">
        <v>230</v>
      </c>
      <c r="L422" s="4" t="str">
        <f>I413</f>
        <v>CT1_18_1_1</v>
      </c>
      <c r="N422" t="s">
        <v>1590</v>
      </c>
      <c r="P422" t="str">
        <f>IFERROR(INDEX(LessonLO!H:I,MATCH("GCSE"&amp;AN422,LessonLO!H:H,0),2),"")</f>
        <v/>
      </c>
      <c r="Q422" t="str">
        <f>IFERROR(INDEX(LessonLO!H:I,MATCH("Tiny"&amp;AN422,LessonLO!H:H,0),2),"")</f>
        <v/>
      </c>
      <c r="R422" t="str">
        <f>IFERROR(INDEX(LessonLO!H:I,MATCH("Mini"&amp;AN422,LessonLO!H:H,0),2),"")</f>
        <v/>
      </c>
      <c r="S422" t="str">
        <f>IFERROR(INDEX(LessonLO!H:I,MATCH("Junior"&amp;AN422,LessonLO!H:H,0),2),"")</f>
        <v/>
      </c>
      <c r="T422" t="str">
        <f>IFERROR(INDEX(LessonLO!H:I,MATCH("Senior"&amp;AN422,LessonLO!H:H,0),1),"")</f>
        <v/>
      </c>
      <c r="AN422" t="s">
        <v>1591</v>
      </c>
      <c r="AO422" t="str">
        <f t="shared" ca="1" si="27"/>
        <v>531c6ec0-fb02-46ef-8237-d6c5cda496e7</v>
      </c>
    </row>
    <row r="423" spans="1:41" x14ac:dyDescent="0.45">
      <c r="A423" s="1">
        <v>420</v>
      </c>
      <c r="B423">
        <v>420</v>
      </c>
      <c r="C423" t="s">
        <v>185</v>
      </c>
      <c r="D423" t="s">
        <v>186</v>
      </c>
      <c r="E423" t="s">
        <v>1552</v>
      </c>
      <c r="F423" t="s">
        <v>1553</v>
      </c>
      <c r="G423" t="s">
        <v>1587</v>
      </c>
      <c r="H423" t="s">
        <v>1588</v>
      </c>
      <c r="I423" t="s">
        <v>1592</v>
      </c>
      <c r="J423" t="s">
        <v>230</v>
      </c>
      <c r="L423" s="4" t="str">
        <f>I422</f>
        <v>CT1_18_4_1</v>
      </c>
      <c r="N423" t="s">
        <v>1593</v>
      </c>
      <c r="P423" t="str">
        <f>IFERROR(INDEX(LessonLO!H:I,MATCH("GCSE"&amp;AN423,LessonLO!H:H,0),2),"")</f>
        <v/>
      </c>
      <c r="Q423" t="str">
        <f>IFERROR(INDEX(LessonLO!H:I,MATCH("Tiny"&amp;AN423,LessonLO!H:H,0),2),"")</f>
        <v/>
      </c>
      <c r="R423" t="str">
        <f>IFERROR(INDEX(LessonLO!H:I,MATCH("Mini"&amp;AN423,LessonLO!H:H,0),2),"")</f>
        <v/>
      </c>
      <c r="S423" t="str">
        <f>IFERROR(INDEX(LessonLO!H:I,MATCH("Junior"&amp;AN423,LessonLO!H:H,0),2),"")</f>
        <v/>
      </c>
      <c r="T423" t="str">
        <f>IFERROR(INDEX(LessonLO!H:I,MATCH("Senior"&amp;AN423,LessonLO!H:H,0),1),"")</f>
        <v/>
      </c>
      <c r="AN423" t="s">
        <v>1594</v>
      </c>
      <c r="AO423" t="str">
        <f t="shared" ca="1" si="27"/>
        <v>e443b77b-8908-469a-9e85-fe26e191b2a3</v>
      </c>
    </row>
    <row r="424" spans="1:41" x14ac:dyDescent="0.45">
      <c r="A424" s="1">
        <v>421</v>
      </c>
      <c r="B424">
        <v>421</v>
      </c>
      <c r="C424" t="s">
        <v>185</v>
      </c>
      <c r="D424" t="s">
        <v>186</v>
      </c>
      <c r="E424" t="s">
        <v>1552</v>
      </c>
      <c r="F424" t="s">
        <v>1553</v>
      </c>
      <c r="G424" t="s">
        <v>1587</v>
      </c>
      <c r="H424" t="s">
        <v>1588</v>
      </c>
      <c r="I424" t="s">
        <v>1595</v>
      </c>
      <c r="J424" t="s">
        <v>230</v>
      </c>
      <c r="L424" s="4" t="str">
        <f>CONCATENATE(I423,",",I420)</f>
        <v>CT1_18_4_2,CT1_18_3_4</v>
      </c>
      <c r="N424" t="s">
        <v>1596</v>
      </c>
      <c r="P424" t="str">
        <f>IFERROR(INDEX(LessonLO!H:I,MATCH("GCSE"&amp;AN424,LessonLO!H:H,0),2),"")</f>
        <v/>
      </c>
      <c r="Q424" t="str">
        <f>IFERROR(INDEX(LessonLO!H:I,MATCH("Tiny"&amp;AN424,LessonLO!H:H,0),2),"")</f>
        <v/>
      </c>
      <c r="R424" t="str">
        <f>IFERROR(INDEX(LessonLO!H:I,MATCH("Mini"&amp;AN424,LessonLO!H:H,0),2),"")</f>
        <v/>
      </c>
      <c r="S424" t="str">
        <f>IFERROR(INDEX(LessonLO!H:I,MATCH("Junior"&amp;AN424,LessonLO!H:H,0),2),"")</f>
        <v/>
      </c>
      <c r="T424" t="str">
        <f>IFERROR(INDEX(LessonLO!H:I,MATCH("Senior"&amp;AN424,LessonLO!H:H,0),1),"")</f>
        <v/>
      </c>
      <c r="AN424" t="s">
        <v>1597</v>
      </c>
      <c r="AO424" t="str">
        <f ca="1">_xlfn.CONCAT(OFFSET(INDEX(I:I,MATCH("CT1_18_4_2",I:I,0)),0,31),",",OFFSET(INDEX(I:I,MATCH("CT1_18_3_4",I:I,0)),0,31))</f>
        <v>9e5ab884-db8b-4a3a-84d9-ac59f89fe56e,410de8c1-73c2-47fd-bfa4-37624341f7b6</v>
      </c>
    </row>
    <row r="425" spans="1:41" x14ac:dyDescent="0.45">
      <c r="A425" s="1">
        <v>422</v>
      </c>
      <c r="B425">
        <v>422</v>
      </c>
      <c r="C425" t="s">
        <v>185</v>
      </c>
      <c r="D425" t="s">
        <v>186</v>
      </c>
      <c r="E425" t="s">
        <v>1552</v>
      </c>
      <c r="F425" t="s">
        <v>1553</v>
      </c>
      <c r="G425" t="s">
        <v>1598</v>
      </c>
      <c r="H425" t="s">
        <v>1599</v>
      </c>
      <c r="I425" t="s">
        <v>1600</v>
      </c>
      <c r="J425" t="s">
        <v>53</v>
      </c>
      <c r="L425" s="4" t="str">
        <f>I413</f>
        <v>CT1_18_1_1</v>
      </c>
      <c r="N425" t="s">
        <v>1601</v>
      </c>
      <c r="P425" t="str">
        <f>IFERROR(INDEX(LessonLO!H:I,MATCH("GCSE"&amp;AN425,LessonLO!H:H,0),2),"")</f>
        <v/>
      </c>
      <c r="Q425" t="str">
        <f>IFERROR(INDEX(LessonLO!H:I,MATCH("Tiny"&amp;AN425,LessonLO!H:H,0),2),"")</f>
        <v>TS5.9</v>
      </c>
      <c r="R425" t="str">
        <f>IFERROR(INDEX(LessonLO!H:I,MATCH("Mini"&amp;AN425,LessonLO!H:H,0),2),"")</f>
        <v/>
      </c>
      <c r="S425" t="str">
        <f>IFERROR(INDEX(LessonLO!H:I,MATCH("Junior"&amp;AN425,LessonLO!H:H,0),2),"")</f>
        <v/>
      </c>
      <c r="T425" t="str">
        <f>IFERROR(INDEX(LessonLO!H:I,MATCH("Senior"&amp;AN425,LessonLO!H:H,0),1),"")</f>
        <v/>
      </c>
      <c r="AN425" t="s">
        <v>1602</v>
      </c>
      <c r="AO425" t="str">
        <f ca="1">OFFSET(INDEX(I:I,MATCH(L425,I:I,0)),0,31)</f>
        <v>531c6ec0-fb02-46ef-8237-d6c5cda496e7</v>
      </c>
    </row>
    <row r="426" spans="1:41" x14ac:dyDescent="0.45">
      <c r="A426" s="1">
        <v>423</v>
      </c>
      <c r="B426">
        <v>423</v>
      </c>
      <c r="C426" t="s">
        <v>185</v>
      </c>
      <c r="D426" t="s">
        <v>186</v>
      </c>
      <c r="E426" t="s">
        <v>1552</v>
      </c>
      <c r="F426" t="s">
        <v>1553</v>
      </c>
      <c r="G426" t="s">
        <v>1598</v>
      </c>
      <c r="H426" t="s">
        <v>1599</v>
      </c>
      <c r="I426" t="s">
        <v>1603</v>
      </c>
      <c r="J426" t="s">
        <v>230</v>
      </c>
      <c r="L426" s="4" t="str">
        <f>I733</f>
        <v>CT1_39_3_5</v>
      </c>
      <c r="N426" t="s">
        <v>1604</v>
      </c>
      <c r="P426" t="str">
        <f>IFERROR(INDEX(LessonLO!H:I,MATCH("GCSE"&amp;AN426,LessonLO!H:H,0),2),"")</f>
        <v/>
      </c>
      <c r="Q426" t="str">
        <f>IFERROR(INDEX(LessonLO!H:I,MATCH("Tiny"&amp;AN426,LessonLO!H:H,0),2),"")</f>
        <v>TS5.9</v>
      </c>
      <c r="R426" t="str">
        <f>IFERROR(INDEX(LessonLO!H:I,MATCH("Mini"&amp;AN426,LessonLO!H:H,0),2),"")</f>
        <v/>
      </c>
      <c r="S426" t="str">
        <f>IFERROR(INDEX(LessonLO!H:I,MATCH("Junior"&amp;AN426,LessonLO!H:H,0),2),"")</f>
        <v/>
      </c>
      <c r="T426" t="str">
        <f>IFERROR(INDEX(LessonLO!H:I,MATCH("Senior"&amp;AN426,LessonLO!H:H,0),1),"")</f>
        <v/>
      </c>
      <c r="AN426" t="s">
        <v>1605</v>
      </c>
      <c r="AO426" t="str">
        <f ca="1">OFFSET(INDEX(I:I,MATCH(L426,I:I,0)),0,31)</f>
        <v>92fbf0c8-d090-4654-97dc-c14ca53db50e</v>
      </c>
    </row>
    <row r="427" spans="1:41" x14ac:dyDescent="0.45">
      <c r="A427" s="1">
        <v>424</v>
      </c>
      <c r="B427">
        <v>424</v>
      </c>
      <c r="C427" t="s">
        <v>185</v>
      </c>
      <c r="D427" t="s">
        <v>186</v>
      </c>
      <c r="E427" t="s">
        <v>1606</v>
      </c>
      <c r="F427" t="s">
        <v>1607</v>
      </c>
      <c r="G427" t="s">
        <v>1608</v>
      </c>
      <c r="H427" t="s">
        <v>1609</v>
      </c>
      <c r="I427" t="s">
        <v>1610</v>
      </c>
      <c r="J427" t="s">
        <v>53</v>
      </c>
      <c r="L427" s="4">
        <v>0</v>
      </c>
      <c r="N427" t="s">
        <v>1611</v>
      </c>
      <c r="P427" t="str">
        <f>IFERROR(INDEX(LessonLO!H:I,MATCH("GCSE"&amp;AN427,LessonLO!H:H,0),2),"")</f>
        <v/>
      </c>
      <c r="Q427" t="str">
        <f>IFERROR(INDEX(LessonLO!H:I,MATCH("Tiny"&amp;AN427,LessonLO!H:H,0),2),"")</f>
        <v>TS5.9</v>
      </c>
      <c r="R427" t="str">
        <f>IFERROR(INDEX(LessonLO!H:I,MATCH("Mini"&amp;AN427,LessonLO!H:H,0),2),"")</f>
        <v/>
      </c>
      <c r="S427" t="str">
        <f>IFERROR(INDEX(LessonLO!H:I,MATCH("Junior"&amp;AN427,LessonLO!H:H,0),2),"")</f>
        <v/>
      </c>
      <c r="T427" t="str">
        <f>IFERROR(INDEX(LessonLO!H:I,MATCH("Senior"&amp;AN427,LessonLO!H:H,0),1),"")</f>
        <v/>
      </c>
      <c r="AN427" t="s">
        <v>1612</v>
      </c>
    </row>
    <row r="428" spans="1:41" x14ac:dyDescent="0.45">
      <c r="A428" s="1">
        <v>425</v>
      </c>
      <c r="B428">
        <v>425</v>
      </c>
      <c r="C428" t="s">
        <v>185</v>
      </c>
      <c r="D428" t="s">
        <v>186</v>
      </c>
      <c r="E428" t="s">
        <v>1606</v>
      </c>
      <c r="F428" t="s">
        <v>1607</v>
      </c>
      <c r="G428" t="s">
        <v>1613</v>
      </c>
      <c r="H428" t="s">
        <v>1614</v>
      </c>
      <c r="I428" t="s">
        <v>1615</v>
      </c>
      <c r="J428" t="s">
        <v>48</v>
      </c>
      <c r="L428" s="4" t="str">
        <f>I427</f>
        <v>CT1_19_1_1</v>
      </c>
      <c r="N428" t="s">
        <v>1616</v>
      </c>
      <c r="P428" t="str">
        <f>IFERROR(INDEX(LessonLO!H:I,MATCH("GCSE"&amp;AN428,LessonLO!H:H,0),2),"")</f>
        <v/>
      </c>
      <c r="Q428" t="str">
        <f>IFERROR(INDEX(LessonLO!H:I,MATCH("Tiny"&amp;AN428,LessonLO!H:H,0),2),"")</f>
        <v/>
      </c>
      <c r="R428" t="str">
        <f>IFERROR(INDEX(LessonLO!H:I,MATCH("Mini"&amp;AN428,LessonLO!H:H,0),2),"")</f>
        <v/>
      </c>
      <c r="S428" t="str">
        <f>IFERROR(INDEX(LessonLO!H:I,MATCH("Junior"&amp;AN428,LessonLO!H:H,0),2),"")</f>
        <v/>
      </c>
      <c r="T428" t="str">
        <f>IFERROR(INDEX(LessonLO!H:I,MATCH("Senior"&amp;AN428,LessonLO!H:H,0),1),"")</f>
        <v/>
      </c>
      <c r="AN428" t="s">
        <v>1617</v>
      </c>
      <c r="AO428" t="str">
        <f ca="1">OFFSET(INDEX(I:I,MATCH(L428,I:I,0)),0,31)</f>
        <v>93f49437-3a93-473d-af17-5fdccba9063b</v>
      </c>
    </row>
    <row r="429" spans="1:41" x14ac:dyDescent="0.45">
      <c r="A429" s="1">
        <v>426</v>
      </c>
      <c r="B429">
        <v>426</v>
      </c>
      <c r="C429" t="s">
        <v>185</v>
      </c>
      <c r="D429" t="s">
        <v>186</v>
      </c>
      <c r="E429" t="s">
        <v>1606</v>
      </c>
      <c r="F429" t="s">
        <v>1607</v>
      </c>
      <c r="G429" t="s">
        <v>1613</v>
      </c>
      <c r="H429" t="s">
        <v>1614</v>
      </c>
      <c r="I429" t="s">
        <v>1618</v>
      </c>
      <c r="J429" t="s">
        <v>48</v>
      </c>
      <c r="L429" s="4" t="str">
        <f>I428</f>
        <v>CT1_19_2_1</v>
      </c>
      <c r="N429" t="s">
        <v>1619</v>
      </c>
      <c r="P429" t="str">
        <f>IFERROR(INDEX(LessonLO!H:I,MATCH("GCSE"&amp;AN429,LessonLO!H:H,0),2),"")</f>
        <v/>
      </c>
      <c r="Q429" t="str">
        <f>IFERROR(INDEX(LessonLO!H:I,MATCH("Tiny"&amp;AN429,LessonLO!H:H,0),2),"")</f>
        <v/>
      </c>
      <c r="R429" t="str">
        <f>IFERROR(INDEX(LessonLO!H:I,MATCH("Mini"&amp;AN429,LessonLO!H:H,0),2),"")</f>
        <v/>
      </c>
      <c r="S429" t="str">
        <f>IFERROR(INDEX(LessonLO!H:I,MATCH("Junior"&amp;AN429,LessonLO!H:H,0),2),"")</f>
        <v/>
      </c>
      <c r="T429" t="str">
        <f>IFERROR(INDEX(LessonLO!H:I,MATCH("Senior"&amp;AN429,LessonLO!H:H,0),1),"")</f>
        <v/>
      </c>
      <c r="AN429" t="s">
        <v>1620</v>
      </c>
      <c r="AO429" t="str">
        <f ca="1">OFFSET(INDEX(I:I,MATCH(L429,I:I,0)),0,31)</f>
        <v>3f511cbc-722c-4d96-a4a2-2557a34cefd6</v>
      </c>
    </row>
    <row r="430" spans="1:41" x14ac:dyDescent="0.45">
      <c r="A430" s="1">
        <v>427</v>
      </c>
      <c r="B430">
        <v>427</v>
      </c>
      <c r="C430" t="s">
        <v>185</v>
      </c>
      <c r="D430" t="s">
        <v>186</v>
      </c>
      <c r="E430" t="s">
        <v>1606</v>
      </c>
      <c r="F430" t="s">
        <v>1607</v>
      </c>
      <c r="G430" t="s">
        <v>1621</v>
      </c>
      <c r="H430" t="s">
        <v>1622</v>
      </c>
      <c r="I430" t="s">
        <v>1623</v>
      </c>
      <c r="J430" t="s">
        <v>48</v>
      </c>
      <c r="L430" s="4" t="str">
        <f>I428</f>
        <v>CT1_19_2_1</v>
      </c>
      <c r="N430" t="s">
        <v>1624</v>
      </c>
      <c r="P430" t="str">
        <f>IFERROR(INDEX(LessonLO!H:I,MATCH("GCSE"&amp;AN430,LessonLO!H:H,0),2),"")</f>
        <v/>
      </c>
      <c r="Q430" t="str">
        <f>IFERROR(INDEX(LessonLO!H:I,MATCH("Tiny"&amp;AN430,LessonLO!H:H,0),2),"")</f>
        <v>TS3.7</v>
      </c>
      <c r="R430" t="str">
        <f>IFERROR(INDEX(LessonLO!H:I,MATCH("Mini"&amp;AN430,LessonLO!H:H,0),2),"")</f>
        <v/>
      </c>
      <c r="S430" t="str">
        <f>IFERROR(INDEX(LessonLO!H:I,MATCH("Junior"&amp;AN430,LessonLO!H:H,0),2),"")</f>
        <v>JC3.7</v>
      </c>
      <c r="T430" t="str">
        <f>IFERROR(INDEX(LessonLO!H:I,MATCH("Senior"&amp;AN430,LessonLO!H:H,0),1),"")</f>
        <v/>
      </c>
      <c r="AN430" t="s">
        <v>1625</v>
      </c>
      <c r="AO430" t="str">
        <f ca="1">OFFSET(INDEX(I:I,MATCH(L430,I:I,0)),0,31)</f>
        <v>3f511cbc-722c-4d96-a4a2-2557a34cefd6</v>
      </c>
    </row>
    <row r="431" spans="1:41" x14ac:dyDescent="0.45">
      <c r="A431" s="1">
        <v>428</v>
      </c>
      <c r="B431">
        <v>428</v>
      </c>
      <c r="C431" t="s">
        <v>185</v>
      </c>
      <c r="D431" t="s">
        <v>186</v>
      </c>
      <c r="E431" t="s">
        <v>1606</v>
      </c>
      <c r="F431" t="s">
        <v>1607</v>
      </c>
      <c r="G431" t="s">
        <v>1621</v>
      </c>
      <c r="H431" t="s">
        <v>1622</v>
      </c>
      <c r="I431" t="s">
        <v>1626</v>
      </c>
      <c r="J431" t="s">
        <v>48</v>
      </c>
      <c r="L431" s="4" t="str">
        <f>CONCATENATE(I430,",",I429)</f>
        <v>CT1_19_3_1,CT1_19_2_2</v>
      </c>
      <c r="N431" t="s">
        <v>1627</v>
      </c>
      <c r="P431" t="str">
        <f>IFERROR(INDEX(LessonLO!H:I,MATCH("GCSE"&amp;AN431,LessonLO!H:H,0),2),"")</f>
        <v/>
      </c>
      <c r="Q431" t="str">
        <f>IFERROR(INDEX(LessonLO!H:I,MATCH("Tiny"&amp;AN431,LessonLO!H:H,0),2),"")</f>
        <v/>
      </c>
      <c r="R431" t="str">
        <f>IFERROR(INDEX(LessonLO!H:I,MATCH("Mini"&amp;AN431,LessonLO!H:H,0),2),"")</f>
        <v/>
      </c>
      <c r="S431" t="str">
        <f>IFERROR(INDEX(LessonLO!H:I,MATCH("Junior"&amp;AN431,LessonLO!H:H,0),2),"")</f>
        <v>JC3.7</v>
      </c>
      <c r="T431" t="str">
        <f>IFERROR(INDEX(LessonLO!H:I,MATCH("Senior"&amp;AN431,LessonLO!H:H,0),1),"")</f>
        <v/>
      </c>
      <c r="AN431" t="s">
        <v>1628</v>
      </c>
      <c r="AO431" t="str">
        <f ca="1">_xlfn.CONCAT(OFFSET(INDEX(I:I,MATCH("CT1_19_3_1",I:I,0)),0,31),",",OFFSET(INDEX(I:I,MATCH("CT1_19_2_2",I:I,0)),0,31))</f>
        <v>904d190e-c6b6-49b4-aba9-6a1e5aea5f43,733fb29f-4115-431b-b1fa-d4a992467463</v>
      </c>
    </row>
    <row r="432" spans="1:41" x14ac:dyDescent="0.45">
      <c r="A432" s="1">
        <v>429</v>
      </c>
      <c r="B432">
        <v>429</v>
      </c>
      <c r="C432" t="s">
        <v>185</v>
      </c>
      <c r="D432" t="s">
        <v>186</v>
      </c>
      <c r="E432" t="s">
        <v>1606</v>
      </c>
      <c r="F432" t="s">
        <v>1607</v>
      </c>
      <c r="G432" t="s">
        <v>1621</v>
      </c>
      <c r="H432" t="s">
        <v>1622</v>
      </c>
      <c r="I432" t="s">
        <v>1629</v>
      </c>
      <c r="J432" t="s">
        <v>230</v>
      </c>
      <c r="L432" s="4" t="str">
        <f>I430</f>
        <v>CT1_19_3_1</v>
      </c>
      <c r="N432" t="s">
        <v>1630</v>
      </c>
      <c r="P432" t="str">
        <f>IFERROR(INDEX(LessonLO!H:I,MATCH("GCSE"&amp;AN432,LessonLO!H:H,0),2),"")</f>
        <v/>
      </c>
      <c r="Q432" t="str">
        <f>IFERROR(INDEX(LessonLO!H:I,MATCH("Tiny"&amp;AN432,LessonLO!H:H,0),2),"")</f>
        <v/>
      </c>
      <c r="R432" t="str">
        <f>IFERROR(INDEX(LessonLO!H:I,MATCH("Mini"&amp;AN432,LessonLO!H:H,0),2),"")</f>
        <v/>
      </c>
      <c r="S432" t="str">
        <f>IFERROR(INDEX(LessonLO!H:I,MATCH("Junior"&amp;AN432,LessonLO!H:H,0),2),"")</f>
        <v>JC3.7</v>
      </c>
      <c r="T432" t="str">
        <f>IFERROR(INDEX(LessonLO!H:I,MATCH("Senior"&amp;AN432,LessonLO!H:H,0),1),"")</f>
        <v/>
      </c>
      <c r="AN432" t="s">
        <v>1631</v>
      </c>
      <c r="AO432" t="str">
        <f ca="1">OFFSET(INDEX(I:I,MATCH(L432,I:I,0)),0,31)</f>
        <v>904d190e-c6b6-49b4-aba9-6a1e5aea5f43</v>
      </c>
    </row>
    <row r="433" spans="1:41" x14ac:dyDescent="0.45">
      <c r="A433" s="1">
        <v>430</v>
      </c>
      <c r="B433">
        <v>430</v>
      </c>
      <c r="C433" t="s">
        <v>185</v>
      </c>
      <c r="D433" t="s">
        <v>186</v>
      </c>
      <c r="E433" t="s">
        <v>1606</v>
      </c>
      <c r="F433" t="s">
        <v>1607</v>
      </c>
      <c r="G433" t="s">
        <v>1621</v>
      </c>
      <c r="H433" t="s">
        <v>1622</v>
      </c>
      <c r="I433" t="s">
        <v>1632</v>
      </c>
      <c r="J433" t="s">
        <v>230</v>
      </c>
      <c r="L433" s="4" t="str">
        <f>I432</f>
        <v>CT1_19_3_3</v>
      </c>
      <c r="N433" t="s">
        <v>1633</v>
      </c>
      <c r="P433" t="str">
        <f>IFERROR(INDEX(LessonLO!H:I,MATCH("GCSE"&amp;AN433,LessonLO!H:H,0),2),"")</f>
        <v/>
      </c>
      <c r="Q433" t="str">
        <f>IFERROR(INDEX(LessonLO!H:I,MATCH("Tiny"&amp;AN433,LessonLO!H:H,0),2),"")</f>
        <v/>
      </c>
      <c r="R433" t="str">
        <f>IFERROR(INDEX(LessonLO!H:I,MATCH("Mini"&amp;AN433,LessonLO!H:H,0),2),"")</f>
        <v/>
      </c>
      <c r="S433" t="str">
        <f>IFERROR(INDEX(LessonLO!H:I,MATCH("Junior"&amp;AN433,LessonLO!H:H,0),2),"")</f>
        <v>JC3.7</v>
      </c>
      <c r="T433" t="str">
        <f>IFERROR(INDEX(LessonLO!H:I,MATCH("Senior"&amp;AN433,LessonLO!H:H,0),1),"")</f>
        <v/>
      </c>
      <c r="AN433" t="s">
        <v>1634</v>
      </c>
      <c r="AO433" t="str">
        <f ca="1">OFFSET(INDEX(I:I,MATCH(L433,I:I,0)),0,31)</f>
        <v>1a220b2f-35d9-4341-9077-26ff98469fda</v>
      </c>
    </row>
    <row r="434" spans="1:41" x14ac:dyDescent="0.45">
      <c r="A434" s="1">
        <v>431</v>
      </c>
      <c r="B434">
        <v>431</v>
      </c>
      <c r="C434" t="s">
        <v>185</v>
      </c>
      <c r="D434" t="s">
        <v>186</v>
      </c>
      <c r="E434" t="s">
        <v>1606</v>
      </c>
      <c r="F434" t="s">
        <v>1607</v>
      </c>
      <c r="G434" t="s">
        <v>1635</v>
      </c>
      <c r="H434" t="s">
        <v>1636</v>
      </c>
      <c r="I434" t="s">
        <v>1637</v>
      </c>
      <c r="J434" t="s">
        <v>230</v>
      </c>
      <c r="L434" s="4" t="str">
        <f>CONCATENATE(I427,",",I413)</f>
        <v>CT1_19_1_1,CT1_18_1_1</v>
      </c>
      <c r="N434" t="s">
        <v>1638</v>
      </c>
      <c r="P434" t="str">
        <f>IFERROR(INDEX(LessonLO!H:I,MATCH("GCSE"&amp;AN434,LessonLO!H:H,0),2),"")</f>
        <v/>
      </c>
      <c r="Q434" t="str">
        <f>IFERROR(INDEX(LessonLO!H:I,MATCH("Tiny"&amp;AN434,LessonLO!H:H,0),2),"")</f>
        <v>TS3.7</v>
      </c>
      <c r="R434" t="str">
        <f>IFERROR(INDEX(LessonLO!H:I,MATCH("Mini"&amp;AN434,LessonLO!H:H,0),2),"")</f>
        <v/>
      </c>
      <c r="S434" t="str">
        <f>IFERROR(INDEX(LessonLO!H:I,MATCH("Junior"&amp;AN434,LessonLO!H:H,0),2),"")</f>
        <v>JC3.7</v>
      </c>
      <c r="T434" t="str">
        <f>IFERROR(INDEX(LessonLO!H:I,MATCH("Senior"&amp;AN434,LessonLO!H:H,0),1),"")</f>
        <v/>
      </c>
      <c r="AN434" t="s">
        <v>1639</v>
      </c>
      <c r="AO434" t="str">
        <f ca="1">_xlfn.CONCAT(OFFSET(INDEX(I:I,MATCH("CT1_19_1_1",I:I,0)),0,31),",",OFFSET(INDEX(I:I,MATCH("CT1_18_1_1",I:I,0)),0,31))</f>
        <v>93f49437-3a93-473d-af17-5fdccba9063b,531c6ec0-fb02-46ef-8237-d6c5cda496e7</v>
      </c>
    </row>
    <row r="435" spans="1:41" x14ac:dyDescent="0.45">
      <c r="A435" s="1">
        <v>432</v>
      </c>
      <c r="B435">
        <v>432</v>
      </c>
      <c r="C435" t="s">
        <v>185</v>
      </c>
      <c r="D435" t="s">
        <v>186</v>
      </c>
      <c r="E435" t="s">
        <v>1606</v>
      </c>
      <c r="F435" t="s">
        <v>1607</v>
      </c>
      <c r="G435" t="s">
        <v>1635</v>
      </c>
      <c r="H435" t="s">
        <v>1636</v>
      </c>
      <c r="I435" t="s">
        <v>1640</v>
      </c>
      <c r="J435" t="s">
        <v>230</v>
      </c>
      <c r="L435" s="4" t="str">
        <f>I434</f>
        <v>CT1_19_4_1</v>
      </c>
      <c r="N435" t="s">
        <v>1641</v>
      </c>
      <c r="P435" t="str">
        <f>IFERROR(INDEX(LessonLO!H:I,MATCH("GCSE"&amp;AN435,LessonLO!H:H,0),2),"")</f>
        <v/>
      </c>
      <c r="Q435" t="str">
        <f>IFERROR(INDEX(LessonLO!H:I,MATCH("Tiny"&amp;AN435,LessonLO!H:H,0),2),"")</f>
        <v>TS3.7</v>
      </c>
      <c r="R435" t="str">
        <f>IFERROR(INDEX(LessonLO!H:I,MATCH("Mini"&amp;AN435,LessonLO!H:H,0),2),"")</f>
        <v/>
      </c>
      <c r="S435" t="str">
        <f>IFERROR(INDEX(LessonLO!H:I,MATCH("Junior"&amp;AN435,LessonLO!H:H,0),2),"")</f>
        <v>JC3.7</v>
      </c>
      <c r="T435" t="str">
        <f>IFERROR(INDEX(LessonLO!H:I,MATCH("Senior"&amp;AN435,LessonLO!H:H,0),1),"")</f>
        <v/>
      </c>
      <c r="AN435" t="s">
        <v>1642</v>
      </c>
      <c r="AO435" t="str">
        <f ca="1">OFFSET(INDEX(I:I,MATCH(L435,I:I,0)),0,31)</f>
        <v>7f79f650-7ad8-49bb-a4e8-b4f33a4654b1</v>
      </c>
    </row>
    <row r="436" spans="1:41" x14ac:dyDescent="0.45">
      <c r="A436" s="1">
        <v>433</v>
      </c>
      <c r="B436">
        <v>433</v>
      </c>
      <c r="C436" t="s">
        <v>185</v>
      </c>
      <c r="D436" t="s">
        <v>186</v>
      </c>
      <c r="E436" t="s">
        <v>1606</v>
      </c>
      <c r="F436" t="s">
        <v>1607</v>
      </c>
      <c r="G436" t="s">
        <v>1635</v>
      </c>
      <c r="H436" t="s">
        <v>1636</v>
      </c>
      <c r="I436" t="s">
        <v>1643</v>
      </c>
      <c r="J436" t="s">
        <v>230</v>
      </c>
      <c r="L436" s="4" t="str">
        <f>CONCATENATE(I430,",",I435)</f>
        <v>CT1_19_3_1,CT1_19_4_2</v>
      </c>
      <c r="N436" t="s">
        <v>1644</v>
      </c>
      <c r="P436" t="str">
        <f>IFERROR(INDEX(LessonLO!H:I,MATCH("GCSE"&amp;AN436,LessonLO!H:H,0),2),"")</f>
        <v/>
      </c>
      <c r="Q436" t="str">
        <f>IFERROR(INDEX(LessonLO!H:I,MATCH("Tiny"&amp;AN436,LessonLO!H:H,0),2),"")</f>
        <v/>
      </c>
      <c r="R436" t="str">
        <f>IFERROR(INDEX(LessonLO!H:I,MATCH("Mini"&amp;AN436,LessonLO!H:H,0),2),"")</f>
        <v/>
      </c>
      <c r="S436" t="str">
        <f>IFERROR(INDEX(LessonLO!H:I,MATCH("Junior"&amp;AN436,LessonLO!H:H,0),2),"")</f>
        <v>JC3.7</v>
      </c>
      <c r="T436" t="str">
        <f>IFERROR(INDEX(LessonLO!H:I,MATCH("Senior"&amp;AN436,LessonLO!H:H,0),1),"")</f>
        <v/>
      </c>
      <c r="AN436" t="s">
        <v>1645</v>
      </c>
      <c r="AO436" t="str">
        <f ca="1">_xlfn.CONCAT(OFFSET(INDEX(I:I,MATCH("CT1_19_3_1",I:I,0)),0,31),",",OFFSET(INDEX(I:I,MATCH("CT1_19_4_2",I:I,0)),0,31))</f>
        <v>904d190e-c6b6-49b4-aba9-6a1e5aea5f43,4e9160e0-abaf-493e-aff1-7208e4bfeb92</v>
      </c>
    </row>
    <row r="437" spans="1:41" x14ac:dyDescent="0.45">
      <c r="A437" s="1">
        <v>434</v>
      </c>
      <c r="B437">
        <v>434</v>
      </c>
      <c r="C437" t="s">
        <v>185</v>
      </c>
      <c r="D437" t="s">
        <v>186</v>
      </c>
      <c r="E437" t="s">
        <v>1606</v>
      </c>
      <c r="F437" t="s">
        <v>1607</v>
      </c>
      <c r="G437" t="s">
        <v>1635</v>
      </c>
      <c r="H437" t="s">
        <v>1636</v>
      </c>
      <c r="I437" t="s">
        <v>1646</v>
      </c>
      <c r="J437" t="s">
        <v>230</v>
      </c>
      <c r="L437" s="4" t="s">
        <v>1647</v>
      </c>
      <c r="N437" t="s">
        <v>1648</v>
      </c>
      <c r="P437" t="str">
        <f>IFERROR(INDEX(LessonLO!H:I,MATCH("GCSE"&amp;AN437,LessonLO!H:H,0),2),"")</f>
        <v/>
      </c>
      <c r="Q437" t="str">
        <f>IFERROR(INDEX(LessonLO!H:I,MATCH("Tiny"&amp;AN437,LessonLO!H:H,0),2),"")</f>
        <v/>
      </c>
      <c r="R437" t="str">
        <f>IFERROR(INDEX(LessonLO!H:I,MATCH("Mini"&amp;AN437,LessonLO!H:H,0),2),"")</f>
        <v/>
      </c>
      <c r="S437" t="str">
        <f>IFERROR(INDEX(LessonLO!H:I,MATCH("Junior"&amp;AN437,LessonLO!H:H,0),2),"")</f>
        <v>JC3.7</v>
      </c>
      <c r="T437" t="str">
        <f>IFERROR(INDEX(LessonLO!H:I,MATCH("Senior"&amp;AN437,LessonLO!H:H,0),1),"")</f>
        <v/>
      </c>
      <c r="AN437" t="s">
        <v>1649</v>
      </c>
      <c r="AO437" t="s">
        <v>1650</v>
      </c>
    </row>
    <row r="438" spans="1:41" x14ac:dyDescent="0.45">
      <c r="A438" s="1">
        <v>435</v>
      </c>
      <c r="B438">
        <v>435</v>
      </c>
      <c r="C438" t="s">
        <v>185</v>
      </c>
      <c r="D438" t="s">
        <v>186</v>
      </c>
      <c r="E438" t="s">
        <v>1606</v>
      </c>
      <c r="F438" t="s">
        <v>1607</v>
      </c>
      <c r="G438" t="s">
        <v>1635</v>
      </c>
      <c r="H438" t="s">
        <v>1636</v>
      </c>
      <c r="I438" t="s">
        <v>1651</v>
      </c>
      <c r="J438" t="s">
        <v>230</v>
      </c>
      <c r="L438" s="4" t="str">
        <f>I437</f>
        <v>CT1_19_4_4</v>
      </c>
      <c r="N438" t="s">
        <v>1652</v>
      </c>
      <c r="P438" t="str">
        <f>IFERROR(INDEX(LessonLO!H:I,MATCH("GCSE"&amp;AN438,LessonLO!H:H,0),2),"")</f>
        <v/>
      </c>
      <c r="Q438" t="str">
        <f>IFERROR(INDEX(LessonLO!H:I,MATCH("Tiny"&amp;AN438,LessonLO!H:H,0),2),"")</f>
        <v/>
      </c>
      <c r="R438" t="str">
        <f>IFERROR(INDEX(LessonLO!H:I,MATCH("Mini"&amp;AN438,LessonLO!H:H,0),2),"")</f>
        <v/>
      </c>
      <c r="S438" t="str">
        <f>IFERROR(INDEX(LessonLO!H:I,MATCH("Junior"&amp;AN438,LessonLO!H:H,0),2),"")</f>
        <v>JC3.7</v>
      </c>
      <c r="T438" t="str">
        <f>IFERROR(INDEX(LessonLO!H:I,MATCH("Senior"&amp;AN438,LessonLO!H:H,0),1),"")</f>
        <v/>
      </c>
      <c r="AN438" t="s">
        <v>1653</v>
      </c>
      <c r="AO438" t="str">
        <f t="shared" ref="AO438:AO447" ca="1" si="29">OFFSET(INDEX(I:I,MATCH(L438,I:I,0)),0,31)</f>
        <v>0bb7a6f9-8ebb-4ec5-8111-651dd415ec37</v>
      </c>
    </row>
    <row r="439" spans="1:41" x14ac:dyDescent="0.45">
      <c r="A439" s="1">
        <v>436</v>
      </c>
      <c r="B439">
        <v>436</v>
      </c>
      <c r="C439" t="s">
        <v>185</v>
      </c>
      <c r="D439" t="s">
        <v>186</v>
      </c>
      <c r="E439" t="s">
        <v>1654</v>
      </c>
      <c r="F439" t="s">
        <v>42</v>
      </c>
      <c r="G439" t="s">
        <v>1655</v>
      </c>
      <c r="H439" t="s">
        <v>89</v>
      </c>
      <c r="I439" t="s">
        <v>1656</v>
      </c>
      <c r="J439" t="s">
        <v>53</v>
      </c>
      <c r="L439" s="4" t="str">
        <f>I18</f>
        <v>CS1_2_1_6</v>
      </c>
      <c r="N439" t="s">
        <v>1657</v>
      </c>
      <c r="P439" t="str">
        <f>IFERROR(INDEX(LessonLO!H:I,MATCH("GCSE"&amp;AN439,LessonLO!H:H,0),2),"")</f>
        <v/>
      </c>
      <c r="Q439" t="str">
        <f>IFERROR(INDEX(LessonLO!H:I,MATCH("Tiny"&amp;AN439,LessonLO!H:H,0),2),"")</f>
        <v/>
      </c>
      <c r="R439" t="str">
        <f>IFERROR(INDEX(LessonLO!H:I,MATCH("Mini"&amp;AN439,LessonLO!H:H,0),2),"")</f>
        <v/>
      </c>
      <c r="S439" t="str">
        <f>IFERROR(INDEX(LessonLO!H:I,MATCH("Junior"&amp;AN439,LessonLO!H:H,0),2),"")</f>
        <v/>
      </c>
      <c r="T439" t="str">
        <f>IFERROR(INDEX(LessonLO!H:I,MATCH("Senior"&amp;AN439,LessonLO!H:H,0),1),"")</f>
        <v/>
      </c>
      <c r="AN439" t="s">
        <v>1658</v>
      </c>
      <c r="AO439" t="str">
        <f t="shared" ca="1" si="29"/>
        <v>94b315d9-0ea5-4d0b-b67b-49c6b5bd913b</v>
      </c>
    </row>
    <row r="440" spans="1:41" x14ac:dyDescent="0.45">
      <c r="A440" s="1">
        <v>437</v>
      </c>
      <c r="B440">
        <v>437</v>
      </c>
      <c r="C440" t="s">
        <v>185</v>
      </c>
      <c r="D440" t="s">
        <v>186</v>
      </c>
      <c r="E440" t="s">
        <v>1654</v>
      </c>
      <c r="F440" t="s">
        <v>42</v>
      </c>
      <c r="G440" t="s">
        <v>1655</v>
      </c>
      <c r="H440" t="s">
        <v>89</v>
      </c>
      <c r="I440" t="s">
        <v>1659</v>
      </c>
      <c r="J440" t="s">
        <v>80</v>
      </c>
      <c r="L440" s="4" t="str">
        <f>I439</f>
        <v>CT1_20_1_1</v>
      </c>
      <c r="N440" t="s">
        <v>1660</v>
      </c>
      <c r="P440" t="str">
        <f>IFERROR(INDEX(LessonLO!H:I,MATCH("GCSE"&amp;AN440,LessonLO!H:H,0),2),"")</f>
        <v/>
      </c>
      <c r="Q440" t="str">
        <f>IFERROR(INDEX(LessonLO!H:I,MATCH("Tiny"&amp;AN440,LessonLO!H:H,0),2),"")</f>
        <v/>
      </c>
      <c r="R440" t="str">
        <f>IFERROR(INDEX(LessonLO!H:I,MATCH("Mini"&amp;AN440,LessonLO!H:H,0),2),"")</f>
        <v/>
      </c>
      <c r="S440" t="str">
        <f>IFERROR(INDEX(LessonLO!H:I,MATCH("Junior"&amp;AN440,LessonLO!H:H,0),2),"")</f>
        <v/>
      </c>
      <c r="T440" t="str">
        <f>IFERROR(INDEX(LessonLO!H:I,MATCH("Senior"&amp;AN440,LessonLO!H:H,0),1),"")</f>
        <v/>
      </c>
      <c r="AN440" t="s">
        <v>1661</v>
      </c>
      <c r="AO440" t="str">
        <f t="shared" ca="1" si="29"/>
        <v>6626b064-9708-4e2a-a443-d7b917f935b5</v>
      </c>
    </row>
    <row r="441" spans="1:41" x14ac:dyDescent="0.45">
      <c r="A441" s="1">
        <v>438</v>
      </c>
      <c r="B441">
        <v>438</v>
      </c>
      <c r="C441" t="s">
        <v>185</v>
      </c>
      <c r="D441" t="s">
        <v>186</v>
      </c>
      <c r="E441" t="s">
        <v>1654</v>
      </c>
      <c r="F441" t="s">
        <v>42</v>
      </c>
      <c r="G441" t="s">
        <v>1655</v>
      </c>
      <c r="H441" t="s">
        <v>89</v>
      </c>
      <c r="I441" t="s">
        <v>1662</v>
      </c>
      <c r="J441" t="s">
        <v>80</v>
      </c>
      <c r="L441" s="4" t="str">
        <f>I440</f>
        <v>CT1_20_1_2</v>
      </c>
      <c r="N441" t="s">
        <v>1663</v>
      </c>
      <c r="P441" t="str">
        <f>IFERROR(INDEX(LessonLO!H:I,MATCH("GCSE"&amp;AN441,LessonLO!H:H,0),2),"")</f>
        <v/>
      </c>
      <c r="Q441" t="str">
        <f>IFERROR(INDEX(LessonLO!H:I,MATCH("Tiny"&amp;AN441,LessonLO!H:H,0),2),"")</f>
        <v/>
      </c>
      <c r="R441" t="str">
        <f>IFERROR(INDEX(LessonLO!H:I,MATCH("Mini"&amp;AN441,LessonLO!H:H,0),2),"")</f>
        <v/>
      </c>
      <c r="S441" t="str">
        <f>IFERROR(INDEX(LessonLO!H:I,MATCH("Junior"&amp;AN441,LessonLO!H:H,0),2),"")</f>
        <v/>
      </c>
      <c r="T441" t="str">
        <f>IFERROR(INDEX(LessonLO!H:I,MATCH("Senior"&amp;AN441,LessonLO!H:H,0),1),"")</f>
        <v/>
      </c>
      <c r="AN441" t="s">
        <v>1664</v>
      </c>
      <c r="AO441" t="str">
        <f t="shared" ca="1" si="29"/>
        <v>27601b9c-b859-44f5-9d04-747c70734007</v>
      </c>
    </row>
    <row r="442" spans="1:41" x14ac:dyDescent="0.45">
      <c r="A442" s="1">
        <v>439</v>
      </c>
      <c r="B442">
        <v>439</v>
      </c>
      <c r="C442" t="s">
        <v>185</v>
      </c>
      <c r="D442" t="s">
        <v>186</v>
      </c>
      <c r="E442" t="s">
        <v>1654</v>
      </c>
      <c r="F442" t="s">
        <v>42</v>
      </c>
      <c r="G442" t="s">
        <v>1655</v>
      </c>
      <c r="H442" t="s">
        <v>89</v>
      </c>
      <c r="I442" t="s">
        <v>1665</v>
      </c>
      <c r="J442" t="s">
        <v>80</v>
      </c>
      <c r="L442" s="4" t="str">
        <f>I441</f>
        <v>CT1_20_1_3</v>
      </c>
      <c r="N442" t="s">
        <v>1666</v>
      </c>
      <c r="P442" t="str">
        <f>IFERROR(INDEX(LessonLO!H:I,MATCH("GCSE"&amp;AN442,LessonLO!H:H,0),2),"")</f>
        <v/>
      </c>
      <c r="Q442" t="str">
        <f>IFERROR(INDEX(LessonLO!H:I,MATCH("Tiny"&amp;AN442,LessonLO!H:H,0),2),"")</f>
        <v/>
      </c>
      <c r="R442" t="str">
        <f>IFERROR(INDEX(LessonLO!H:I,MATCH("Mini"&amp;AN442,LessonLO!H:H,0),2),"")</f>
        <v/>
      </c>
      <c r="S442" t="str">
        <f>IFERROR(INDEX(LessonLO!H:I,MATCH("Junior"&amp;AN442,LessonLO!H:H,0),2),"")</f>
        <v/>
      </c>
      <c r="T442" t="str">
        <f>IFERROR(INDEX(LessonLO!H:I,MATCH("Senior"&amp;AN442,LessonLO!H:H,0),1),"")</f>
        <v/>
      </c>
      <c r="AN442" t="s">
        <v>1667</v>
      </c>
      <c r="AO442" t="str">
        <f t="shared" ca="1" si="29"/>
        <v>d731f632-ce3b-4560-86cf-d2d548bbc235</v>
      </c>
    </row>
    <row r="443" spans="1:41" x14ac:dyDescent="0.45">
      <c r="A443" s="1">
        <v>440</v>
      </c>
      <c r="B443">
        <v>440</v>
      </c>
      <c r="C443" t="s">
        <v>185</v>
      </c>
      <c r="D443" t="s">
        <v>186</v>
      </c>
      <c r="E443" t="s">
        <v>1654</v>
      </c>
      <c r="F443" t="s">
        <v>42</v>
      </c>
      <c r="G443" t="s">
        <v>1655</v>
      </c>
      <c r="H443" t="s">
        <v>89</v>
      </c>
      <c r="I443" t="s">
        <v>1668</v>
      </c>
      <c r="J443" t="s">
        <v>53</v>
      </c>
      <c r="L443" s="4" t="str">
        <f>I442</f>
        <v>CT1_20_1_4</v>
      </c>
      <c r="N443" t="s">
        <v>1669</v>
      </c>
      <c r="P443" t="str">
        <f>IFERROR(INDEX(LessonLO!H:I,MATCH("GCSE"&amp;AN443,LessonLO!H:H,0),2),"")</f>
        <v/>
      </c>
      <c r="Q443" t="str">
        <f>IFERROR(INDEX(LessonLO!H:I,MATCH("Tiny"&amp;AN443,LessonLO!H:H,0),2),"")</f>
        <v/>
      </c>
      <c r="R443" t="str">
        <f>IFERROR(INDEX(LessonLO!H:I,MATCH("Mini"&amp;AN443,LessonLO!H:H,0),2),"")</f>
        <v/>
      </c>
      <c r="S443" t="str">
        <f>IFERROR(INDEX(LessonLO!H:I,MATCH("Junior"&amp;AN443,LessonLO!H:H,0),2),"")</f>
        <v/>
      </c>
      <c r="T443" t="str">
        <f>IFERROR(INDEX(LessonLO!H:I,MATCH("Senior"&amp;AN443,LessonLO!H:H,0),1),"")</f>
        <v/>
      </c>
      <c r="AN443" t="s">
        <v>1670</v>
      </c>
      <c r="AO443" t="str">
        <f t="shared" ca="1" si="29"/>
        <v>8ffa3b86-fb03-4389-967b-ea43f14ec57c</v>
      </c>
    </row>
    <row r="444" spans="1:41" x14ac:dyDescent="0.45">
      <c r="A444" s="1">
        <v>441</v>
      </c>
      <c r="B444">
        <v>441</v>
      </c>
      <c r="C444" t="s">
        <v>185</v>
      </c>
      <c r="D444" t="s">
        <v>186</v>
      </c>
      <c r="E444" t="s">
        <v>1671</v>
      </c>
      <c r="F444" t="s">
        <v>1672</v>
      </c>
      <c r="G444" t="s">
        <v>1673</v>
      </c>
      <c r="H444" t="s">
        <v>1674</v>
      </c>
      <c r="I444" t="s">
        <v>1675</v>
      </c>
      <c r="J444" t="s">
        <v>48</v>
      </c>
      <c r="L444" s="4" t="str">
        <f>I288</f>
        <v>CT1_7_3_5</v>
      </c>
      <c r="N444" t="s">
        <v>1676</v>
      </c>
      <c r="P444" t="str">
        <f>IFERROR(INDEX(LessonLO!H:I,MATCH("GCSE"&amp;AN444,LessonLO!H:H,0),2),"")</f>
        <v/>
      </c>
      <c r="Q444" t="str">
        <f>IFERROR(INDEX(LessonLO!H:I,MATCH("Tiny"&amp;AN444,LessonLO!H:H,0),2),"")</f>
        <v>TS4.8</v>
      </c>
      <c r="R444" t="str">
        <f>IFERROR(INDEX(LessonLO!H:I,MATCH("Mini"&amp;AN444,LessonLO!H:H,0),2),"")</f>
        <v/>
      </c>
      <c r="S444" t="str">
        <f>IFERROR(INDEX(LessonLO!H:I,MATCH("Junior"&amp;AN444,LessonLO!H:H,0),2),"")</f>
        <v/>
      </c>
      <c r="T444" t="str">
        <f>IFERROR(INDEX(LessonLO!H:I,MATCH("Senior"&amp;AN444,LessonLO!H:H,0),1),"")</f>
        <v/>
      </c>
      <c r="AN444" t="s">
        <v>1677</v>
      </c>
      <c r="AO444" t="str">
        <f t="shared" ca="1" si="29"/>
        <v>026e1653-93c8-45d7-8396-8b8ffc0eff54</v>
      </c>
    </row>
    <row r="445" spans="1:41" x14ac:dyDescent="0.45">
      <c r="A445" s="1">
        <v>442</v>
      </c>
      <c r="B445">
        <v>442</v>
      </c>
      <c r="C445" t="s">
        <v>185</v>
      </c>
      <c r="D445" t="s">
        <v>186</v>
      </c>
      <c r="E445" t="s">
        <v>1671</v>
      </c>
      <c r="F445" t="s">
        <v>1672</v>
      </c>
      <c r="G445" t="s">
        <v>1673</v>
      </c>
      <c r="H445" t="s">
        <v>1674</v>
      </c>
      <c r="I445" t="s">
        <v>1678</v>
      </c>
      <c r="J445" t="s">
        <v>48</v>
      </c>
      <c r="L445" s="4" t="str">
        <f>I444</f>
        <v>CT1_25_1_1</v>
      </c>
      <c r="N445" t="s">
        <v>1679</v>
      </c>
      <c r="P445" t="str">
        <f>IFERROR(INDEX(LessonLO!H:I,MATCH("GCSE"&amp;AN445,LessonLO!H:H,0),2),"")</f>
        <v/>
      </c>
      <c r="Q445" t="str">
        <f>IFERROR(INDEX(LessonLO!H:I,MATCH("Tiny"&amp;AN445,LessonLO!H:H,0),2),"")</f>
        <v>TS4.8</v>
      </c>
      <c r="R445" t="str">
        <f>IFERROR(INDEX(LessonLO!H:I,MATCH("Mini"&amp;AN445,LessonLO!H:H,0),2),"")</f>
        <v/>
      </c>
      <c r="S445" t="str">
        <f>IFERROR(INDEX(LessonLO!H:I,MATCH("Junior"&amp;AN445,LessonLO!H:H,0),2),"")</f>
        <v/>
      </c>
      <c r="T445" t="str">
        <f>IFERROR(INDEX(LessonLO!H:I,MATCH("Senior"&amp;AN445,LessonLO!H:H,0),1),"")</f>
        <v/>
      </c>
      <c r="AN445" t="s">
        <v>1680</v>
      </c>
      <c r="AO445" t="str">
        <f t="shared" ca="1" si="29"/>
        <v>25cb80b8-5044-4964-8b0d-253922310339</v>
      </c>
    </row>
    <row r="446" spans="1:41" x14ac:dyDescent="0.45">
      <c r="A446" s="1">
        <v>443</v>
      </c>
      <c r="B446">
        <v>443</v>
      </c>
      <c r="C446" t="s">
        <v>185</v>
      </c>
      <c r="D446" t="s">
        <v>186</v>
      </c>
      <c r="E446" t="s">
        <v>1671</v>
      </c>
      <c r="F446" t="s">
        <v>1672</v>
      </c>
      <c r="G446" t="s">
        <v>1681</v>
      </c>
      <c r="H446" t="s">
        <v>1682</v>
      </c>
      <c r="I446" t="s">
        <v>1683</v>
      </c>
      <c r="J446" t="s">
        <v>48</v>
      </c>
      <c r="L446" s="4" t="str">
        <f>I444</f>
        <v>CT1_25_1_1</v>
      </c>
      <c r="N446" t="s">
        <v>1684</v>
      </c>
      <c r="P446" t="str">
        <f>IFERROR(INDEX(LessonLO!H:I,MATCH("GCSE"&amp;AN446,LessonLO!H:H,0),2),"")</f>
        <v/>
      </c>
      <c r="Q446" t="str">
        <f>IFERROR(INDEX(LessonLO!H:I,MATCH("Tiny"&amp;AN446,LessonLO!H:H,0),2),"")</f>
        <v/>
      </c>
      <c r="R446" t="str">
        <f>IFERROR(INDEX(LessonLO!H:I,MATCH("Mini"&amp;AN446,LessonLO!H:H,0),2),"")</f>
        <v/>
      </c>
      <c r="S446" t="str">
        <f>IFERROR(INDEX(LessonLO!H:I,MATCH("Junior"&amp;AN446,LessonLO!H:H,0),2),"")</f>
        <v/>
      </c>
      <c r="T446" t="str">
        <f>IFERROR(INDEX(LessonLO!H:I,MATCH("Senior"&amp;AN446,LessonLO!H:H,0),1),"")</f>
        <v/>
      </c>
      <c r="AN446" t="s">
        <v>1685</v>
      </c>
      <c r="AO446" t="str">
        <f t="shared" ca="1" si="29"/>
        <v>25cb80b8-5044-4964-8b0d-253922310339</v>
      </c>
    </row>
    <row r="447" spans="1:41" x14ac:dyDescent="0.45">
      <c r="A447" s="1">
        <v>444</v>
      </c>
      <c r="B447">
        <v>444</v>
      </c>
      <c r="C447" t="s">
        <v>185</v>
      </c>
      <c r="D447" t="s">
        <v>186</v>
      </c>
      <c r="E447" t="s">
        <v>1671</v>
      </c>
      <c r="F447" t="s">
        <v>1672</v>
      </c>
      <c r="G447" t="s">
        <v>1681</v>
      </c>
      <c r="H447" t="s">
        <v>1682</v>
      </c>
      <c r="I447" t="s">
        <v>1686</v>
      </c>
      <c r="J447" t="s">
        <v>48</v>
      </c>
      <c r="L447" s="4" t="str">
        <f>I446</f>
        <v>CT1_25_2_1</v>
      </c>
      <c r="N447" t="s">
        <v>1687</v>
      </c>
      <c r="P447" t="str">
        <f>IFERROR(INDEX(LessonLO!H:I,MATCH("GCSE"&amp;AN447,LessonLO!H:H,0),2),"")</f>
        <v/>
      </c>
      <c r="Q447" t="str">
        <f>IFERROR(INDEX(LessonLO!H:I,MATCH("Tiny"&amp;AN447,LessonLO!H:H,0),2),"")</f>
        <v/>
      </c>
      <c r="R447" t="str">
        <f>IFERROR(INDEX(LessonLO!H:I,MATCH("Mini"&amp;AN447,LessonLO!H:H,0),2),"")</f>
        <v/>
      </c>
      <c r="S447" t="str">
        <f>IFERROR(INDEX(LessonLO!H:I,MATCH("Junior"&amp;AN447,LessonLO!H:H,0),2),"")</f>
        <v/>
      </c>
      <c r="T447" t="str">
        <f>IFERROR(INDEX(LessonLO!H:I,MATCH("Senior"&amp;AN447,LessonLO!H:H,0),1),"")</f>
        <v/>
      </c>
      <c r="AN447" t="s">
        <v>1688</v>
      </c>
      <c r="AO447" t="str">
        <f t="shared" ca="1" si="29"/>
        <v>140649e7-db8c-4cef-ad9b-703007e11721</v>
      </c>
    </row>
    <row r="448" spans="1:41" x14ac:dyDescent="0.45">
      <c r="A448" s="1">
        <v>445</v>
      </c>
      <c r="B448">
        <v>445</v>
      </c>
      <c r="C448" t="s">
        <v>185</v>
      </c>
      <c r="D448" t="s">
        <v>186</v>
      </c>
      <c r="E448" t="s">
        <v>1689</v>
      </c>
      <c r="F448" t="s">
        <v>1690</v>
      </c>
      <c r="G448" t="s">
        <v>1691</v>
      </c>
      <c r="H448" t="s">
        <v>1692</v>
      </c>
      <c r="I448" t="s">
        <v>1693</v>
      </c>
      <c r="J448" t="s">
        <v>48</v>
      </c>
      <c r="L448" s="4">
        <v>0</v>
      </c>
      <c r="N448" t="s">
        <v>1694</v>
      </c>
      <c r="P448" t="str">
        <f>IFERROR(INDEX(LessonLO!H:I,MATCH("GCSE"&amp;AN448,LessonLO!H:H,0),2),"")</f>
        <v/>
      </c>
      <c r="Q448" t="str">
        <f>IFERROR(INDEX(LessonLO!H:I,MATCH("Tiny"&amp;AN448,LessonLO!H:H,0),2),"")</f>
        <v>TS4.9</v>
      </c>
      <c r="R448" t="str">
        <f>IFERROR(INDEX(LessonLO!H:I,MATCH("Mini"&amp;AN448,LessonLO!H:H,0),2),"")</f>
        <v/>
      </c>
      <c r="S448" t="str">
        <f>IFERROR(INDEX(LessonLO!H:I,MATCH("Junior"&amp;AN448,LessonLO!H:H,0),2),"")</f>
        <v/>
      </c>
      <c r="T448" t="str">
        <f>IFERROR(INDEX(LessonLO!H:I,MATCH("Senior"&amp;AN448,LessonLO!H:H,0),1),"")</f>
        <v/>
      </c>
      <c r="AN448" t="s">
        <v>1695</v>
      </c>
    </row>
    <row r="449" spans="1:41" x14ac:dyDescent="0.45">
      <c r="A449" s="1">
        <v>446</v>
      </c>
      <c r="B449">
        <v>446</v>
      </c>
      <c r="C449" t="s">
        <v>185</v>
      </c>
      <c r="D449" t="s">
        <v>186</v>
      </c>
      <c r="E449" t="s">
        <v>1689</v>
      </c>
      <c r="F449" t="s">
        <v>1690</v>
      </c>
      <c r="G449" t="s">
        <v>1691</v>
      </c>
      <c r="H449" t="s">
        <v>1692</v>
      </c>
      <c r="I449" t="s">
        <v>1696</v>
      </c>
      <c r="J449" t="s">
        <v>48</v>
      </c>
      <c r="L449" s="4" t="str">
        <f>I448</f>
        <v>CT1_26_1_1</v>
      </c>
      <c r="N449" t="s">
        <v>1697</v>
      </c>
      <c r="P449" t="str">
        <f>IFERROR(INDEX(LessonLO!H:I,MATCH("GCSE"&amp;AN449,LessonLO!H:H,0),2),"")</f>
        <v/>
      </c>
      <c r="Q449" t="str">
        <f>IFERROR(INDEX(LessonLO!H:I,MATCH("Tiny"&amp;AN449,LessonLO!H:H,0),2),"")</f>
        <v>TS4.9</v>
      </c>
      <c r="R449" t="str">
        <f>IFERROR(INDEX(LessonLO!H:I,MATCH("Mini"&amp;AN449,LessonLO!H:H,0),2),"")</f>
        <v/>
      </c>
      <c r="S449" t="str">
        <f>IFERROR(INDEX(LessonLO!H:I,MATCH("Junior"&amp;AN449,LessonLO!H:H,0),2),"")</f>
        <v/>
      </c>
      <c r="T449" t="str">
        <f>IFERROR(INDEX(LessonLO!H:I,MATCH("Senior"&amp;AN449,LessonLO!H:H,0),1),"")</f>
        <v/>
      </c>
      <c r="AN449" t="s">
        <v>1698</v>
      </c>
      <c r="AO449" t="str">
        <f t="shared" ref="AO449:AO454" ca="1" si="30">OFFSET(INDEX(I:I,MATCH(L449,I:I,0)),0,31)</f>
        <v>a47e626b-ea1e-4dde-9461-7ef0a8917110</v>
      </c>
    </row>
    <row r="450" spans="1:41" x14ac:dyDescent="0.45">
      <c r="A450" s="1">
        <v>447</v>
      </c>
      <c r="B450">
        <v>447</v>
      </c>
      <c r="C450" t="s">
        <v>185</v>
      </c>
      <c r="D450" t="s">
        <v>186</v>
      </c>
      <c r="E450" t="s">
        <v>1689</v>
      </c>
      <c r="F450" t="s">
        <v>1690</v>
      </c>
      <c r="G450" t="s">
        <v>1691</v>
      </c>
      <c r="H450" t="s">
        <v>1692</v>
      </c>
      <c r="I450" t="s">
        <v>1699</v>
      </c>
      <c r="J450" t="s">
        <v>230</v>
      </c>
      <c r="L450" s="4" t="str">
        <f>I449</f>
        <v>CT1_26_1_2</v>
      </c>
      <c r="N450" t="s">
        <v>1700</v>
      </c>
      <c r="P450" t="str">
        <f>IFERROR(INDEX(LessonLO!H:I,MATCH("GCSE"&amp;AN450,LessonLO!H:H,0),2),"")</f>
        <v/>
      </c>
      <c r="Q450" t="str">
        <f>IFERROR(INDEX(LessonLO!H:I,MATCH("Tiny"&amp;AN450,LessonLO!H:H,0),2),"")</f>
        <v/>
      </c>
      <c r="R450" t="str">
        <f>IFERROR(INDEX(LessonLO!H:I,MATCH("Mini"&amp;AN450,LessonLO!H:H,0),2),"")</f>
        <v/>
      </c>
      <c r="S450" t="str">
        <f>IFERROR(INDEX(LessonLO!H:I,MATCH("Junior"&amp;AN450,LessonLO!H:H,0),2),"")</f>
        <v/>
      </c>
      <c r="T450" t="str">
        <f>IFERROR(INDEX(LessonLO!H:I,MATCH("Senior"&amp;AN450,LessonLO!H:H,0),1),"")</f>
        <v/>
      </c>
      <c r="AN450" t="s">
        <v>1701</v>
      </c>
      <c r="AO450" t="str">
        <f t="shared" ca="1" si="30"/>
        <v>bc81976f-e122-4b49-991e-0a738a1c260a</v>
      </c>
    </row>
    <row r="451" spans="1:41" x14ac:dyDescent="0.45">
      <c r="A451" s="1">
        <v>448</v>
      </c>
      <c r="B451">
        <v>448</v>
      </c>
      <c r="C451" t="s">
        <v>185</v>
      </c>
      <c r="D451" t="s">
        <v>186</v>
      </c>
      <c r="E451" t="s">
        <v>1689</v>
      </c>
      <c r="F451" t="s">
        <v>1690</v>
      </c>
      <c r="G451" t="s">
        <v>1702</v>
      </c>
      <c r="H451" t="s">
        <v>1703</v>
      </c>
      <c r="I451" t="s">
        <v>1704</v>
      </c>
      <c r="J451" t="s">
        <v>80</v>
      </c>
      <c r="L451" s="4" t="str">
        <f>I867</f>
        <v>CT1_42_1_4</v>
      </c>
      <c r="N451" t="s">
        <v>1705</v>
      </c>
      <c r="P451" t="str">
        <f>IFERROR(INDEX(LessonLO!H:I,MATCH("GCSE"&amp;AN451,LessonLO!H:H,0),2),"")</f>
        <v/>
      </c>
      <c r="Q451" t="str">
        <f>IFERROR(INDEX(LessonLO!H:I,MATCH("Tiny"&amp;AN451,LessonLO!H:H,0),2),"")</f>
        <v>TS4.9</v>
      </c>
      <c r="R451" t="str">
        <f>IFERROR(INDEX(LessonLO!H:I,MATCH("Mini"&amp;AN451,LessonLO!H:H,0),2),"")</f>
        <v/>
      </c>
      <c r="S451" t="str">
        <f>IFERROR(INDEX(LessonLO!H:I,MATCH("Junior"&amp;AN451,LessonLO!H:H,0),2),"")</f>
        <v/>
      </c>
      <c r="T451" t="str">
        <f>IFERROR(INDEX(LessonLO!H:I,MATCH("Senior"&amp;AN451,LessonLO!H:H,0),1),"")</f>
        <v/>
      </c>
      <c r="AN451" t="s">
        <v>1706</v>
      </c>
      <c r="AO451" t="str">
        <f t="shared" ca="1" si="30"/>
        <v>01cd5123-668a-4526-95f4-96421f00ef78</v>
      </c>
    </row>
    <row r="452" spans="1:41" x14ac:dyDescent="0.45">
      <c r="A452" s="1">
        <v>449</v>
      </c>
      <c r="B452">
        <v>449</v>
      </c>
      <c r="C452" t="s">
        <v>185</v>
      </c>
      <c r="D452" t="s">
        <v>186</v>
      </c>
      <c r="E452" t="s">
        <v>1689</v>
      </c>
      <c r="F452" t="s">
        <v>1690</v>
      </c>
      <c r="G452" t="s">
        <v>1702</v>
      </c>
      <c r="H452" t="s">
        <v>1703</v>
      </c>
      <c r="I452" t="s">
        <v>1707</v>
      </c>
      <c r="J452" t="s">
        <v>80</v>
      </c>
      <c r="L452" s="4" t="str">
        <f>I451</f>
        <v>CT1_26_2_1</v>
      </c>
      <c r="N452" t="s">
        <v>1708</v>
      </c>
      <c r="P452" t="str">
        <f>IFERROR(INDEX(LessonLO!H:I,MATCH("GCSE"&amp;AN452,LessonLO!H:H,0),2),"")</f>
        <v/>
      </c>
      <c r="Q452" t="str">
        <f>IFERROR(INDEX(LessonLO!H:I,MATCH("Tiny"&amp;AN452,LessonLO!H:H,0),2),"")</f>
        <v>TS4.9</v>
      </c>
      <c r="R452" t="str">
        <f>IFERROR(INDEX(LessonLO!H:I,MATCH("Mini"&amp;AN452,LessonLO!H:H,0),2),"")</f>
        <v/>
      </c>
      <c r="S452" t="str">
        <f>IFERROR(INDEX(LessonLO!H:I,MATCH("Junior"&amp;AN452,LessonLO!H:H,0),2),"")</f>
        <v/>
      </c>
      <c r="T452" t="str">
        <f>IFERROR(INDEX(LessonLO!H:I,MATCH("Senior"&amp;AN452,LessonLO!H:H,0),1),"")</f>
        <v/>
      </c>
      <c r="AN452" t="s">
        <v>1709</v>
      </c>
      <c r="AO452" t="str">
        <f t="shared" ca="1" si="30"/>
        <v>faf45e9c-07f2-4a8a-92c2-b08c3df7ee7d</v>
      </c>
    </row>
    <row r="453" spans="1:41" x14ac:dyDescent="0.45">
      <c r="A453" s="1">
        <v>450</v>
      </c>
      <c r="B453">
        <v>450</v>
      </c>
      <c r="C453" t="s">
        <v>185</v>
      </c>
      <c r="D453" t="s">
        <v>186</v>
      </c>
      <c r="E453" t="s">
        <v>1689</v>
      </c>
      <c r="F453" t="s">
        <v>1690</v>
      </c>
      <c r="G453" t="s">
        <v>1702</v>
      </c>
      <c r="H453" t="s">
        <v>1703</v>
      </c>
      <c r="I453" t="s">
        <v>1710</v>
      </c>
      <c r="J453" t="s">
        <v>80</v>
      </c>
      <c r="L453" s="4" t="str">
        <f>I451</f>
        <v>CT1_26_2_1</v>
      </c>
      <c r="N453" t="s">
        <v>1711</v>
      </c>
      <c r="P453" t="str">
        <f>IFERROR(INDEX(LessonLO!H:I,MATCH("GCSE"&amp;AN453,LessonLO!H:H,0),2),"")</f>
        <v/>
      </c>
      <c r="Q453" t="str">
        <f>IFERROR(INDEX(LessonLO!H:I,MATCH("Tiny"&amp;AN453,LessonLO!H:H,0),2),"")</f>
        <v>TS5.2</v>
      </c>
      <c r="R453" t="str">
        <f>IFERROR(INDEX(LessonLO!H:I,MATCH("Mini"&amp;AN453,LessonLO!H:H,0),2),"")</f>
        <v/>
      </c>
      <c r="S453" t="str">
        <f>IFERROR(INDEX(LessonLO!H:I,MATCH("Junior"&amp;AN453,LessonLO!H:H,0),2),"")</f>
        <v/>
      </c>
      <c r="T453" t="str">
        <f>IFERROR(INDEX(LessonLO!H:I,MATCH("Senior"&amp;AN453,LessonLO!H:H,0),1),"")</f>
        <v/>
      </c>
      <c r="AN453" t="s">
        <v>1712</v>
      </c>
      <c r="AO453" t="str">
        <f t="shared" ca="1" si="30"/>
        <v>faf45e9c-07f2-4a8a-92c2-b08c3df7ee7d</v>
      </c>
    </row>
    <row r="454" spans="1:41" x14ac:dyDescent="0.45">
      <c r="A454" s="1">
        <v>451</v>
      </c>
      <c r="B454">
        <v>451</v>
      </c>
      <c r="C454" t="s">
        <v>185</v>
      </c>
      <c r="D454" t="s">
        <v>186</v>
      </c>
      <c r="E454" t="s">
        <v>1689</v>
      </c>
      <c r="F454" t="s">
        <v>1690</v>
      </c>
      <c r="G454" t="s">
        <v>1702</v>
      </c>
      <c r="H454" t="s">
        <v>1713</v>
      </c>
      <c r="I454" t="s">
        <v>1714</v>
      </c>
      <c r="J454" t="s">
        <v>80</v>
      </c>
      <c r="L454" s="4" t="str">
        <f>I11</f>
        <v>CKT1_1_2_4</v>
      </c>
      <c r="N454" t="s">
        <v>1715</v>
      </c>
      <c r="P454" t="str">
        <f>IFERROR(INDEX(LessonLO!H:I,MATCH("GCSE"&amp;AN454,LessonLO!H:H,0),2),"")</f>
        <v/>
      </c>
      <c r="Q454" t="str">
        <f>IFERROR(INDEX(LessonLO!H:I,MATCH("Tiny"&amp;AN454,LessonLO!H:H,0),2),"")</f>
        <v/>
      </c>
      <c r="R454" t="str">
        <f>IFERROR(INDEX(LessonLO!H:I,MATCH("Mini"&amp;AN454,LessonLO!H:H,0),2),"")</f>
        <v/>
      </c>
      <c r="S454" t="str">
        <f>IFERROR(INDEX(LessonLO!H:I,MATCH("Junior"&amp;AN454,LessonLO!H:H,0),2),"")</f>
        <v/>
      </c>
      <c r="T454" t="str">
        <f>IFERROR(INDEX(LessonLO!H:I,MATCH("Senior"&amp;AN454,LessonLO!H:H,0),1),"")</f>
        <v/>
      </c>
      <c r="AN454" t="s">
        <v>1716</v>
      </c>
      <c r="AO454" t="str">
        <f t="shared" ca="1" si="30"/>
        <v>9449dd3f-e4c4-416d-b16e-7b53a7b38793</v>
      </c>
    </row>
    <row r="455" spans="1:41" x14ac:dyDescent="0.45">
      <c r="A455" s="1">
        <v>452</v>
      </c>
      <c r="B455">
        <v>452</v>
      </c>
      <c r="C455" t="s">
        <v>185</v>
      </c>
      <c r="D455" t="s">
        <v>186</v>
      </c>
      <c r="E455" t="s">
        <v>1689</v>
      </c>
      <c r="F455" t="s">
        <v>1690</v>
      </c>
      <c r="G455" t="s">
        <v>1702</v>
      </c>
      <c r="H455" t="s">
        <v>1713</v>
      </c>
      <c r="I455" t="s">
        <v>1717</v>
      </c>
      <c r="J455" t="s">
        <v>80</v>
      </c>
      <c r="L455" s="4" t="str">
        <f>CONCATENATE(I454,",",I84)</f>
        <v>CT1_26_3_1,CT1_23_4_8</v>
      </c>
      <c r="N455" t="s">
        <v>1718</v>
      </c>
      <c r="P455" t="str">
        <f>IFERROR(INDEX(LessonLO!H:I,MATCH("GCSE"&amp;AN455,LessonLO!H:H,0),2),"")</f>
        <v/>
      </c>
      <c r="Q455" t="str">
        <f>IFERROR(INDEX(LessonLO!H:I,MATCH("Tiny"&amp;AN455,LessonLO!H:H,0),2),"")</f>
        <v/>
      </c>
      <c r="R455" t="str">
        <f>IFERROR(INDEX(LessonLO!H:I,MATCH("Mini"&amp;AN455,LessonLO!H:H,0),2),"")</f>
        <v/>
      </c>
      <c r="S455" t="str">
        <f>IFERROR(INDEX(LessonLO!H:I,MATCH("Junior"&amp;AN455,LessonLO!H:H,0),2),"")</f>
        <v/>
      </c>
      <c r="T455" t="str">
        <f>IFERROR(INDEX(LessonLO!H:I,MATCH("Senior"&amp;AN455,LessonLO!H:H,0),1),"")</f>
        <v/>
      </c>
      <c r="AN455" t="s">
        <v>1719</v>
      </c>
      <c r="AO455" t="str">
        <f ca="1">_xlfn.CONCAT(OFFSET(INDEX(I:I,MATCH("CT1_26_3_1",I:I,0)),0,31),",",OFFSET(INDEX(I:I,MATCH("CT1_23_4_8",I:I,0)),0,31))</f>
        <v>269a628c-5b3e-4974-b857-da274db9dd49,2a1ed1f4-1d6c-42e2-aca8-a27859d937e1</v>
      </c>
    </row>
    <row r="456" spans="1:41" x14ac:dyDescent="0.45">
      <c r="A456" s="1">
        <v>453</v>
      </c>
      <c r="B456">
        <v>453</v>
      </c>
      <c r="C456" t="s">
        <v>185</v>
      </c>
      <c r="D456" t="s">
        <v>186</v>
      </c>
      <c r="E456" t="s">
        <v>1689</v>
      </c>
      <c r="F456" t="s">
        <v>1690</v>
      </c>
      <c r="G456" t="s">
        <v>1702</v>
      </c>
      <c r="H456" t="s">
        <v>1713</v>
      </c>
      <c r="I456" t="s">
        <v>1720</v>
      </c>
      <c r="J456" t="s">
        <v>80</v>
      </c>
      <c r="L456" s="4" t="str">
        <f>I455</f>
        <v>CT1_26_3_2</v>
      </c>
      <c r="N456" t="s">
        <v>1721</v>
      </c>
      <c r="P456" t="str">
        <f>IFERROR(INDEX(LessonLO!H:I,MATCH("GCSE"&amp;AN456,LessonLO!H:H,0),2),"")</f>
        <v/>
      </c>
      <c r="Q456" t="str">
        <f>IFERROR(INDEX(LessonLO!H:I,MATCH("Tiny"&amp;AN456,LessonLO!H:H,0),2),"")</f>
        <v/>
      </c>
      <c r="R456" t="str">
        <f>IFERROR(INDEX(LessonLO!H:I,MATCH("Mini"&amp;AN456,LessonLO!H:H,0),2),"")</f>
        <v/>
      </c>
      <c r="S456" t="str">
        <f>IFERROR(INDEX(LessonLO!H:I,MATCH("Junior"&amp;AN456,LessonLO!H:H,0),2),"")</f>
        <v/>
      </c>
      <c r="T456" t="str">
        <f>IFERROR(INDEX(LessonLO!H:I,MATCH("Senior"&amp;AN456,LessonLO!H:H,0),1),"")</f>
        <v/>
      </c>
      <c r="AN456" t="s">
        <v>1722</v>
      </c>
      <c r="AO456" t="str">
        <f ca="1">OFFSET(INDEX(I:I,MATCH(L456,I:I,0)),0,31)</f>
        <v>2d36c17b-c779-472b-add4-d217c87086b1</v>
      </c>
    </row>
    <row r="457" spans="1:41" x14ac:dyDescent="0.45">
      <c r="A457" s="1">
        <v>454</v>
      </c>
      <c r="B457">
        <v>454</v>
      </c>
      <c r="C457" t="s">
        <v>185</v>
      </c>
      <c r="D457" t="s">
        <v>186</v>
      </c>
      <c r="E457" t="s">
        <v>1723</v>
      </c>
      <c r="F457" t="s">
        <v>1724</v>
      </c>
      <c r="G457" t="s">
        <v>1725</v>
      </c>
      <c r="H457" t="s">
        <v>1726</v>
      </c>
      <c r="I457" t="s">
        <v>1727</v>
      </c>
      <c r="J457" t="s">
        <v>53</v>
      </c>
      <c r="L457" s="4">
        <v>0</v>
      </c>
      <c r="N457" t="s">
        <v>1728</v>
      </c>
      <c r="P457" t="str">
        <f>IFERROR(INDEX(LessonLO!H:I,MATCH("GCSE"&amp;AN457,LessonLO!H:H,0),2),"")</f>
        <v/>
      </c>
      <c r="Q457" t="str">
        <f>IFERROR(INDEX(LessonLO!H:I,MATCH("Tiny"&amp;AN457,LessonLO!H:H,0),2),"")</f>
        <v>TS5.3</v>
      </c>
      <c r="R457" t="str">
        <f>IFERROR(INDEX(LessonLO!H:I,MATCH("Mini"&amp;AN457,LessonLO!H:H,0),2),"")</f>
        <v/>
      </c>
      <c r="S457" t="str">
        <f>IFERROR(INDEX(LessonLO!H:I,MATCH("Junior"&amp;AN457,LessonLO!H:H,0),2),"")</f>
        <v/>
      </c>
      <c r="T457" t="str">
        <f>IFERROR(INDEX(LessonLO!H:I,MATCH("Senior"&amp;AN457,LessonLO!H:H,0),1),"")</f>
        <v/>
      </c>
      <c r="AN457" t="s">
        <v>1729</v>
      </c>
    </row>
    <row r="458" spans="1:41" x14ac:dyDescent="0.45">
      <c r="A458" s="1">
        <v>455</v>
      </c>
      <c r="B458">
        <v>455</v>
      </c>
      <c r="C458" t="s">
        <v>185</v>
      </c>
      <c r="D458" t="s">
        <v>186</v>
      </c>
      <c r="E458" t="s">
        <v>1723</v>
      </c>
      <c r="F458" t="s">
        <v>1724</v>
      </c>
      <c r="G458" t="s">
        <v>1725</v>
      </c>
      <c r="H458" t="s">
        <v>1726</v>
      </c>
      <c r="I458" t="s">
        <v>1730</v>
      </c>
      <c r="J458" t="s">
        <v>48</v>
      </c>
      <c r="L458" s="4" t="str">
        <f>I457</f>
        <v>CT1_33_1_27</v>
      </c>
      <c r="N458" t="s">
        <v>1731</v>
      </c>
      <c r="P458" t="str">
        <f>IFERROR(INDEX(LessonLO!H:I,MATCH("GCSE"&amp;AN458,LessonLO!H:H,0),2),"")</f>
        <v/>
      </c>
      <c r="Q458" t="str">
        <f>IFERROR(INDEX(LessonLO!H:I,MATCH("Tiny"&amp;AN458,LessonLO!H:H,0),2),"")</f>
        <v>TS5.3</v>
      </c>
      <c r="R458" t="str">
        <f>IFERROR(INDEX(LessonLO!H:I,MATCH("Mini"&amp;AN458,LessonLO!H:H,0),2),"")</f>
        <v/>
      </c>
      <c r="S458" t="str">
        <f>IFERROR(INDEX(LessonLO!H:I,MATCH("Junior"&amp;AN458,LessonLO!H:H,0),2),"")</f>
        <v/>
      </c>
      <c r="T458" t="str">
        <f>IFERROR(INDEX(LessonLO!H:I,MATCH("Senior"&amp;AN458,LessonLO!H:H,0),1),"")</f>
        <v/>
      </c>
      <c r="AN458" t="s">
        <v>1732</v>
      </c>
      <c r="AO458" t="str">
        <f ca="1">OFFSET(INDEX(I:I,MATCH(L458,I:I,0)),0,31)</f>
        <v>c16dfa70-2c75-4a1b-8a0f-cff0d9ce9dae</v>
      </c>
    </row>
    <row r="459" spans="1:41" x14ac:dyDescent="0.45">
      <c r="A459" s="1">
        <v>456</v>
      </c>
      <c r="B459">
        <v>456</v>
      </c>
      <c r="C459" t="s">
        <v>185</v>
      </c>
      <c r="D459" t="s">
        <v>186</v>
      </c>
      <c r="E459" t="s">
        <v>1723</v>
      </c>
      <c r="F459" t="s">
        <v>1724</v>
      </c>
      <c r="G459" t="s">
        <v>1733</v>
      </c>
      <c r="H459" t="s">
        <v>1734</v>
      </c>
      <c r="I459" t="s">
        <v>1735</v>
      </c>
      <c r="J459" t="s">
        <v>48</v>
      </c>
      <c r="L459" s="4" t="str">
        <f>I457</f>
        <v>CT1_33_1_27</v>
      </c>
      <c r="N459" t="s">
        <v>1736</v>
      </c>
      <c r="P459" t="str">
        <f>IFERROR(INDEX(LessonLO!H:I,MATCH("GCSE"&amp;AN459,LessonLO!H:H,0),2),"")</f>
        <v/>
      </c>
      <c r="Q459" t="str">
        <f>IFERROR(INDEX(LessonLO!H:I,MATCH("Tiny"&amp;AN459,LessonLO!H:H,0),2),"")</f>
        <v>TS5.3</v>
      </c>
      <c r="R459" t="str">
        <f>IFERROR(INDEX(LessonLO!H:I,MATCH("Mini"&amp;AN459,LessonLO!H:H,0),2),"")</f>
        <v/>
      </c>
      <c r="S459" t="str">
        <f>IFERROR(INDEX(LessonLO!H:I,MATCH("Junior"&amp;AN459,LessonLO!H:H,0),2),"")</f>
        <v/>
      </c>
      <c r="T459" t="str">
        <f>IFERROR(INDEX(LessonLO!H:I,MATCH("Senior"&amp;AN459,LessonLO!H:H,0),1),"")</f>
        <v/>
      </c>
      <c r="AN459" t="s">
        <v>1737</v>
      </c>
      <c r="AO459" t="str">
        <f ca="1">OFFSET(INDEX(I:I,MATCH(L459,I:I,0)),0,31)</f>
        <v>c16dfa70-2c75-4a1b-8a0f-cff0d9ce9dae</v>
      </c>
    </row>
    <row r="460" spans="1:41" x14ac:dyDescent="0.45">
      <c r="A460" s="1">
        <v>457</v>
      </c>
      <c r="B460">
        <v>457</v>
      </c>
      <c r="C460" t="s">
        <v>185</v>
      </c>
      <c r="D460" t="s">
        <v>186</v>
      </c>
      <c r="E460" t="s">
        <v>1738</v>
      </c>
      <c r="F460" t="s">
        <v>1739</v>
      </c>
      <c r="G460" t="s">
        <v>1740</v>
      </c>
      <c r="H460" t="s">
        <v>1741</v>
      </c>
      <c r="I460" t="s">
        <v>1742</v>
      </c>
      <c r="J460" t="s">
        <v>53</v>
      </c>
      <c r="L460" s="4">
        <v>0</v>
      </c>
      <c r="N460" t="s">
        <v>1743</v>
      </c>
      <c r="P460" t="str">
        <f>IFERROR(INDEX(LessonLO!H:I,MATCH("GCSE"&amp;AN460,LessonLO!H:H,0),2),"")</f>
        <v/>
      </c>
      <c r="Q460" t="str">
        <f>IFERROR(INDEX(LessonLO!H:I,MATCH("Tiny"&amp;AN460,LessonLO!H:H,0),2),"")</f>
        <v>TS5.2</v>
      </c>
      <c r="R460" t="str">
        <f>IFERROR(INDEX(LessonLO!H:I,MATCH("Mini"&amp;AN460,LessonLO!H:H,0),2),"")</f>
        <v/>
      </c>
      <c r="S460" t="str">
        <f>IFERROR(INDEX(LessonLO!H:I,MATCH("Junior"&amp;AN460,LessonLO!H:H,0),2),"")</f>
        <v/>
      </c>
      <c r="T460" t="str">
        <f>IFERROR(INDEX(LessonLO!H:I,MATCH("Senior"&amp;AN460,LessonLO!H:H,0),1),"")</f>
        <v/>
      </c>
      <c r="AN460" t="s">
        <v>1744</v>
      </c>
    </row>
    <row r="461" spans="1:41" x14ac:dyDescent="0.45">
      <c r="A461" s="1">
        <v>458</v>
      </c>
      <c r="B461">
        <v>458</v>
      </c>
      <c r="C461" t="s">
        <v>185</v>
      </c>
      <c r="D461" t="s">
        <v>186</v>
      </c>
      <c r="E461" t="s">
        <v>1738</v>
      </c>
      <c r="F461" t="s">
        <v>1739</v>
      </c>
      <c r="G461" t="s">
        <v>1740</v>
      </c>
      <c r="H461" t="s">
        <v>1741</v>
      </c>
      <c r="I461" t="s">
        <v>1745</v>
      </c>
      <c r="J461" t="s">
        <v>80</v>
      </c>
      <c r="L461" s="4" t="str">
        <f>I460</f>
        <v>CT1_28_1_1</v>
      </c>
      <c r="N461" t="s">
        <v>1746</v>
      </c>
      <c r="P461" t="str">
        <f>IFERROR(INDEX(LessonLO!H:I,MATCH("GCSE"&amp;AN461,LessonLO!H:H,0),2),"")</f>
        <v/>
      </c>
      <c r="Q461" t="str">
        <f>IFERROR(INDEX(LessonLO!H:I,MATCH("Tiny"&amp;AN461,LessonLO!H:H,0),2),"")</f>
        <v>TS5.2</v>
      </c>
      <c r="R461" t="str">
        <f>IFERROR(INDEX(LessonLO!H:I,MATCH("Mini"&amp;AN461,LessonLO!H:H,0),2),"")</f>
        <v/>
      </c>
      <c r="S461" t="str">
        <f>IFERROR(INDEX(LessonLO!H:I,MATCH("Junior"&amp;AN461,LessonLO!H:H,0),2),"")</f>
        <v/>
      </c>
      <c r="T461" t="str">
        <f>IFERROR(INDEX(LessonLO!H:I,MATCH("Senior"&amp;AN461,LessonLO!H:H,0),1),"")</f>
        <v/>
      </c>
      <c r="AN461" t="s">
        <v>1747</v>
      </c>
      <c r="AO461" t="str">
        <f ca="1">OFFSET(INDEX(I:I,MATCH(L461,I:I,0)),0,31)</f>
        <v>929e9b75-b5ca-4f00-9fe2-5b0239b6ddca</v>
      </c>
    </row>
    <row r="462" spans="1:41" x14ac:dyDescent="0.45">
      <c r="A462" s="1">
        <v>459</v>
      </c>
      <c r="B462">
        <v>459</v>
      </c>
      <c r="C462" t="s">
        <v>185</v>
      </c>
      <c r="D462" t="s">
        <v>186</v>
      </c>
      <c r="E462" t="s">
        <v>1738</v>
      </c>
      <c r="F462" t="s">
        <v>1739</v>
      </c>
      <c r="G462" t="s">
        <v>1748</v>
      </c>
      <c r="H462" t="s">
        <v>1749</v>
      </c>
      <c r="I462" t="s">
        <v>1750</v>
      </c>
      <c r="J462" t="s">
        <v>80</v>
      </c>
      <c r="L462" s="4" t="str">
        <f>I461</f>
        <v>CT1_28_1_2</v>
      </c>
      <c r="N462" t="s">
        <v>1751</v>
      </c>
      <c r="P462" t="str">
        <f>IFERROR(INDEX(LessonLO!H:I,MATCH("GCSE"&amp;AN462,LessonLO!H:H,0),2),"")</f>
        <v/>
      </c>
      <c r="Q462" t="str">
        <f>IFERROR(INDEX(LessonLO!H:I,MATCH("Tiny"&amp;AN462,LessonLO!H:H,0),2),"")</f>
        <v>TS5.2</v>
      </c>
      <c r="R462" t="str">
        <f>IFERROR(INDEX(LessonLO!H:I,MATCH("Mini"&amp;AN462,LessonLO!H:H,0),2),"")</f>
        <v/>
      </c>
      <c r="S462" t="str">
        <f>IFERROR(INDEX(LessonLO!H:I,MATCH("Junior"&amp;AN462,LessonLO!H:H,0),2),"")</f>
        <v/>
      </c>
      <c r="T462" t="str">
        <f>IFERROR(INDEX(LessonLO!H:I,MATCH("Senior"&amp;AN462,LessonLO!H:H,0),1),"")</f>
        <v/>
      </c>
      <c r="AN462" t="s">
        <v>1752</v>
      </c>
      <c r="AO462" t="str">
        <f ca="1">OFFSET(INDEX(I:I,MATCH(L462,I:I,0)),0,31)</f>
        <v>769c343e-ebb9-4ea6-a404-a4ccbabb64fd</v>
      </c>
    </row>
    <row r="463" spans="1:41" x14ac:dyDescent="0.45">
      <c r="A463" s="1">
        <v>460</v>
      </c>
      <c r="B463">
        <v>460</v>
      </c>
      <c r="C463" t="s">
        <v>185</v>
      </c>
      <c r="D463" t="s">
        <v>186</v>
      </c>
      <c r="E463" t="s">
        <v>1738</v>
      </c>
      <c r="F463" t="s">
        <v>1739</v>
      </c>
      <c r="G463" t="s">
        <v>1748</v>
      </c>
      <c r="H463" t="s">
        <v>1749</v>
      </c>
      <c r="I463" t="s">
        <v>1753</v>
      </c>
      <c r="J463" t="s">
        <v>230</v>
      </c>
      <c r="L463" s="4" t="str">
        <f>I462</f>
        <v>CT1_28_2_1</v>
      </c>
      <c r="N463" t="s">
        <v>1754</v>
      </c>
      <c r="P463" t="str">
        <f>IFERROR(INDEX(LessonLO!H:I,MATCH("GCSE"&amp;AN463,LessonLO!H:H,0),2),"")</f>
        <v/>
      </c>
      <c r="Q463" t="str">
        <f>IFERROR(INDEX(LessonLO!H:I,MATCH("Tiny"&amp;AN463,LessonLO!H:H,0),2),"")</f>
        <v>TS5.2</v>
      </c>
      <c r="R463" t="str">
        <f>IFERROR(INDEX(LessonLO!H:I,MATCH("Mini"&amp;AN463,LessonLO!H:H,0),2),"")</f>
        <v/>
      </c>
      <c r="S463" t="str">
        <f>IFERROR(INDEX(LessonLO!H:I,MATCH("Junior"&amp;AN463,LessonLO!H:H,0),2),"")</f>
        <v/>
      </c>
      <c r="T463" t="str">
        <f>IFERROR(INDEX(LessonLO!H:I,MATCH("Senior"&amp;AN463,LessonLO!H:H,0),1),"")</f>
        <v/>
      </c>
      <c r="AN463" t="s">
        <v>1755</v>
      </c>
      <c r="AO463" t="str">
        <f ca="1">OFFSET(INDEX(I:I,MATCH(L463,I:I,0)),0,31)</f>
        <v>c7068ffe-bdad-4402-9245-5fce914aeba2</v>
      </c>
    </row>
    <row r="464" spans="1:41" x14ac:dyDescent="0.45">
      <c r="A464" s="1">
        <v>461</v>
      </c>
      <c r="B464">
        <v>461</v>
      </c>
      <c r="C464" t="s">
        <v>185</v>
      </c>
      <c r="D464" t="s">
        <v>186</v>
      </c>
      <c r="E464" t="s">
        <v>1738</v>
      </c>
      <c r="F464" t="s">
        <v>1739</v>
      </c>
      <c r="G464" t="s">
        <v>1748</v>
      </c>
      <c r="H464" t="s">
        <v>1749</v>
      </c>
      <c r="I464" t="s">
        <v>1756</v>
      </c>
      <c r="J464" t="s">
        <v>230</v>
      </c>
      <c r="L464" s="4" t="str">
        <f>I463</f>
        <v>CT1_28_2_2</v>
      </c>
      <c r="N464" t="s">
        <v>1757</v>
      </c>
      <c r="P464" t="str">
        <f>IFERROR(INDEX(LessonLO!H:I,MATCH("GCSE"&amp;AN464,LessonLO!H:H,0),2),"")</f>
        <v/>
      </c>
      <c r="Q464" t="str">
        <f>IFERROR(INDEX(LessonLO!H:I,MATCH("Tiny"&amp;AN464,LessonLO!H:H,0),2),"")</f>
        <v>TS5.2</v>
      </c>
      <c r="R464" t="str">
        <f>IFERROR(INDEX(LessonLO!H:I,MATCH("Mini"&amp;AN464,LessonLO!H:H,0),2),"")</f>
        <v/>
      </c>
      <c r="S464" t="str">
        <f>IFERROR(INDEX(LessonLO!H:I,MATCH("Junior"&amp;AN464,LessonLO!H:H,0),2),"")</f>
        <v/>
      </c>
      <c r="T464" t="str">
        <f>IFERROR(INDEX(LessonLO!H:I,MATCH("Senior"&amp;AN464,LessonLO!H:H,0),1),"")</f>
        <v/>
      </c>
      <c r="AN464" t="s">
        <v>1758</v>
      </c>
      <c r="AO464" t="str">
        <f ca="1">OFFSET(INDEX(I:I,MATCH(L464,I:I,0)),0,31)</f>
        <v>5ea00070-872d-472f-b156-79e513b530eb</v>
      </c>
    </row>
    <row r="465" spans="1:41" x14ac:dyDescent="0.45">
      <c r="A465" s="1">
        <v>462</v>
      </c>
      <c r="B465">
        <v>462</v>
      </c>
      <c r="C465" t="s">
        <v>185</v>
      </c>
      <c r="D465" t="s">
        <v>186</v>
      </c>
      <c r="E465" t="s">
        <v>1759</v>
      </c>
      <c r="F465" t="s">
        <v>1760</v>
      </c>
      <c r="G465" t="s">
        <v>1761</v>
      </c>
      <c r="H465" t="s">
        <v>1762</v>
      </c>
      <c r="I465" t="s">
        <v>1763</v>
      </c>
      <c r="J465" t="s">
        <v>53</v>
      </c>
      <c r="L465" s="4">
        <v>0</v>
      </c>
      <c r="N465" t="s">
        <v>1764</v>
      </c>
      <c r="P465" t="str">
        <f>IFERROR(INDEX(LessonLO!H:I,MATCH("GCSE"&amp;AN465,LessonLO!H:H,0),2),"")</f>
        <v/>
      </c>
      <c r="Q465" t="str">
        <f>IFERROR(INDEX(LessonLO!H:I,MATCH("Tiny"&amp;AN465,LessonLO!H:H,0),2),"")</f>
        <v/>
      </c>
      <c r="R465" t="str">
        <f>IFERROR(INDEX(LessonLO!H:I,MATCH("Mini"&amp;AN465,LessonLO!H:H,0),2),"")</f>
        <v/>
      </c>
      <c r="S465" t="str">
        <f>IFERROR(INDEX(LessonLO!H:I,MATCH("Junior"&amp;AN465,LessonLO!H:H,0),2),"")</f>
        <v/>
      </c>
      <c r="T465" t="str">
        <f>IFERROR(INDEX(LessonLO!H:I,MATCH("Senior"&amp;AN465,LessonLO!H:H,0),1),"")</f>
        <v/>
      </c>
      <c r="AN465" t="s">
        <v>1765</v>
      </c>
    </row>
    <row r="466" spans="1:41" x14ac:dyDescent="0.45">
      <c r="A466" s="1">
        <v>463</v>
      </c>
      <c r="B466">
        <v>463</v>
      </c>
      <c r="C466" t="s">
        <v>185</v>
      </c>
      <c r="D466" t="s">
        <v>186</v>
      </c>
      <c r="E466" t="s">
        <v>1759</v>
      </c>
      <c r="F466" t="s">
        <v>1760</v>
      </c>
      <c r="G466" t="s">
        <v>1761</v>
      </c>
      <c r="H466" t="s">
        <v>1762</v>
      </c>
      <c r="I466" t="s">
        <v>1766</v>
      </c>
      <c r="J466" t="s">
        <v>53</v>
      </c>
      <c r="L466" s="4" t="str">
        <f>I465</f>
        <v>CT1_29_1_1</v>
      </c>
      <c r="N466" t="s">
        <v>1767</v>
      </c>
      <c r="P466" t="str">
        <f>IFERROR(INDEX(LessonLO!H:I,MATCH("GCSE"&amp;AN466,LessonLO!H:H,0),2),"")</f>
        <v/>
      </c>
      <c r="Q466" t="str">
        <f>IFERROR(INDEX(LessonLO!H:I,MATCH("Tiny"&amp;AN466,LessonLO!H:H,0),2),"")</f>
        <v/>
      </c>
      <c r="R466" t="str">
        <f>IFERROR(INDEX(LessonLO!H:I,MATCH("Mini"&amp;AN466,LessonLO!H:H,0),2),"")</f>
        <v/>
      </c>
      <c r="S466" t="str">
        <f>IFERROR(INDEX(LessonLO!H:I,MATCH("Junior"&amp;AN466,LessonLO!H:H,0),2),"")</f>
        <v/>
      </c>
      <c r="T466" t="str">
        <f>IFERROR(INDEX(LessonLO!H:I,MATCH("Senior"&amp;AN466,LessonLO!H:H,0),1),"")</f>
        <v/>
      </c>
      <c r="AN466" t="s">
        <v>1768</v>
      </c>
      <c r="AO466" t="str">
        <f ca="1">OFFSET(INDEX(I:I,MATCH(L466,I:I,0)),0,31)</f>
        <v>586db7e4-98c1-4dcb-b062-f7237497c4e5</v>
      </c>
    </row>
    <row r="467" spans="1:41" x14ac:dyDescent="0.45">
      <c r="A467" s="1">
        <v>464</v>
      </c>
      <c r="B467">
        <v>464</v>
      </c>
      <c r="C467" t="s">
        <v>185</v>
      </c>
      <c r="D467" t="s">
        <v>186</v>
      </c>
      <c r="E467" t="s">
        <v>1759</v>
      </c>
      <c r="F467" t="s">
        <v>1760</v>
      </c>
      <c r="G467" t="s">
        <v>1769</v>
      </c>
      <c r="H467" t="s">
        <v>1770</v>
      </c>
      <c r="I467" t="s">
        <v>1771</v>
      </c>
      <c r="J467" t="s">
        <v>80</v>
      </c>
      <c r="L467" s="4" t="str">
        <f>I466</f>
        <v>CT1_29_1_2</v>
      </c>
      <c r="N467" t="s">
        <v>1772</v>
      </c>
      <c r="P467" t="str">
        <f>IFERROR(INDEX(LessonLO!H:I,MATCH("GCSE"&amp;AN467,LessonLO!H:H,0),2),"")</f>
        <v/>
      </c>
      <c r="Q467" t="str">
        <f>IFERROR(INDEX(LessonLO!H:I,MATCH("Tiny"&amp;AN467,LessonLO!H:H,0),2),"")</f>
        <v/>
      </c>
      <c r="R467" t="str">
        <f>IFERROR(INDEX(LessonLO!H:I,MATCH("Mini"&amp;AN467,LessonLO!H:H,0),2),"")</f>
        <v/>
      </c>
      <c r="S467" t="str">
        <f>IFERROR(INDEX(LessonLO!H:I,MATCH("Junior"&amp;AN467,LessonLO!H:H,0),2),"")</f>
        <v/>
      </c>
      <c r="T467" t="str">
        <f>IFERROR(INDEX(LessonLO!H:I,MATCH("Senior"&amp;AN467,LessonLO!H:H,0),1),"")</f>
        <v/>
      </c>
      <c r="AN467" t="s">
        <v>1773</v>
      </c>
      <c r="AO467" t="str">
        <f ca="1">OFFSET(INDEX(I:I,MATCH(L467,I:I,0)),0,31)</f>
        <v>2843512c-68b0-43fd-b5ce-c38036012798</v>
      </c>
    </row>
    <row r="468" spans="1:41" x14ac:dyDescent="0.45">
      <c r="A468" s="1">
        <v>465</v>
      </c>
      <c r="B468">
        <v>465</v>
      </c>
      <c r="C468" t="s">
        <v>185</v>
      </c>
      <c r="D468" t="s">
        <v>186</v>
      </c>
      <c r="E468" t="s">
        <v>1759</v>
      </c>
      <c r="F468" t="s">
        <v>1760</v>
      </c>
      <c r="G468" t="s">
        <v>1769</v>
      </c>
      <c r="H468" t="s">
        <v>1770</v>
      </c>
      <c r="I468" t="s">
        <v>1774</v>
      </c>
      <c r="J468" t="s">
        <v>80</v>
      </c>
      <c r="L468" s="4" t="str">
        <f>I467</f>
        <v>CT1_29_2_1</v>
      </c>
      <c r="N468" t="s">
        <v>1775</v>
      </c>
      <c r="P468" t="str">
        <f>IFERROR(INDEX(LessonLO!H:I,MATCH("GCSE"&amp;AN468,LessonLO!H:H,0),2),"")</f>
        <v/>
      </c>
      <c r="Q468" t="str">
        <f>IFERROR(INDEX(LessonLO!H:I,MATCH("Tiny"&amp;AN468,LessonLO!H:H,0),2),"")</f>
        <v/>
      </c>
      <c r="R468" t="str">
        <f>IFERROR(INDEX(LessonLO!H:I,MATCH("Mini"&amp;AN468,LessonLO!H:H,0),2),"")</f>
        <v/>
      </c>
      <c r="S468" t="str">
        <f>IFERROR(INDEX(LessonLO!H:I,MATCH("Junior"&amp;AN468,LessonLO!H:H,0),2),"")</f>
        <v/>
      </c>
      <c r="T468" t="str">
        <f>IFERROR(INDEX(LessonLO!H:I,MATCH("Senior"&amp;AN468,LessonLO!H:H,0),1),"")</f>
        <v/>
      </c>
      <c r="AN468" t="s">
        <v>1776</v>
      </c>
      <c r="AO468" t="str">
        <f ca="1">OFFSET(INDEX(I:I,MATCH(L468,I:I,0)),0,31)</f>
        <v>c0bf2cc9-4ee8-4ac3-b547-0e30a0e16626</v>
      </c>
    </row>
    <row r="469" spans="1:41" x14ac:dyDescent="0.45">
      <c r="A469" s="1">
        <v>466</v>
      </c>
      <c r="B469">
        <v>466</v>
      </c>
      <c r="C469" t="s">
        <v>185</v>
      </c>
      <c r="D469" t="s">
        <v>186</v>
      </c>
      <c r="E469" t="s">
        <v>1759</v>
      </c>
      <c r="F469" t="s">
        <v>1760</v>
      </c>
      <c r="G469" t="s">
        <v>1769</v>
      </c>
      <c r="H469" t="s">
        <v>1777</v>
      </c>
      <c r="I469" t="s">
        <v>1778</v>
      </c>
      <c r="J469" t="s">
        <v>80</v>
      </c>
      <c r="L469" s="4" t="str">
        <f>I468</f>
        <v>CT1_29_2_2</v>
      </c>
      <c r="N469" t="s">
        <v>1779</v>
      </c>
      <c r="P469" t="str">
        <f>IFERROR(INDEX(LessonLO!H:I,MATCH("GCSE"&amp;AN469,LessonLO!H:H,0),2),"")</f>
        <v/>
      </c>
      <c r="Q469" t="str">
        <f>IFERROR(INDEX(LessonLO!H:I,MATCH("Tiny"&amp;AN469,LessonLO!H:H,0),2),"")</f>
        <v/>
      </c>
      <c r="R469" t="str">
        <f>IFERROR(INDEX(LessonLO!H:I,MATCH("Mini"&amp;AN469,LessonLO!H:H,0),2),"")</f>
        <v/>
      </c>
      <c r="S469" t="str">
        <f>IFERROR(INDEX(LessonLO!H:I,MATCH("Junior"&amp;AN469,LessonLO!H:H,0),2),"")</f>
        <v/>
      </c>
      <c r="T469" t="str">
        <f>IFERROR(INDEX(LessonLO!H:I,MATCH("Senior"&amp;AN469,LessonLO!H:H,0),1),"")</f>
        <v/>
      </c>
      <c r="AN469" t="s">
        <v>1780</v>
      </c>
      <c r="AO469" t="str">
        <f ca="1">OFFSET(INDEX(I:I,MATCH(L469,I:I,0)),0,31)</f>
        <v>75d66331-1e54-4045-8d44-ade43ac20851</v>
      </c>
    </row>
    <row r="470" spans="1:41" x14ac:dyDescent="0.45">
      <c r="A470" s="1">
        <v>467</v>
      </c>
      <c r="B470">
        <v>467</v>
      </c>
      <c r="C470" t="s">
        <v>185</v>
      </c>
      <c r="D470" t="s">
        <v>186</v>
      </c>
      <c r="E470" t="s">
        <v>1781</v>
      </c>
      <c r="F470" t="s">
        <v>1782</v>
      </c>
      <c r="G470" t="s">
        <v>1783</v>
      </c>
      <c r="H470" t="s">
        <v>1784</v>
      </c>
      <c r="I470" t="s">
        <v>1785</v>
      </c>
      <c r="J470" t="s">
        <v>53</v>
      </c>
      <c r="L470" s="4">
        <v>0</v>
      </c>
      <c r="N470" t="s">
        <v>1786</v>
      </c>
      <c r="P470" t="str">
        <f>IFERROR(INDEX(LessonLO!H:I,MATCH("GCSE"&amp;AN470,LessonLO!H:H,0),2),"")</f>
        <v/>
      </c>
      <c r="Q470" t="str">
        <f>IFERROR(INDEX(LessonLO!H:I,MATCH("Tiny"&amp;AN470,LessonLO!H:H,0),2),"")</f>
        <v/>
      </c>
      <c r="R470" t="str">
        <f>IFERROR(INDEX(LessonLO!H:I,MATCH("Mini"&amp;AN470,LessonLO!H:H,0),2),"")</f>
        <v/>
      </c>
      <c r="S470" t="str">
        <f>IFERROR(INDEX(LessonLO!H:I,MATCH("Junior"&amp;AN470,LessonLO!H:H,0),2),"")</f>
        <v>JC5.1</v>
      </c>
      <c r="T470" t="str">
        <f>IFERROR(INDEX(LessonLO!H:I,MATCH("Senior"&amp;AN470,LessonLO!H:H,0),1),"")</f>
        <v/>
      </c>
      <c r="AN470" t="s">
        <v>1787</v>
      </c>
    </row>
    <row r="471" spans="1:41" x14ac:dyDescent="0.45">
      <c r="A471" s="1">
        <v>468</v>
      </c>
      <c r="B471">
        <v>468</v>
      </c>
      <c r="C471" t="s">
        <v>185</v>
      </c>
      <c r="D471" t="s">
        <v>186</v>
      </c>
      <c r="E471" t="s">
        <v>1781</v>
      </c>
      <c r="F471" t="s">
        <v>1782</v>
      </c>
      <c r="G471" t="s">
        <v>1783</v>
      </c>
      <c r="H471" t="s">
        <v>1784</v>
      </c>
      <c r="I471" t="s">
        <v>1788</v>
      </c>
      <c r="J471" t="s">
        <v>48</v>
      </c>
      <c r="L471" s="4" t="str">
        <f>I470</f>
        <v>CT1_30_1_1</v>
      </c>
      <c r="N471" t="s">
        <v>1789</v>
      </c>
      <c r="P471" t="str">
        <f>IFERROR(INDEX(LessonLO!H:I,MATCH("GCSE"&amp;AN471,LessonLO!H:H,0),2),"")</f>
        <v/>
      </c>
      <c r="Q471" t="str">
        <f>IFERROR(INDEX(LessonLO!H:I,MATCH("Tiny"&amp;AN471,LessonLO!H:H,0),2),"")</f>
        <v/>
      </c>
      <c r="R471" t="str">
        <f>IFERROR(INDEX(LessonLO!H:I,MATCH("Mini"&amp;AN471,LessonLO!H:H,0),2),"")</f>
        <v/>
      </c>
      <c r="S471" t="str">
        <f>IFERROR(INDEX(LessonLO!H:I,MATCH("Junior"&amp;AN471,LessonLO!H:H,0),2),"")</f>
        <v>JC5.1</v>
      </c>
      <c r="T471" t="str">
        <f>IFERROR(INDEX(LessonLO!H:I,MATCH("Senior"&amp;AN471,LessonLO!H:H,0),1),"")</f>
        <v/>
      </c>
      <c r="AN471" t="s">
        <v>1790</v>
      </c>
      <c r="AO471" t="str">
        <f ca="1">OFFSET(INDEX(I:I,MATCH(L471,I:I,0)),0,31)</f>
        <v>82949ec5-3820-429b-a5a4-9ddebfd13273</v>
      </c>
    </row>
    <row r="472" spans="1:41" x14ac:dyDescent="0.45">
      <c r="A472" s="1">
        <v>469</v>
      </c>
      <c r="B472">
        <v>469</v>
      </c>
      <c r="C472" t="s">
        <v>185</v>
      </c>
      <c r="D472" t="s">
        <v>186</v>
      </c>
      <c r="E472" t="s">
        <v>1781</v>
      </c>
      <c r="F472" t="s">
        <v>1782</v>
      </c>
      <c r="G472" t="s">
        <v>1783</v>
      </c>
      <c r="H472" t="s">
        <v>1784</v>
      </c>
      <c r="I472" t="s">
        <v>1791</v>
      </c>
      <c r="J472" t="s">
        <v>53</v>
      </c>
      <c r="L472" s="4" t="str">
        <f>I470</f>
        <v>CT1_30_1_1</v>
      </c>
      <c r="N472" t="s">
        <v>1792</v>
      </c>
      <c r="P472" t="str">
        <f>IFERROR(INDEX(LessonLO!H:I,MATCH("GCSE"&amp;AN472,LessonLO!H:H,0),2),"")</f>
        <v/>
      </c>
      <c r="Q472" t="str">
        <f>IFERROR(INDEX(LessonLO!H:I,MATCH("Tiny"&amp;AN472,LessonLO!H:H,0),2),"")</f>
        <v/>
      </c>
      <c r="R472" t="str">
        <f>IFERROR(INDEX(LessonLO!H:I,MATCH("Mini"&amp;AN472,LessonLO!H:H,0),2),"")</f>
        <v/>
      </c>
      <c r="S472" t="str">
        <f>IFERROR(INDEX(LessonLO!H:I,MATCH("Junior"&amp;AN472,LessonLO!H:H,0),2),"")</f>
        <v>JC5.1</v>
      </c>
      <c r="T472" t="str">
        <f>IFERROR(INDEX(LessonLO!H:I,MATCH("Senior"&amp;AN472,LessonLO!H:H,0),1),"")</f>
        <v/>
      </c>
      <c r="AN472" t="s">
        <v>1793</v>
      </c>
      <c r="AO472" t="str">
        <f ca="1">OFFSET(INDEX(I:I,MATCH(L472,I:I,0)),0,31)</f>
        <v>82949ec5-3820-429b-a5a4-9ddebfd13273</v>
      </c>
    </row>
    <row r="473" spans="1:41" x14ac:dyDescent="0.45">
      <c r="A473" s="1">
        <v>470</v>
      </c>
      <c r="B473">
        <v>470</v>
      </c>
      <c r="C473" t="s">
        <v>185</v>
      </c>
      <c r="D473" t="s">
        <v>186</v>
      </c>
      <c r="E473" t="s">
        <v>1781</v>
      </c>
      <c r="F473" t="s">
        <v>1782</v>
      </c>
      <c r="G473" t="s">
        <v>1783</v>
      </c>
      <c r="H473" t="s">
        <v>1784</v>
      </c>
      <c r="I473" t="s">
        <v>1794</v>
      </c>
      <c r="J473" t="s">
        <v>53</v>
      </c>
      <c r="L473" s="4" t="str">
        <f>I470</f>
        <v>CT1_30_1_1</v>
      </c>
      <c r="N473" t="s">
        <v>1795</v>
      </c>
      <c r="P473" t="str">
        <f>IFERROR(INDEX(LessonLO!H:I,MATCH("GCSE"&amp;AN473,LessonLO!H:H,0),2),"")</f>
        <v/>
      </c>
      <c r="Q473" t="str">
        <f>IFERROR(INDEX(LessonLO!H:I,MATCH("Tiny"&amp;AN473,LessonLO!H:H,0),2),"")</f>
        <v/>
      </c>
      <c r="R473" t="str">
        <f>IFERROR(INDEX(LessonLO!H:I,MATCH("Mini"&amp;AN473,LessonLO!H:H,0),2),"")</f>
        <v/>
      </c>
      <c r="S473" t="str">
        <f>IFERROR(INDEX(LessonLO!H:I,MATCH("Junior"&amp;AN473,LessonLO!H:H,0),2),"")</f>
        <v>JC5.1</v>
      </c>
      <c r="T473" t="str">
        <f>IFERROR(INDEX(LessonLO!H:I,MATCH("Senior"&amp;AN473,LessonLO!H:H,0),1),"")</f>
        <v/>
      </c>
      <c r="AN473" t="s">
        <v>1796</v>
      </c>
      <c r="AO473" t="str">
        <f ca="1">OFFSET(INDEX(I:I,MATCH(L473,I:I,0)),0,31)</f>
        <v>82949ec5-3820-429b-a5a4-9ddebfd13273</v>
      </c>
    </row>
    <row r="474" spans="1:41" x14ac:dyDescent="0.45">
      <c r="A474" s="1">
        <v>471</v>
      </c>
      <c r="B474">
        <v>471</v>
      </c>
      <c r="C474" t="s">
        <v>185</v>
      </c>
      <c r="D474" t="s">
        <v>186</v>
      </c>
      <c r="E474" t="s">
        <v>1781</v>
      </c>
      <c r="F474" t="s">
        <v>1782</v>
      </c>
      <c r="G474" t="s">
        <v>1783</v>
      </c>
      <c r="H474" t="s">
        <v>1784</v>
      </c>
      <c r="I474" t="s">
        <v>1797</v>
      </c>
      <c r="J474" t="s">
        <v>53</v>
      </c>
      <c r="L474" s="4" t="str">
        <f>I470</f>
        <v>CT1_30_1_1</v>
      </c>
      <c r="N474" t="s">
        <v>1798</v>
      </c>
      <c r="P474" t="str">
        <f>IFERROR(INDEX(LessonLO!H:I,MATCH("GCSE"&amp;AN474,LessonLO!H:H,0),2),"")</f>
        <v/>
      </c>
      <c r="Q474" t="str">
        <f>IFERROR(INDEX(LessonLO!H:I,MATCH("Tiny"&amp;AN474,LessonLO!H:H,0),2),"")</f>
        <v/>
      </c>
      <c r="R474" t="str">
        <f>IFERROR(INDEX(LessonLO!H:I,MATCH("Mini"&amp;AN474,LessonLO!H:H,0),2),"")</f>
        <v/>
      </c>
      <c r="S474" t="str">
        <f>IFERROR(INDEX(LessonLO!H:I,MATCH("Junior"&amp;AN474,LessonLO!H:H,0),2),"")</f>
        <v>JC5.1</v>
      </c>
      <c r="T474" t="str">
        <f>IFERROR(INDEX(LessonLO!H:I,MATCH("Senior"&amp;AN474,LessonLO!H:H,0),1),"")</f>
        <v/>
      </c>
      <c r="AN474" t="s">
        <v>1799</v>
      </c>
      <c r="AO474" t="str">
        <f ca="1">OFFSET(INDEX(I:I,MATCH(L474,I:I,0)),0,31)</f>
        <v>82949ec5-3820-429b-a5a4-9ddebfd13273</v>
      </c>
    </row>
    <row r="475" spans="1:41" x14ac:dyDescent="0.45">
      <c r="A475" s="1">
        <v>472</v>
      </c>
      <c r="B475">
        <v>472</v>
      </c>
      <c r="C475" t="s">
        <v>185</v>
      </c>
      <c r="D475" t="s">
        <v>186</v>
      </c>
      <c r="E475" t="s">
        <v>1781</v>
      </c>
      <c r="F475" t="s">
        <v>1782</v>
      </c>
      <c r="G475" t="s">
        <v>1783</v>
      </c>
      <c r="H475" t="s">
        <v>1784</v>
      </c>
      <c r="I475" t="s">
        <v>1800</v>
      </c>
      <c r="J475" t="s">
        <v>53</v>
      </c>
      <c r="L475" s="4" t="str">
        <f>I470</f>
        <v>CT1_30_1_1</v>
      </c>
      <c r="N475" t="s">
        <v>1801</v>
      </c>
      <c r="P475" t="str">
        <f>IFERROR(INDEX(LessonLO!H:I,MATCH("GCSE"&amp;AN475,LessonLO!H:H,0),2),"")</f>
        <v/>
      </c>
      <c r="Q475" t="str">
        <f>IFERROR(INDEX(LessonLO!H:I,MATCH("Tiny"&amp;AN475,LessonLO!H:H,0),2),"")</f>
        <v/>
      </c>
      <c r="R475" t="str">
        <f>IFERROR(INDEX(LessonLO!H:I,MATCH("Mini"&amp;AN475,LessonLO!H:H,0),2),"")</f>
        <v/>
      </c>
      <c r="S475" t="str">
        <f>IFERROR(INDEX(LessonLO!H:I,MATCH("Junior"&amp;AN475,LessonLO!H:H,0),2),"")</f>
        <v>JC5.1</v>
      </c>
      <c r="T475" t="str">
        <f>IFERROR(INDEX(LessonLO!H:I,MATCH("Senior"&amp;AN475,LessonLO!H:H,0),1),"")</f>
        <v/>
      </c>
      <c r="AN475" t="s">
        <v>1802</v>
      </c>
      <c r="AO475" t="str">
        <f ca="1">OFFSET(INDEX(I:I,MATCH(L475,I:I,0)),0,31)</f>
        <v>82949ec5-3820-429b-a5a4-9ddebfd13273</v>
      </c>
    </row>
    <row r="476" spans="1:41" x14ac:dyDescent="0.45">
      <c r="A476" s="1">
        <v>473</v>
      </c>
      <c r="B476">
        <v>473</v>
      </c>
      <c r="C476" t="s">
        <v>185</v>
      </c>
      <c r="D476" t="s">
        <v>186</v>
      </c>
      <c r="E476" t="s">
        <v>1781</v>
      </c>
      <c r="F476" t="s">
        <v>1782</v>
      </c>
      <c r="G476" t="s">
        <v>1783</v>
      </c>
      <c r="H476" t="s">
        <v>1784</v>
      </c>
      <c r="I476" t="s">
        <v>1803</v>
      </c>
      <c r="J476" t="s">
        <v>53</v>
      </c>
      <c r="L476" s="4">
        <v>0</v>
      </c>
      <c r="N476" t="s">
        <v>1804</v>
      </c>
      <c r="P476" t="str">
        <f>IFERROR(INDEX(LessonLO!H:I,MATCH("GCSE"&amp;AN476,LessonLO!H:H,0),2),"")</f>
        <v/>
      </c>
      <c r="Q476" t="str">
        <f>IFERROR(INDEX(LessonLO!H:I,MATCH("Tiny"&amp;AN476,LessonLO!H:H,0),2),"")</f>
        <v/>
      </c>
      <c r="R476" t="str">
        <f>IFERROR(INDEX(LessonLO!H:I,MATCH("Mini"&amp;AN476,LessonLO!H:H,0),2),"")</f>
        <v/>
      </c>
      <c r="S476" t="str">
        <f>IFERROR(INDEX(LessonLO!H:I,MATCH("Junior"&amp;AN476,LessonLO!H:H,0),2),"")</f>
        <v>JC5.1</v>
      </c>
      <c r="T476" t="str">
        <f>IFERROR(INDEX(LessonLO!H:I,MATCH("Senior"&amp;AN476,LessonLO!H:H,0),1),"")</f>
        <v/>
      </c>
      <c r="AN476" t="s">
        <v>1805</v>
      </c>
    </row>
    <row r="477" spans="1:41" x14ac:dyDescent="0.45">
      <c r="A477" s="1">
        <v>474</v>
      </c>
      <c r="B477">
        <v>474</v>
      </c>
      <c r="C477" t="s">
        <v>185</v>
      </c>
      <c r="D477" t="s">
        <v>186</v>
      </c>
      <c r="E477" t="s">
        <v>1781</v>
      </c>
      <c r="F477" t="s">
        <v>1782</v>
      </c>
      <c r="G477" t="s">
        <v>1783</v>
      </c>
      <c r="H477" t="s">
        <v>1784</v>
      </c>
      <c r="I477" t="s">
        <v>1806</v>
      </c>
      <c r="J477" t="s">
        <v>91</v>
      </c>
      <c r="L477" s="4" t="str">
        <f>CONCATENATE(I472,",",I473,",",I474,",",I475,",",I175)</f>
        <v>CT1_30_1_3,CT1_30_1_4,CT1_30_1_5,CT1_30_1_6,CT1_9_1_1</v>
      </c>
      <c r="N477" t="s">
        <v>1807</v>
      </c>
      <c r="P477" t="str">
        <f>IFERROR(INDEX(LessonLO!H:I,MATCH("GCSE"&amp;AN477,LessonLO!H:H,0),2),"")</f>
        <v/>
      </c>
      <c r="Q477" t="str">
        <f>IFERROR(INDEX(LessonLO!H:I,MATCH("Tiny"&amp;AN477,LessonLO!H:H,0),2),"")</f>
        <v/>
      </c>
      <c r="R477" t="str">
        <f>IFERROR(INDEX(LessonLO!H:I,MATCH("Mini"&amp;AN477,LessonLO!H:H,0),2),"")</f>
        <v/>
      </c>
      <c r="S477" t="str">
        <f>IFERROR(INDEX(LessonLO!H:I,MATCH("Junior"&amp;AN477,LessonLO!H:H,0),2),"")</f>
        <v>JC5.1</v>
      </c>
      <c r="T477" t="str">
        <f>IFERROR(INDEX(LessonLO!H:I,MATCH("Senior"&amp;AN477,LessonLO!H:H,0),1),"")</f>
        <v/>
      </c>
      <c r="AN477" t="s">
        <v>1808</v>
      </c>
      <c r="AO477" t="str">
        <f ca="1">_xlfn.CONCAT(OFFSET(INDEX(I:I,MATCH("CT1_30_1_3",I:I,0)),0,31),",",OFFSET(INDEX(I:I,MATCH("CT1_30_1_4",I:I,0)),0,31),",",OFFSET(INDEX(I:I,MATCH("CT1_30_1_5",I:I,0)),0,31),",",OFFSET(INDEX(I:I,MATCH("CT1_30_1_6",I:I,0)),0,31),",",OFFSET(INDEX(I:I,MATCH("CT1_9_1_1",I:I,0)),0,31))</f>
        <v>d334f4ec-f4f2-4e21-af4c-8af550ca94af,69211775-96d3-4139-88ec-d3d302f7536c,2ca37119-2e93-42be-baac-5aaa1b6e31a0,625848df-efb4-4f27-9db6-5b4195fcad49,1c91ddfb-c8e9-494b-9e7c-86bdc3dd0243</v>
      </c>
    </row>
    <row r="478" spans="1:41" x14ac:dyDescent="0.45">
      <c r="A478" s="1">
        <v>475</v>
      </c>
      <c r="B478">
        <v>475</v>
      </c>
      <c r="C478" t="s">
        <v>185</v>
      </c>
      <c r="D478" t="s">
        <v>186</v>
      </c>
      <c r="E478" t="s">
        <v>1781</v>
      </c>
      <c r="F478" t="s">
        <v>1782</v>
      </c>
      <c r="G478" t="s">
        <v>1783</v>
      </c>
      <c r="H478" t="s">
        <v>1784</v>
      </c>
      <c r="I478" t="s">
        <v>1809</v>
      </c>
      <c r="J478" t="s">
        <v>80</v>
      </c>
      <c r="L478" s="4" t="str">
        <f>CONCATENATE(I472,",",I473,",",I474,",",I475)</f>
        <v>CT1_30_1_3,CT1_30_1_4,CT1_30_1_5,CT1_30_1_6</v>
      </c>
      <c r="N478" t="s">
        <v>1810</v>
      </c>
      <c r="P478" t="str">
        <f>IFERROR(INDEX(LessonLO!H:I,MATCH("GCSE"&amp;AN478,LessonLO!H:H,0),2),"")</f>
        <v/>
      </c>
      <c r="Q478" t="str">
        <f>IFERROR(INDEX(LessonLO!H:I,MATCH("Tiny"&amp;AN478,LessonLO!H:H,0),2),"")</f>
        <v/>
      </c>
      <c r="R478" t="str">
        <f>IFERROR(INDEX(LessonLO!H:I,MATCH("Mini"&amp;AN478,LessonLO!H:H,0),2),"")</f>
        <v/>
      </c>
      <c r="S478" t="str">
        <f>IFERROR(INDEX(LessonLO!H:I,MATCH("Junior"&amp;AN478,LessonLO!H:H,0),2),"")</f>
        <v>JC5.1</v>
      </c>
      <c r="T478" t="str">
        <f>IFERROR(INDEX(LessonLO!H:I,MATCH("Senior"&amp;AN478,LessonLO!H:H,0),1),"")</f>
        <v/>
      </c>
      <c r="AN478" t="s">
        <v>1811</v>
      </c>
      <c r="AO478" t="str">
        <f ca="1">_xlfn.CONCAT(OFFSET(INDEX(I:I,MATCH("CT1_30_1_3",I:I,0)),0,31),",",OFFSET(INDEX(I:I,MATCH("CT1_30_1_4",I:I,0)),0,31),",",OFFSET(INDEX(I:I,MATCH("CT1_30_1_5",I:I,0)),0,31),",",OFFSET(INDEX(I:I,MATCH("CT1_30_1_5",I:I,0)),0,31),",",OFFSET(INDEX(I:I,MATCH("CT1_30_1_6",I:I,0)),0,31))</f>
        <v>d334f4ec-f4f2-4e21-af4c-8af550ca94af,69211775-96d3-4139-88ec-d3d302f7536c,2ca37119-2e93-42be-baac-5aaa1b6e31a0,2ca37119-2e93-42be-baac-5aaa1b6e31a0,625848df-efb4-4f27-9db6-5b4195fcad49</v>
      </c>
    </row>
    <row r="479" spans="1:41" x14ac:dyDescent="0.45">
      <c r="A479" s="1">
        <v>476</v>
      </c>
      <c r="B479">
        <v>476</v>
      </c>
      <c r="C479" t="s">
        <v>185</v>
      </c>
      <c r="D479" t="s">
        <v>186</v>
      </c>
      <c r="E479" t="s">
        <v>1781</v>
      </c>
      <c r="F479" t="s">
        <v>1782</v>
      </c>
      <c r="G479" t="s">
        <v>1812</v>
      </c>
      <c r="H479" t="s">
        <v>1813</v>
      </c>
      <c r="I479" t="s">
        <v>1814</v>
      </c>
      <c r="J479" t="s">
        <v>230</v>
      </c>
      <c r="L479" s="4" t="str">
        <f>CONCATENATE(I472,",",I473,",",I474,",",I475)</f>
        <v>CT1_30_1_3,CT1_30_1_4,CT1_30_1_5,CT1_30_1_6</v>
      </c>
      <c r="N479" t="s">
        <v>1815</v>
      </c>
      <c r="P479" t="str">
        <f>IFERROR(INDEX(LessonLO!H:I,MATCH("GCSE"&amp;AN479,LessonLO!H:H,0),2),"")</f>
        <v/>
      </c>
      <c r="Q479" t="str">
        <f>IFERROR(INDEX(LessonLO!H:I,MATCH("Tiny"&amp;AN479,LessonLO!H:H,0),2),"")</f>
        <v/>
      </c>
      <c r="R479" t="str">
        <f>IFERROR(INDEX(LessonLO!H:I,MATCH("Mini"&amp;AN479,LessonLO!H:H,0),2),"")</f>
        <v/>
      </c>
      <c r="S479" t="str">
        <f>IFERROR(INDEX(LessonLO!H:I,MATCH("Junior"&amp;AN479,LessonLO!H:H,0),2),"")</f>
        <v>JC5.2</v>
      </c>
      <c r="T479" t="str">
        <f>IFERROR(INDEX(LessonLO!H:I,MATCH("Senior"&amp;AN479,LessonLO!H:H,0),1),"")</f>
        <v/>
      </c>
      <c r="AN479" t="s">
        <v>1816</v>
      </c>
      <c r="AO479" t="str">
        <f ca="1">_xlfn.CONCAT(OFFSET(INDEX(I:I,MATCH("CT1_30_1_3",I:I,0)),0,31),",",OFFSET(INDEX(I:I,MATCH("CT1_30_1_4",I:I,0)),0,31),",",OFFSET(INDEX(I:I,MATCH("CT1_30_1_5",I:I,0)),0,31),",",OFFSET(INDEX(I:I,MATCH("CT1_30_1_5",I:I,0)),0,31),",",OFFSET(INDEX(I:I,MATCH("CT1_30_1_6",I:I,0)),0,31))</f>
        <v>d334f4ec-f4f2-4e21-af4c-8af550ca94af,69211775-96d3-4139-88ec-d3d302f7536c,2ca37119-2e93-42be-baac-5aaa1b6e31a0,2ca37119-2e93-42be-baac-5aaa1b6e31a0,625848df-efb4-4f27-9db6-5b4195fcad49</v>
      </c>
    </row>
    <row r="480" spans="1:41" x14ac:dyDescent="0.45">
      <c r="A480" s="1">
        <v>477</v>
      </c>
      <c r="B480">
        <v>477</v>
      </c>
      <c r="C480" t="s">
        <v>185</v>
      </c>
      <c r="D480" t="s">
        <v>186</v>
      </c>
      <c r="E480" t="s">
        <v>1781</v>
      </c>
      <c r="F480" t="s">
        <v>1782</v>
      </c>
      <c r="G480" t="s">
        <v>1812</v>
      </c>
      <c r="H480" t="s">
        <v>1813</v>
      </c>
      <c r="I480" t="s">
        <v>1817</v>
      </c>
      <c r="J480" t="s">
        <v>230</v>
      </c>
      <c r="L480" s="4" t="str">
        <f>CONCATENATE(I479,",",I306)</f>
        <v>CT1_30_2_1,CT1_21_4_2</v>
      </c>
      <c r="N480" t="s">
        <v>1818</v>
      </c>
      <c r="P480" t="str">
        <f>IFERROR(INDEX(LessonLO!H:I,MATCH("GCSE"&amp;AN480,LessonLO!H:H,0),2),"")</f>
        <v/>
      </c>
      <c r="Q480" t="str">
        <f>IFERROR(INDEX(LessonLO!H:I,MATCH("Tiny"&amp;AN480,LessonLO!H:H,0),2),"")</f>
        <v/>
      </c>
      <c r="R480" t="str">
        <f>IFERROR(INDEX(LessonLO!H:I,MATCH("Mini"&amp;AN480,LessonLO!H:H,0),2),"")</f>
        <v/>
      </c>
      <c r="S480" t="str">
        <f>IFERROR(INDEX(LessonLO!H:I,MATCH("Junior"&amp;AN480,LessonLO!H:H,0),2),"")</f>
        <v>JC5.2</v>
      </c>
      <c r="T480" t="str">
        <f>IFERROR(INDEX(LessonLO!H:I,MATCH("Senior"&amp;AN480,LessonLO!H:H,0),1),"")</f>
        <v/>
      </c>
      <c r="AN480" t="s">
        <v>1819</v>
      </c>
      <c r="AO480" t="str">
        <f ca="1">_xlfn.CONCAT(OFFSET(INDEX(I:I,MATCH("CT1_30_2_1",I:I,0)),0,31),",",OFFSET(INDEX(I:I,MATCH("CT1_21_4_2",I:I,0)),0,31))</f>
        <v>3d303f0c-1822-45a8-9cbe-80fdf0c53c0d,d64fa0e7-eeee-4374-b4ac-3833b458dcd1</v>
      </c>
    </row>
    <row r="481" spans="1:41" x14ac:dyDescent="0.45">
      <c r="A481" s="1">
        <v>478</v>
      </c>
      <c r="B481">
        <v>478</v>
      </c>
      <c r="C481" t="s">
        <v>185</v>
      </c>
      <c r="D481" t="s">
        <v>186</v>
      </c>
      <c r="E481" t="s">
        <v>1781</v>
      </c>
      <c r="F481" t="s">
        <v>1782</v>
      </c>
      <c r="G481" t="s">
        <v>1812</v>
      </c>
      <c r="H481" t="s">
        <v>1813</v>
      </c>
      <c r="I481" t="s">
        <v>1820</v>
      </c>
      <c r="J481" t="s">
        <v>80</v>
      </c>
      <c r="L481" s="4" t="str">
        <f>I479</f>
        <v>CT1_30_2_1</v>
      </c>
      <c r="N481" t="s">
        <v>1821</v>
      </c>
      <c r="P481" t="str">
        <f>IFERROR(INDEX(LessonLO!H:I,MATCH("GCSE"&amp;AN481,LessonLO!H:H,0),2),"")</f>
        <v/>
      </c>
      <c r="Q481" t="str">
        <f>IFERROR(INDEX(LessonLO!H:I,MATCH("Tiny"&amp;AN481,LessonLO!H:H,0),2),"")</f>
        <v/>
      </c>
      <c r="R481" t="str">
        <f>IFERROR(INDEX(LessonLO!H:I,MATCH("Mini"&amp;AN481,LessonLO!H:H,0),2),"")</f>
        <v/>
      </c>
      <c r="S481" t="str">
        <f>IFERROR(INDEX(LessonLO!H:I,MATCH("Junior"&amp;AN481,LessonLO!H:H,0),2),"")</f>
        <v>JC5.2</v>
      </c>
      <c r="T481" t="str">
        <f>IFERROR(INDEX(LessonLO!H:I,MATCH("Senior"&amp;AN481,LessonLO!H:H,0),1),"")</f>
        <v/>
      </c>
      <c r="AN481" t="s">
        <v>1822</v>
      </c>
      <c r="AO481" t="str">
        <f ca="1">OFFSET(INDEX(I:I,MATCH(L481,I:I,0)),0,31)</f>
        <v>3d303f0c-1822-45a8-9cbe-80fdf0c53c0d</v>
      </c>
    </row>
    <row r="482" spans="1:41" x14ac:dyDescent="0.45">
      <c r="A482" s="1">
        <v>479</v>
      </c>
      <c r="B482">
        <v>479</v>
      </c>
      <c r="C482" t="s">
        <v>185</v>
      </c>
      <c r="D482" t="s">
        <v>186</v>
      </c>
      <c r="E482" t="s">
        <v>1781</v>
      </c>
      <c r="F482" t="s">
        <v>1782</v>
      </c>
      <c r="G482" t="s">
        <v>1812</v>
      </c>
      <c r="H482" t="s">
        <v>1813</v>
      </c>
      <c r="I482" t="s">
        <v>1823</v>
      </c>
      <c r="J482" t="s">
        <v>80</v>
      </c>
      <c r="L482" s="4" t="str">
        <f>I481</f>
        <v>CT1_30_2_3</v>
      </c>
      <c r="N482" t="s">
        <v>1824</v>
      </c>
      <c r="P482" t="str">
        <f>IFERROR(INDEX(LessonLO!H:I,MATCH("GCSE"&amp;AN482,LessonLO!H:H,0),2),"")</f>
        <v/>
      </c>
      <c r="Q482" t="str">
        <f>IFERROR(INDEX(LessonLO!H:I,MATCH("Tiny"&amp;AN482,LessonLO!H:H,0),2),"")</f>
        <v/>
      </c>
      <c r="R482" t="str">
        <f>IFERROR(INDEX(LessonLO!H:I,MATCH("Mini"&amp;AN482,LessonLO!H:H,0),2),"")</f>
        <v/>
      </c>
      <c r="S482" t="str">
        <f>IFERROR(INDEX(LessonLO!H:I,MATCH("Junior"&amp;AN482,LessonLO!H:H,0),2),"")</f>
        <v>JC5.2</v>
      </c>
      <c r="T482" t="str">
        <f>IFERROR(INDEX(LessonLO!H:I,MATCH("Senior"&amp;AN482,LessonLO!H:H,0),1),"")</f>
        <v/>
      </c>
      <c r="AN482" t="s">
        <v>1825</v>
      </c>
      <c r="AO482" t="str">
        <f ca="1">OFFSET(INDEX(I:I,MATCH(L482,I:I,0)),0,31)</f>
        <v>043327cd-0950-4d17-96c7-f9abfb71fd56</v>
      </c>
    </row>
    <row r="483" spans="1:41" x14ac:dyDescent="0.45">
      <c r="A483" s="1">
        <v>480</v>
      </c>
      <c r="B483">
        <v>480</v>
      </c>
      <c r="C483" t="s">
        <v>185</v>
      </c>
      <c r="D483" t="s">
        <v>186</v>
      </c>
      <c r="E483" t="s">
        <v>1781</v>
      </c>
      <c r="F483" t="s">
        <v>1782</v>
      </c>
      <c r="G483" t="s">
        <v>1812</v>
      </c>
      <c r="H483" t="s">
        <v>1813</v>
      </c>
      <c r="I483" t="s">
        <v>1826</v>
      </c>
      <c r="J483" t="s">
        <v>230</v>
      </c>
      <c r="L483" s="4" t="str">
        <f>I482</f>
        <v>CT1_30_2_4</v>
      </c>
      <c r="N483" t="s">
        <v>1827</v>
      </c>
      <c r="P483" t="str">
        <f>IFERROR(INDEX(LessonLO!H:I,MATCH("GCSE"&amp;AN483,LessonLO!H:H,0),2),"")</f>
        <v/>
      </c>
      <c r="Q483" t="str">
        <f>IFERROR(INDEX(LessonLO!H:I,MATCH("Tiny"&amp;AN483,LessonLO!H:H,0),2),"")</f>
        <v/>
      </c>
      <c r="R483" t="str">
        <f>IFERROR(INDEX(LessonLO!H:I,MATCH("Mini"&amp;AN483,LessonLO!H:H,0),2),"")</f>
        <v/>
      </c>
      <c r="S483" t="str">
        <f>IFERROR(INDEX(LessonLO!H:I,MATCH("Junior"&amp;AN483,LessonLO!H:H,0),2),"")</f>
        <v>JC5.2</v>
      </c>
      <c r="T483" t="str">
        <f>IFERROR(INDEX(LessonLO!H:I,MATCH("Senior"&amp;AN483,LessonLO!H:H,0),1),"")</f>
        <v/>
      </c>
      <c r="AN483" t="s">
        <v>1828</v>
      </c>
      <c r="AO483" t="str">
        <f ca="1">OFFSET(INDEX(I:I,MATCH(L483,I:I,0)),0,31)</f>
        <v>2b6d57b0-2f0b-4624-8bf3-62679e12bd8e</v>
      </c>
    </row>
    <row r="484" spans="1:41" x14ac:dyDescent="0.45">
      <c r="A484" s="1">
        <v>481</v>
      </c>
      <c r="B484">
        <v>481</v>
      </c>
      <c r="C484" t="s">
        <v>185</v>
      </c>
      <c r="D484" t="s">
        <v>186</v>
      </c>
      <c r="E484" t="s">
        <v>1781</v>
      </c>
      <c r="F484" t="s">
        <v>1782</v>
      </c>
      <c r="G484" t="s">
        <v>1812</v>
      </c>
      <c r="H484" t="s">
        <v>1813</v>
      </c>
      <c r="I484" t="s">
        <v>1829</v>
      </c>
      <c r="J484" t="s">
        <v>230</v>
      </c>
      <c r="L484" s="4" t="str">
        <f>I483</f>
        <v>CT1_30_2_5</v>
      </c>
      <c r="N484" t="s">
        <v>1830</v>
      </c>
      <c r="P484" t="str">
        <f>IFERROR(INDEX(LessonLO!H:I,MATCH("GCSE"&amp;AN484,LessonLO!H:H,0),2),"")</f>
        <v/>
      </c>
      <c r="Q484" t="str">
        <f>IFERROR(INDEX(LessonLO!H:I,MATCH("Tiny"&amp;AN484,LessonLO!H:H,0),2),"")</f>
        <v/>
      </c>
      <c r="R484" t="str">
        <f>IFERROR(INDEX(LessonLO!H:I,MATCH("Mini"&amp;AN484,LessonLO!H:H,0),2),"")</f>
        <v/>
      </c>
      <c r="S484" t="str">
        <f>IFERROR(INDEX(LessonLO!H:I,MATCH("Junior"&amp;AN484,LessonLO!H:H,0),2),"")</f>
        <v>JC5.2</v>
      </c>
      <c r="T484" t="str">
        <f>IFERROR(INDEX(LessonLO!H:I,MATCH("Senior"&amp;AN484,LessonLO!H:H,0),1),"")</f>
        <v/>
      </c>
      <c r="AN484" t="s">
        <v>1831</v>
      </c>
      <c r="AO484" t="str">
        <f ca="1">OFFSET(INDEX(I:I,MATCH(L484,I:I,0)),0,31)</f>
        <v>64578213-ace8-42d0-a455-91ad7356b573</v>
      </c>
    </row>
    <row r="485" spans="1:41" x14ac:dyDescent="0.45">
      <c r="A485" s="1">
        <v>482</v>
      </c>
      <c r="B485">
        <v>482</v>
      </c>
      <c r="C485" t="s">
        <v>185</v>
      </c>
      <c r="D485" t="s">
        <v>186</v>
      </c>
      <c r="E485" t="s">
        <v>1781</v>
      </c>
      <c r="F485" t="s">
        <v>1782</v>
      </c>
      <c r="G485" t="s">
        <v>1832</v>
      </c>
      <c r="H485" t="s">
        <v>1833</v>
      </c>
      <c r="I485" t="s">
        <v>1834</v>
      </c>
      <c r="J485" t="s">
        <v>53</v>
      </c>
      <c r="L485" s="4" t="str">
        <f>CONCATENATE(I472,",",I473,",",I474,",",I475)</f>
        <v>CT1_30_1_3,CT1_30_1_4,CT1_30_1_5,CT1_30_1_6</v>
      </c>
      <c r="N485" t="s">
        <v>1835</v>
      </c>
      <c r="P485" t="str">
        <f>IFERROR(INDEX(LessonLO!H:I,MATCH("GCSE"&amp;AN485,LessonLO!H:H,0),2),"")</f>
        <v/>
      </c>
      <c r="Q485" t="str">
        <f>IFERROR(INDEX(LessonLO!H:I,MATCH("Tiny"&amp;AN485,LessonLO!H:H,0),2),"")</f>
        <v/>
      </c>
      <c r="R485" t="str">
        <f>IFERROR(INDEX(LessonLO!H:I,MATCH("Mini"&amp;AN485,LessonLO!H:H,0),2),"")</f>
        <v/>
      </c>
      <c r="S485" t="str">
        <f>IFERROR(INDEX(LessonLO!H:I,MATCH("Junior"&amp;AN485,LessonLO!H:H,0),2),"")</f>
        <v>JC5.3</v>
      </c>
      <c r="T485" t="str">
        <f>IFERROR(INDEX(LessonLO!H:I,MATCH("Senior"&amp;AN485,LessonLO!H:H,0),1),"")</f>
        <v/>
      </c>
      <c r="AN485" t="s">
        <v>1836</v>
      </c>
      <c r="AO485" t="str">
        <f ca="1">_xlfn.CONCAT(OFFSET(INDEX(I:I,MATCH("CT1_30_1_3",I:I,0)),0,31),",",OFFSET(INDEX(I:I,MATCH("CT1_30_1_4",I:I,0)),0,31),",",OFFSET(INDEX(I:I,MATCH("CT1_30_1_5",I:I,0)),0,31),",",OFFSET(INDEX(I:I,MATCH("CT1_30_1_6",I:I,0)),0,31))</f>
        <v>d334f4ec-f4f2-4e21-af4c-8af550ca94af,69211775-96d3-4139-88ec-d3d302f7536c,2ca37119-2e93-42be-baac-5aaa1b6e31a0,625848df-efb4-4f27-9db6-5b4195fcad49</v>
      </c>
    </row>
    <row r="486" spans="1:41" x14ac:dyDescent="0.45">
      <c r="A486" s="1">
        <v>483</v>
      </c>
      <c r="B486">
        <v>483</v>
      </c>
      <c r="C486" t="s">
        <v>185</v>
      </c>
      <c r="D486" t="s">
        <v>186</v>
      </c>
      <c r="E486" t="s">
        <v>1781</v>
      </c>
      <c r="F486" t="s">
        <v>1782</v>
      </c>
      <c r="G486" t="s">
        <v>1832</v>
      </c>
      <c r="H486" t="s">
        <v>1833</v>
      </c>
      <c r="I486" t="s">
        <v>1837</v>
      </c>
      <c r="J486" t="s">
        <v>80</v>
      </c>
      <c r="L486" s="4" t="str">
        <f>I485</f>
        <v>CT1_30_3_1</v>
      </c>
      <c r="N486" t="s">
        <v>1838</v>
      </c>
      <c r="P486" t="str">
        <f>IFERROR(INDEX(LessonLO!H:I,MATCH("GCSE"&amp;AN486,LessonLO!H:H,0),2),"")</f>
        <v/>
      </c>
      <c r="Q486" t="str">
        <f>IFERROR(INDEX(LessonLO!H:I,MATCH("Tiny"&amp;AN486,LessonLO!H:H,0),2),"")</f>
        <v/>
      </c>
      <c r="R486" t="str">
        <f>IFERROR(INDEX(LessonLO!H:I,MATCH("Mini"&amp;AN486,LessonLO!H:H,0),2),"")</f>
        <v/>
      </c>
      <c r="S486" t="str">
        <f>IFERROR(INDEX(LessonLO!H:I,MATCH("Junior"&amp;AN486,LessonLO!H:H,0),2),"")</f>
        <v>JC5.3</v>
      </c>
      <c r="T486" t="str">
        <f>IFERROR(INDEX(LessonLO!H:I,MATCH("Senior"&amp;AN486,LessonLO!H:H,0),1),"")</f>
        <v/>
      </c>
      <c r="AN486" t="s">
        <v>1839</v>
      </c>
      <c r="AO486" t="str">
        <f ca="1">OFFSET(INDEX(I:I,MATCH(L486,I:I,0)),0,31)</f>
        <v>22351794-29bc-484a-b975-f950b64267ab</v>
      </c>
    </row>
    <row r="487" spans="1:41" x14ac:dyDescent="0.45">
      <c r="A487" s="1">
        <v>484</v>
      </c>
      <c r="B487">
        <v>484</v>
      </c>
      <c r="C487" t="s">
        <v>185</v>
      </c>
      <c r="D487" t="s">
        <v>186</v>
      </c>
      <c r="E487" t="s">
        <v>1781</v>
      </c>
      <c r="F487" t="s">
        <v>1782</v>
      </c>
      <c r="G487" t="s">
        <v>1832</v>
      </c>
      <c r="H487" t="s">
        <v>1833</v>
      </c>
      <c r="I487" t="s">
        <v>1840</v>
      </c>
      <c r="J487" t="s">
        <v>80</v>
      </c>
      <c r="L487" s="4" t="str">
        <f>I486</f>
        <v>CT1_30_3_2</v>
      </c>
      <c r="N487" t="s">
        <v>1841</v>
      </c>
      <c r="P487" t="str">
        <f>IFERROR(INDEX(LessonLO!H:I,MATCH("GCSE"&amp;AN487,LessonLO!H:H,0),2),"")</f>
        <v/>
      </c>
      <c r="Q487" t="str">
        <f>IFERROR(INDEX(LessonLO!H:I,MATCH("Tiny"&amp;AN487,LessonLO!H:H,0),2),"")</f>
        <v/>
      </c>
      <c r="R487" t="str">
        <f>IFERROR(INDEX(LessonLO!H:I,MATCH("Mini"&amp;AN487,LessonLO!H:H,0),2),"")</f>
        <v/>
      </c>
      <c r="S487" t="str">
        <f>IFERROR(INDEX(LessonLO!H:I,MATCH("Junior"&amp;AN487,LessonLO!H:H,0),2),"")</f>
        <v>JC5.3</v>
      </c>
      <c r="T487" t="str">
        <f>IFERROR(INDEX(LessonLO!H:I,MATCH("Senior"&amp;AN487,LessonLO!H:H,0),1),"")</f>
        <v/>
      </c>
      <c r="AN487" t="s">
        <v>1842</v>
      </c>
      <c r="AO487" t="str">
        <f ca="1">OFFSET(INDEX(I:I,MATCH(L487,I:I,0)),0,31)</f>
        <v>af4b5f89-0cef-4171-a885-da52f8414441</v>
      </c>
    </row>
    <row r="488" spans="1:41" x14ac:dyDescent="0.45">
      <c r="A488" s="1">
        <v>485</v>
      </c>
      <c r="B488">
        <v>485</v>
      </c>
      <c r="C488" t="s">
        <v>185</v>
      </c>
      <c r="D488" t="s">
        <v>186</v>
      </c>
      <c r="E488" t="s">
        <v>1781</v>
      </c>
      <c r="F488" t="s">
        <v>1782</v>
      </c>
      <c r="G488" t="s">
        <v>1832</v>
      </c>
      <c r="H488" t="s">
        <v>1833</v>
      </c>
      <c r="I488" t="s">
        <v>1843</v>
      </c>
      <c r="J488" t="s">
        <v>230</v>
      </c>
      <c r="L488" s="4" t="str">
        <f>CONCATENATE(I481,",",I487)</f>
        <v>CT1_30_2_3,CT1_30_3_3</v>
      </c>
      <c r="N488" t="s">
        <v>1844</v>
      </c>
      <c r="P488" t="str">
        <f>IFERROR(INDEX(LessonLO!H:I,MATCH("GCSE"&amp;AN488,LessonLO!H:H,0),2),"")</f>
        <v/>
      </c>
      <c r="Q488" t="str">
        <f>IFERROR(INDEX(LessonLO!H:I,MATCH("Tiny"&amp;AN488,LessonLO!H:H,0),2),"")</f>
        <v/>
      </c>
      <c r="R488" t="str">
        <f>IFERROR(INDEX(LessonLO!H:I,MATCH("Mini"&amp;AN488,LessonLO!H:H,0),2),"")</f>
        <v/>
      </c>
      <c r="S488" t="str">
        <f>IFERROR(INDEX(LessonLO!H:I,MATCH("Junior"&amp;AN488,LessonLO!H:H,0),2),"")</f>
        <v>JC5.3</v>
      </c>
      <c r="T488" t="str">
        <f>IFERROR(INDEX(LessonLO!H:I,MATCH("Senior"&amp;AN488,LessonLO!H:H,0),1),"")</f>
        <v/>
      </c>
      <c r="AN488" t="s">
        <v>1845</v>
      </c>
      <c r="AO488" t="str">
        <f ca="1">_xlfn.CONCAT(OFFSET(INDEX(I:I,MATCH("CT1_30_2_3",I:I,0)),0,31),",",OFFSET(INDEX(I:I,MATCH("CT1_30_3_3",I:I,0)),0,31))</f>
        <v>043327cd-0950-4d17-96c7-f9abfb71fd56,bcc83a44-a045-40f1-b5b9-f9b9504aa013</v>
      </c>
    </row>
    <row r="489" spans="1:41" x14ac:dyDescent="0.45">
      <c r="A489" s="1">
        <v>486</v>
      </c>
      <c r="B489">
        <v>486</v>
      </c>
      <c r="C489" t="s">
        <v>185</v>
      </c>
      <c r="D489" t="s">
        <v>186</v>
      </c>
      <c r="E489" t="s">
        <v>1781</v>
      </c>
      <c r="F489" t="s">
        <v>1782</v>
      </c>
      <c r="G489" t="s">
        <v>1832</v>
      </c>
      <c r="H489" t="s">
        <v>1833</v>
      </c>
      <c r="I489" t="s">
        <v>1846</v>
      </c>
      <c r="J489" t="s">
        <v>80</v>
      </c>
      <c r="L489" s="4" t="str">
        <f>I488</f>
        <v>CT1_30_3_4</v>
      </c>
      <c r="N489" t="s">
        <v>1847</v>
      </c>
      <c r="P489" t="str">
        <f>IFERROR(INDEX(LessonLO!H:I,MATCH("GCSE"&amp;AN489,LessonLO!H:H,0),2),"")</f>
        <v/>
      </c>
      <c r="Q489" t="str">
        <f>IFERROR(INDEX(LessonLO!H:I,MATCH("Tiny"&amp;AN489,LessonLO!H:H,0),2),"")</f>
        <v/>
      </c>
      <c r="R489" t="str">
        <f>IFERROR(INDEX(LessonLO!H:I,MATCH("Mini"&amp;AN489,LessonLO!H:H,0),2),"")</f>
        <v/>
      </c>
      <c r="S489" t="str">
        <f>IFERROR(INDEX(LessonLO!H:I,MATCH("Junior"&amp;AN489,LessonLO!H:H,0),2),"")</f>
        <v>JC5.3</v>
      </c>
      <c r="T489" t="str">
        <f>IFERROR(INDEX(LessonLO!H:I,MATCH("Senior"&amp;AN489,LessonLO!H:H,0),1),"")</f>
        <v/>
      </c>
      <c r="AN489" t="s">
        <v>1848</v>
      </c>
      <c r="AO489" t="str">
        <f ca="1">OFFSET(INDEX(I:I,MATCH(L489,I:I,0)),0,31)</f>
        <v>2eb19b38-79d6-4df8-9c85-aa30f3b0e9bb</v>
      </c>
    </row>
    <row r="490" spans="1:41" x14ac:dyDescent="0.45">
      <c r="A490" s="1">
        <v>487</v>
      </c>
      <c r="B490">
        <v>487</v>
      </c>
      <c r="C490" t="s">
        <v>185</v>
      </c>
      <c r="D490" t="s">
        <v>186</v>
      </c>
      <c r="E490" t="s">
        <v>1781</v>
      </c>
      <c r="F490" t="s">
        <v>1782</v>
      </c>
      <c r="G490" t="s">
        <v>1849</v>
      </c>
      <c r="H490" t="s">
        <v>1850</v>
      </c>
      <c r="I490" t="s">
        <v>1851</v>
      </c>
      <c r="J490" t="s">
        <v>230</v>
      </c>
      <c r="L490" s="4" t="str">
        <f>CONCATENATE(I472,",",I473,",",I474,",",I475)</f>
        <v>CT1_30_1_3,CT1_30_1_4,CT1_30_1_5,CT1_30_1_6</v>
      </c>
      <c r="N490" t="s">
        <v>1852</v>
      </c>
      <c r="P490" t="str">
        <f>IFERROR(INDEX(LessonLO!H:I,MATCH("GCSE"&amp;AN490,LessonLO!H:H,0),2),"")</f>
        <v/>
      </c>
      <c r="Q490" t="str">
        <f>IFERROR(INDEX(LessonLO!H:I,MATCH("Tiny"&amp;AN490,LessonLO!H:H,0),2),"")</f>
        <v/>
      </c>
      <c r="R490" t="str">
        <f>IFERROR(INDEX(LessonLO!H:I,MATCH("Mini"&amp;AN490,LessonLO!H:H,0),2),"")</f>
        <v/>
      </c>
      <c r="S490" t="str">
        <f>IFERROR(INDEX(LessonLO!H:I,MATCH("Junior"&amp;AN490,LessonLO!H:H,0),2),"")</f>
        <v>JC5.4</v>
      </c>
      <c r="T490" t="str">
        <f>IFERROR(INDEX(LessonLO!H:I,MATCH("Senior"&amp;AN490,LessonLO!H:H,0),1),"")</f>
        <v/>
      </c>
      <c r="AN490" t="s">
        <v>1853</v>
      </c>
      <c r="AO490" t="str">
        <f ca="1">_xlfn.CONCAT(OFFSET(INDEX(I:I,MATCH("CT1_30_1_3",I:I,0)),0,31),",",OFFSET(INDEX(I:I,MATCH("CT1_30_1_4",I:I,0)),0,31),",",OFFSET(INDEX(I:I,MATCH("CT1_30_1_5",I:I,0)),0,31),",",OFFSET(INDEX(I:I,MATCH("CT1_30_1_6",I:I,0)),0,31))</f>
        <v>d334f4ec-f4f2-4e21-af4c-8af550ca94af,69211775-96d3-4139-88ec-d3d302f7536c,2ca37119-2e93-42be-baac-5aaa1b6e31a0,625848df-efb4-4f27-9db6-5b4195fcad49</v>
      </c>
    </row>
    <row r="491" spans="1:41" x14ac:dyDescent="0.45">
      <c r="A491" s="1">
        <v>488</v>
      </c>
      <c r="B491">
        <v>488</v>
      </c>
      <c r="C491" t="s">
        <v>185</v>
      </c>
      <c r="D491" t="s">
        <v>186</v>
      </c>
      <c r="E491" t="s">
        <v>1781</v>
      </c>
      <c r="F491" t="s">
        <v>1782</v>
      </c>
      <c r="G491" t="s">
        <v>1849</v>
      </c>
      <c r="H491" t="s">
        <v>1850</v>
      </c>
      <c r="I491" t="s">
        <v>1854</v>
      </c>
      <c r="J491" t="s">
        <v>53</v>
      </c>
      <c r="L491" s="4" t="str">
        <f>I490</f>
        <v>CT1_30_4_1</v>
      </c>
      <c r="N491" t="s">
        <v>1855</v>
      </c>
      <c r="P491" t="str">
        <f>IFERROR(INDEX(LessonLO!H:I,MATCH("GCSE"&amp;AN491,LessonLO!H:H,0),2),"")</f>
        <v/>
      </c>
      <c r="Q491" t="str">
        <f>IFERROR(INDEX(LessonLO!H:I,MATCH("Tiny"&amp;AN491,LessonLO!H:H,0),2),"")</f>
        <v/>
      </c>
      <c r="R491" t="str">
        <f>IFERROR(INDEX(LessonLO!H:I,MATCH("Mini"&amp;AN491,LessonLO!H:H,0),2),"")</f>
        <v/>
      </c>
      <c r="S491" t="str">
        <f>IFERROR(INDEX(LessonLO!H:I,MATCH("Junior"&amp;AN491,LessonLO!H:H,0),2),"")</f>
        <v>JC5.4</v>
      </c>
      <c r="T491" t="str">
        <f>IFERROR(INDEX(LessonLO!H:I,MATCH("Senior"&amp;AN491,LessonLO!H:H,0),1),"")</f>
        <v/>
      </c>
      <c r="AN491" t="s">
        <v>1856</v>
      </c>
      <c r="AO491" t="str">
        <f t="shared" ref="AO491:AO496" ca="1" si="31">OFFSET(INDEX(I:I,MATCH(L491,I:I,0)),0,31)</f>
        <v>026825ea-470f-4521-8bc4-b3fbd212d46a</v>
      </c>
    </row>
    <row r="492" spans="1:41" x14ac:dyDescent="0.45">
      <c r="A492" s="1">
        <v>489</v>
      </c>
      <c r="B492">
        <v>489</v>
      </c>
      <c r="C492" t="s">
        <v>185</v>
      </c>
      <c r="D492" t="s">
        <v>186</v>
      </c>
      <c r="E492" t="s">
        <v>1781</v>
      </c>
      <c r="F492" t="s">
        <v>1782</v>
      </c>
      <c r="G492" t="s">
        <v>1849</v>
      </c>
      <c r="H492" t="s">
        <v>1850</v>
      </c>
      <c r="I492" t="s">
        <v>1857</v>
      </c>
      <c r="J492" t="s">
        <v>80</v>
      </c>
      <c r="L492" s="4" t="str">
        <f>I493</f>
        <v>CT1_30_4_4</v>
      </c>
      <c r="N492" t="s">
        <v>1858</v>
      </c>
      <c r="P492" t="str">
        <f>IFERROR(INDEX(LessonLO!H:I,MATCH("GCSE"&amp;AN492,LessonLO!H:H,0),2),"")</f>
        <v/>
      </c>
      <c r="Q492" t="str">
        <f>IFERROR(INDEX(LessonLO!H:I,MATCH("Tiny"&amp;AN492,LessonLO!H:H,0),2),"")</f>
        <v/>
      </c>
      <c r="R492" t="str">
        <f>IFERROR(INDEX(LessonLO!H:I,MATCH("Mini"&amp;AN492,LessonLO!H:H,0),2),"")</f>
        <v/>
      </c>
      <c r="S492" t="str">
        <f>IFERROR(INDEX(LessonLO!H:I,MATCH("Junior"&amp;AN492,LessonLO!H:H,0),2),"")</f>
        <v>JC5.4</v>
      </c>
      <c r="T492" t="str">
        <f>IFERROR(INDEX(LessonLO!H:I,MATCH("Senior"&amp;AN492,LessonLO!H:H,0),1),"")</f>
        <v/>
      </c>
      <c r="AN492" t="s">
        <v>1859</v>
      </c>
      <c r="AO492" t="str">
        <f t="shared" ca="1" si="31"/>
        <v>37b0dd7a-a296-453d-a1f5-42e66bb5e9f6</v>
      </c>
    </row>
    <row r="493" spans="1:41" x14ac:dyDescent="0.45">
      <c r="A493" s="1">
        <v>490</v>
      </c>
      <c r="B493">
        <v>490</v>
      </c>
      <c r="C493" t="s">
        <v>185</v>
      </c>
      <c r="D493" t="s">
        <v>186</v>
      </c>
      <c r="E493" t="s">
        <v>1781</v>
      </c>
      <c r="F493" t="s">
        <v>1782</v>
      </c>
      <c r="G493" t="s">
        <v>1849</v>
      </c>
      <c r="H493" t="s">
        <v>1850</v>
      </c>
      <c r="I493" t="s">
        <v>1860</v>
      </c>
      <c r="J493" t="s">
        <v>230</v>
      </c>
      <c r="L493" s="4" t="str">
        <f>I491</f>
        <v>CT1_30_4_2</v>
      </c>
      <c r="N493" t="s">
        <v>1861</v>
      </c>
      <c r="P493" t="str">
        <f>IFERROR(INDEX(LessonLO!H:I,MATCH("GCSE"&amp;AN493,LessonLO!H:H,0),2),"")</f>
        <v/>
      </c>
      <c r="Q493" t="str">
        <f>IFERROR(INDEX(LessonLO!H:I,MATCH("Tiny"&amp;AN493,LessonLO!H:H,0),2),"")</f>
        <v/>
      </c>
      <c r="R493" t="str">
        <f>IFERROR(INDEX(LessonLO!H:I,MATCH("Mini"&amp;AN493,LessonLO!H:H,0),2),"")</f>
        <v/>
      </c>
      <c r="S493" t="str">
        <f>IFERROR(INDEX(LessonLO!H:I,MATCH("Junior"&amp;AN493,LessonLO!H:H,0),2),"")</f>
        <v>JC5.4</v>
      </c>
      <c r="T493" t="str">
        <f>IFERROR(INDEX(LessonLO!H:I,MATCH("Senior"&amp;AN493,LessonLO!H:H,0),1),"")</f>
        <v/>
      </c>
      <c r="AN493" t="s">
        <v>1862</v>
      </c>
      <c r="AO493" t="str">
        <f t="shared" ca="1" si="31"/>
        <v>d53ed3e6-5324-445b-90f9-b0a8e83d4634</v>
      </c>
    </row>
    <row r="494" spans="1:41" x14ac:dyDescent="0.45">
      <c r="A494" s="1">
        <v>491</v>
      </c>
      <c r="B494">
        <v>491</v>
      </c>
      <c r="C494" t="s">
        <v>185</v>
      </c>
      <c r="D494" t="s">
        <v>186</v>
      </c>
      <c r="E494" t="s">
        <v>1781</v>
      </c>
      <c r="F494" t="s">
        <v>1782</v>
      </c>
      <c r="G494" t="s">
        <v>1849</v>
      </c>
      <c r="H494" t="s">
        <v>1850</v>
      </c>
      <c r="I494" t="s">
        <v>1863</v>
      </c>
      <c r="J494" t="s">
        <v>80</v>
      </c>
      <c r="L494" s="4" t="str">
        <f>I493</f>
        <v>CT1_30_4_4</v>
      </c>
      <c r="N494" t="s">
        <v>1864</v>
      </c>
      <c r="P494" t="str">
        <f>IFERROR(INDEX(LessonLO!H:I,MATCH("GCSE"&amp;AN494,LessonLO!H:H,0),2),"")</f>
        <v/>
      </c>
      <c r="Q494" t="str">
        <f>IFERROR(INDEX(LessonLO!H:I,MATCH("Tiny"&amp;AN494,LessonLO!H:H,0),2),"")</f>
        <v/>
      </c>
      <c r="R494" t="str">
        <f>IFERROR(INDEX(LessonLO!H:I,MATCH("Mini"&amp;AN494,LessonLO!H:H,0),2),"")</f>
        <v/>
      </c>
      <c r="S494" t="str">
        <f>IFERROR(INDEX(LessonLO!H:I,MATCH("Junior"&amp;AN494,LessonLO!H:H,0),2),"")</f>
        <v>JC5.4</v>
      </c>
      <c r="T494" t="str">
        <f>IFERROR(INDEX(LessonLO!H:I,MATCH("Senior"&amp;AN494,LessonLO!H:H,0),1),"")</f>
        <v/>
      </c>
      <c r="AN494" t="s">
        <v>1865</v>
      </c>
      <c r="AO494" t="str">
        <f t="shared" ca="1" si="31"/>
        <v>37b0dd7a-a296-453d-a1f5-42e66bb5e9f6</v>
      </c>
    </row>
    <row r="495" spans="1:41" x14ac:dyDescent="0.45">
      <c r="A495" s="1">
        <v>492</v>
      </c>
      <c r="B495">
        <v>492</v>
      </c>
      <c r="C495" t="s">
        <v>185</v>
      </c>
      <c r="D495" t="s">
        <v>186</v>
      </c>
      <c r="E495" t="s">
        <v>1781</v>
      </c>
      <c r="F495" t="s">
        <v>1782</v>
      </c>
      <c r="G495" t="s">
        <v>1849</v>
      </c>
      <c r="H495" t="s">
        <v>1850</v>
      </c>
      <c r="I495" t="s">
        <v>1866</v>
      </c>
      <c r="J495" t="s">
        <v>80</v>
      </c>
      <c r="L495" s="4" t="str">
        <f>I494</f>
        <v>CT1_30_4_5</v>
      </c>
      <c r="N495" t="s">
        <v>1867</v>
      </c>
      <c r="P495" t="str">
        <f>IFERROR(INDEX(LessonLO!H:I,MATCH("GCSE"&amp;AN495,LessonLO!H:H,0),2),"")</f>
        <v/>
      </c>
      <c r="Q495" t="str">
        <f>IFERROR(INDEX(LessonLO!H:I,MATCH("Tiny"&amp;AN495,LessonLO!H:H,0),2),"")</f>
        <v/>
      </c>
      <c r="R495" t="str">
        <f>IFERROR(INDEX(LessonLO!H:I,MATCH("Mini"&amp;AN495,LessonLO!H:H,0),2),"")</f>
        <v/>
      </c>
      <c r="S495" t="str">
        <f>IFERROR(INDEX(LessonLO!H:I,MATCH("Junior"&amp;AN495,LessonLO!H:H,0),2),"")</f>
        <v>JC5.4</v>
      </c>
      <c r="T495" t="str">
        <f>IFERROR(INDEX(LessonLO!H:I,MATCH("Senior"&amp;AN495,LessonLO!H:H,0),1),"")</f>
        <v/>
      </c>
      <c r="AN495" t="s">
        <v>1868</v>
      </c>
      <c r="AO495" t="str">
        <f t="shared" ca="1" si="31"/>
        <v>757ff701-bafc-4989-8eb7-0e8c6c853b84</v>
      </c>
    </row>
    <row r="496" spans="1:41" x14ac:dyDescent="0.45">
      <c r="A496" s="1">
        <v>493</v>
      </c>
      <c r="B496">
        <v>493</v>
      </c>
      <c r="C496" t="s">
        <v>185</v>
      </c>
      <c r="D496" t="s">
        <v>186</v>
      </c>
      <c r="E496" t="s">
        <v>1781</v>
      </c>
      <c r="F496" t="s">
        <v>1782</v>
      </c>
      <c r="G496" t="s">
        <v>1849</v>
      </c>
      <c r="H496" t="s">
        <v>1850</v>
      </c>
      <c r="I496" t="s">
        <v>1869</v>
      </c>
      <c r="J496" t="s">
        <v>80</v>
      </c>
      <c r="L496" s="4" t="str">
        <f>I495</f>
        <v>CT1_30_4_6</v>
      </c>
      <c r="N496" t="s">
        <v>1870</v>
      </c>
      <c r="P496" t="str">
        <f>IFERROR(INDEX(LessonLO!H:I,MATCH("GCSE"&amp;AN496,LessonLO!H:H,0),2),"")</f>
        <v/>
      </c>
      <c r="Q496" t="str">
        <f>IFERROR(INDEX(LessonLO!H:I,MATCH("Tiny"&amp;AN496,LessonLO!H:H,0),2),"")</f>
        <v/>
      </c>
      <c r="R496" t="str">
        <f>IFERROR(INDEX(LessonLO!H:I,MATCH("Mini"&amp;AN496,LessonLO!H:H,0),2),"")</f>
        <v/>
      </c>
      <c r="S496" t="str">
        <f>IFERROR(INDEX(LessonLO!H:I,MATCH("Junior"&amp;AN496,LessonLO!H:H,0),2),"")</f>
        <v>JC5.4</v>
      </c>
      <c r="T496" t="str">
        <f>IFERROR(INDEX(LessonLO!H:I,MATCH("Senior"&amp;AN496,LessonLO!H:H,0),1),"")</f>
        <v/>
      </c>
      <c r="AN496" t="s">
        <v>1871</v>
      </c>
      <c r="AO496" t="str">
        <f t="shared" ca="1" si="31"/>
        <v>3c3c6978-4a3b-4273-9f30-982de6c83dbd</v>
      </c>
    </row>
    <row r="497" spans="1:41" x14ac:dyDescent="0.45">
      <c r="A497" s="1">
        <v>494</v>
      </c>
      <c r="B497">
        <v>494</v>
      </c>
      <c r="C497" t="s">
        <v>185</v>
      </c>
      <c r="D497" t="s">
        <v>186</v>
      </c>
      <c r="E497" t="s">
        <v>1781</v>
      </c>
      <c r="F497" t="s">
        <v>1782</v>
      </c>
      <c r="G497" t="s">
        <v>1849</v>
      </c>
      <c r="H497" t="s">
        <v>1850</v>
      </c>
      <c r="I497" t="s">
        <v>1872</v>
      </c>
      <c r="J497" t="s">
        <v>230</v>
      </c>
      <c r="L497" s="4" t="str">
        <f>CONCATENATE(I496,",",I495,",",I494,",",I493)</f>
        <v>CT1_30_4_7,CT1_30_4_6,CT1_30_4_5,CT1_30_4_4</v>
      </c>
      <c r="N497" t="s">
        <v>1873</v>
      </c>
      <c r="P497" t="str">
        <f>IFERROR(INDEX(LessonLO!H:I,MATCH("GCSE"&amp;AN497,LessonLO!H:H,0),2),"")</f>
        <v/>
      </c>
      <c r="Q497" t="str">
        <f>IFERROR(INDEX(LessonLO!H:I,MATCH("Tiny"&amp;AN497,LessonLO!H:H,0),2),"")</f>
        <v/>
      </c>
      <c r="R497" t="str">
        <f>IFERROR(INDEX(LessonLO!H:I,MATCH("Mini"&amp;AN497,LessonLO!H:H,0),2),"")</f>
        <v/>
      </c>
      <c r="S497" t="str">
        <f>IFERROR(INDEX(LessonLO!H:I,MATCH("Junior"&amp;AN497,LessonLO!H:H,0),2),"")</f>
        <v>JC5.4</v>
      </c>
      <c r="T497" t="str">
        <f>IFERROR(INDEX(LessonLO!H:I,MATCH("Senior"&amp;AN497,LessonLO!H:H,0),1),"")</f>
        <v/>
      </c>
      <c r="AN497" t="s">
        <v>1874</v>
      </c>
      <c r="AO497" t="str">
        <f ca="1">_xlfn.CONCAT(OFFSET(INDEX(I:I,MATCH("CT1_30_4_7",I:I,0)),0,31),",",OFFSET(INDEX(I:I,MATCH("CT1_30_4_6",I:I,0)),0,31),",",OFFSET(INDEX(I:I,MATCH("CT1_30_4_5",I:I,0)),0,31),",",OFFSET(INDEX(I:I,MATCH("CT1_30_4_4",I:I,0)),0,31))</f>
        <v>655bf160-90e0-4fe5-b99f-25aa5fbc787d,3c3c6978-4a3b-4273-9f30-982de6c83dbd,757ff701-bafc-4989-8eb7-0e8c6c853b84,37b0dd7a-a296-453d-a1f5-42e66bb5e9f6</v>
      </c>
    </row>
    <row r="498" spans="1:41" x14ac:dyDescent="0.45">
      <c r="A498" s="1">
        <v>495</v>
      </c>
      <c r="B498">
        <v>495</v>
      </c>
      <c r="C498" t="s">
        <v>185</v>
      </c>
      <c r="D498" t="s">
        <v>186</v>
      </c>
      <c r="E498" t="s">
        <v>1781</v>
      </c>
      <c r="F498" t="s">
        <v>1782</v>
      </c>
      <c r="G498" t="s">
        <v>1849</v>
      </c>
      <c r="H498" t="s">
        <v>1850</v>
      </c>
      <c r="I498" t="s">
        <v>1875</v>
      </c>
      <c r="J498" t="s">
        <v>80</v>
      </c>
      <c r="L498" s="4" t="str">
        <f>I3</f>
        <v>CKT1_1_1_2</v>
      </c>
      <c r="N498" t="s">
        <v>1876</v>
      </c>
      <c r="P498" t="str">
        <f>IFERROR(INDEX(LessonLO!H:I,MATCH("GCSE"&amp;AN498,LessonLO!H:H,0),2),"")</f>
        <v/>
      </c>
      <c r="Q498" t="str">
        <f>IFERROR(INDEX(LessonLO!H:I,MATCH("Tiny"&amp;AN498,LessonLO!H:H,0),2),"")</f>
        <v/>
      </c>
      <c r="R498" t="str">
        <f>IFERROR(INDEX(LessonLO!H:I,MATCH("Mini"&amp;AN498,LessonLO!H:H,0),2),"")</f>
        <v/>
      </c>
      <c r="S498" t="str">
        <f>IFERROR(INDEX(LessonLO!H:I,MATCH("Junior"&amp;AN498,LessonLO!H:H,0),2),"")</f>
        <v>JC5.4</v>
      </c>
      <c r="T498" t="str">
        <f>IFERROR(INDEX(LessonLO!H:I,MATCH("Senior"&amp;AN498,LessonLO!H:H,0),1),"")</f>
        <v/>
      </c>
      <c r="AN498" t="s">
        <v>1877</v>
      </c>
      <c r="AO498" t="str">
        <f ca="1">OFFSET(INDEX(I:I,MATCH(L498,I:I,0)),0,31)</f>
        <v>a7d884d2-0090-4432-81ff-5dd9c3d4a29b</v>
      </c>
    </row>
    <row r="499" spans="1:41" x14ac:dyDescent="0.45">
      <c r="A499" s="1">
        <v>496</v>
      </c>
      <c r="B499">
        <v>496</v>
      </c>
      <c r="C499" t="s">
        <v>185</v>
      </c>
      <c r="D499" t="s">
        <v>186</v>
      </c>
      <c r="E499" t="s">
        <v>1781</v>
      </c>
      <c r="F499" t="s">
        <v>1782</v>
      </c>
      <c r="G499" t="s">
        <v>1878</v>
      </c>
      <c r="H499" t="s">
        <v>1879</v>
      </c>
      <c r="I499" t="s">
        <v>1880</v>
      </c>
      <c r="J499" t="s">
        <v>80</v>
      </c>
      <c r="L499" s="4" t="str">
        <f>I497</f>
        <v>CT1_30_4_8</v>
      </c>
      <c r="N499" t="s">
        <v>1881</v>
      </c>
      <c r="P499" t="str">
        <f>IFERROR(INDEX(LessonLO!H:I,MATCH("GCSE"&amp;AN499,LessonLO!H:H,0),2),"")</f>
        <v/>
      </c>
      <c r="Q499" t="str">
        <f>IFERROR(INDEX(LessonLO!H:I,MATCH("Tiny"&amp;AN499,LessonLO!H:H,0),2),"")</f>
        <v/>
      </c>
      <c r="R499" t="str">
        <f>IFERROR(INDEX(LessonLO!H:I,MATCH("Mini"&amp;AN499,LessonLO!H:H,0),2),"")</f>
        <v/>
      </c>
      <c r="S499" t="str">
        <f>IFERROR(INDEX(LessonLO!H:I,MATCH("Junior"&amp;AN499,LessonLO!H:H,0),2),"")</f>
        <v>JC5.5</v>
      </c>
      <c r="T499" t="str">
        <f>IFERROR(INDEX(LessonLO!H:I,MATCH("Senior"&amp;AN499,LessonLO!H:H,0),1),"")</f>
        <v/>
      </c>
      <c r="AN499" t="s">
        <v>1882</v>
      </c>
      <c r="AO499" t="str">
        <f ca="1">OFFSET(INDEX(I:I,MATCH(L499,I:I,0)),0,31)</f>
        <v>c57522d6-acae-4ffd-8213-03813e2fa424</v>
      </c>
    </row>
    <row r="500" spans="1:41" x14ac:dyDescent="0.45">
      <c r="A500" s="1">
        <v>497</v>
      </c>
      <c r="B500">
        <v>497</v>
      </c>
      <c r="C500" t="s">
        <v>185</v>
      </c>
      <c r="D500" t="s">
        <v>186</v>
      </c>
      <c r="E500" t="s">
        <v>1781</v>
      </c>
      <c r="F500" t="s">
        <v>1782</v>
      </c>
      <c r="G500" t="s">
        <v>1878</v>
      </c>
      <c r="H500" t="s">
        <v>1879</v>
      </c>
      <c r="I500" t="s">
        <v>1883</v>
      </c>
      <c r="J500" t="s">
        <v>53</v>
      </c>
      <c r="L500" s="4" t="str">
        <f>I499</f>
        <v>CT1_30_5_1</v>
      </c>
      <c r="N500" t="s">
        <v>1884</v>
      </c>
      <c r="P500" t="str">
        <f>IFERROR(INDEX(LessonLO!H:I,MATCH("GCSE"&amp;AN500,LessonLO!H:H,0),2),"")</f>
        <v/>
      </c>
      <c r="Q500" t="str">
        <f>IFERROR(INDEX(LessonLO!H:I,MATCH("Tiny"&amp;AN500,LessonLO!H:H,0),2),"")</f>
        <v/>
      </c>
      <c r="R500" t="str">
        <f>IFERROR(INDEX(LessonLO!H:I,MATCH("Mini"&amp;AN500,LessonLO!H:H,0),2),"")</f>
        <v/>
      </c>
      <c r="S500" t="str">
        <f>IFERROR(INDEX(LessonLO!H:I,MATCH("Junior"&amp;AN500,LessonLO!H:H,0),2),"")</f>
        <v>JC5.5</v>
      </c>
      <c r="T500" t="str">
        <f>IFERROR(INDEX(LessonLO!H:I,MATCH("Senior"&amp;AN500,LessonLO!H:H,0),1),"")</f>
        <v/>
      </c>
      <c r="AN500" t="s">
        <v>1885</v>
      </c>
      <c r="AO500" t="str">
        <f ca="1">OFFSET(INDEX(I:I,MATCH(L500,I:I,0)),0,31)</f>
        <v>64bde2ec-04d7-48ca-916a-fe5ed569f039</v>
      </c>
    </row>
    <row r="501" spans="1:41" x14ac:dyDescent="0.45">
      <c r="A501" s="1">
        <v>498</v>
      </c>
      <c r="B501">
        <v>498</v>
      </c>
      <c r="C501" t="s">
        <v>185</v>
      </c>
      <c r="D501" t="s">
        <v>186</v>
      </c>
      <c r="E501" t="s">
        <v>1781</v>
      </c>
      <c r="F501" t="s">
        <v>1782</v>
      </c>
      <c r="G501" t="s">
        <v>1878</v>
      </c>
      <c r="H501" t="s">
        <v>1879</v>
      </c>
      <c r="I501" t="s">
        <v>1886</v>
      </c>
      <c r="J501" t="s">
        <v>53</v>
      </c>
      <c r="L501" s="4" t="str">
        <f>I499</f>
        <v>CT1_30_5_1</v>
      </c>
      <c r="N501" t="s">
        <v>1887</v>
      </c>
      <c r="P501" t="str">
        <f>IFERROR(INDEX(LessonLO!H:I,MATCH("GCSE"&amp;AN501,LessonLO!H:H,0),2),"")</f>
        <v/>
      </c>
      <c r="Q501" t="str">
        <f>IFERROR(INDEX(LessonLO!H:I,MATCH("Tiny"&amp;AN501,LessonLO!H:H,0),2),"")</f>
        <v/>
      </c>
      <c r="R501" t="str">
        <f>IFERROR(INDEX(LessonLO!H:I,MATCH("Mini"&amp;AN501,LessonLO!H:H,0),2),"")</f>
        <v/>
      </c>
      <c r="S501" t="str">
        <f>IFERROR(INDEX(LessonLO!H:I,MATCH("Junior"&amp;AN501,LessonLO!H:H,0),2),"")</f>
        <v>JC5.5</v>
      </c>
      <c r="T501" t="str">
        <f>IFERROR(INDEX(LessonLO!H:I,MATCH("Senior"&amp;AN501,LessonLO!H:H,0),1),"")</f>
        <v/>
      </c>
      <c r="AN501" t="s">
        <v>1888</v>
      </c>
      <c r="AO501" t="str">
        <f ca="1">OFFSET(INDEX(I:I,MATCH(L501,I:I,0)),0,31)</f>
        <v>64bde2ec-04d7-48ca-916a-fe5ed569f039</v>
      </c>
    </row>
    <row r="502" spans="1:41" x14ac:dyDescent="0.45">
      <c r="A502" s="1">
        <v>499</v>
      </c>
      <c r="B502">
        <v>499</v>
      </c>
      <c r="C502" t="s">
        <v>185</v>
      </c>
      <c r="D502" t="s">
        <v>186</v>
      </c>
      <c r="E502" t="s">
        <v>1781</v>
      </c>
      <c r="F502" t="s">
        <v>1782</v>
      </c>
      <c r="G502" t="s">
        <v>1878</v>
      </c>
      <c r="H502" t="s">
        <v>1879</v>
      </c>
      <c r="I502" t="s">
        <v>1889</v>
      </c>
      <c r="J502" t="s">
        <v>91</v>
      </c>
      <c r="L502" s="4" t="str">
        <f>CONCATENATE(I500,",",I501)</f>
        <v>CT1_30_5_2,CT1_30_5_3</v>
      </c>
      <c r="N502" t="s">
        <v>1890</v>
      </c>
      <c r="P502" t="str">
        <f>IFERROR(INDEX(LessonLO!H:I,MATCH("GCSE"&amp;AN502,LessonLO!H:H,0),2),"")</f>
        <v/>
      </c>
      <c r="Q502" t="str">
        <f>IFERROR(INDEX(LessonLO!H:I,MATCH("Tiny"&amp;AN502,LessonLO!H:H,0),2),"")</f>
        <v/>
      </c>
      <c r="R502" t="str">
        <f>IFERROR(INDEX(LessonLO!H:I,MATCH("Mini"&amp;AN502,LessonLO!H:H,0),2),"")</f>
        <v/>
      </c>
      <c r="S502" t="str">
        <f>IFERROR(INDEX(LessonLO!H:I,MATCH("Junior"&amp;AN502,LessonLO!H:H,0),2),"")</f>
        <v>JC5.5</v>
      </c>
      <c r="T502" t="str">
        <f>IFERROR(INDEX(LessonLO!H:I,MATCH("Senior"&amp;AN502,LessonLO!H:H,0),1),"")</f>
        <v/>
      </c>
      <c r="AN502" t="s">
        <v>1891</v>
      </c>
      <c r="AO502" t="str">
        <f ca="1">_xlfn.CONCAT(OFFSET(INDEX(I:I,MATCH("CT1_30_5_2",I:I,0)),0,31),",",OFFSET(INDEX(I:I,MATCH("CT1_30_5_3",I:I,0)),0,31))</f>
        <v>071c7a0a-3cdb-4e51-a65a-6a32db3193ae,e3b15a82-d49b-4f5c-8064-bf0cba370ac2</v>
      </c>
    </row>
    <row r="503" spans="1:41" x14ac:dyDescent="0.45">
      <c r="A503" s="1">
        <v>500</v>
      </c>
      <c r="B503">
        <v>500</v>
      </c>
      <c r="C503" t="s">
        <v>185</v>
      </c>
      <c r="D503" t="s">
        <v>186</v>
      </c>
      <c r="E503" t="s">
        <v>1781</v>
      </c>
      <c r="F503" t="s">
        <v>1782</v>
      </c>
      <c r="G503" t="s">
        <v>1878</v>
      </c>
      <c r="H503" t="s">
        <v>1879</v>
      </c>
      <c r="I503" t="s">
        <v>1892</v>
      </c>
      <c r="J503" t="s">
        <v>230</v>
      </c>
      <c r="L503" s="4" t="str">
        <f>I502</f>
        <v>CT1_30_5_4</v>
      </c>
      <c r="N503" t="s">
        <v>1893</v>
      </c>
      <c r="P503" t="str">
        <f>IFERROR(INDEX(LessonLO!H:I,MATCH("GCSE"&amp;AN503,LessonLO!H:H,0),2),"")</f>
        <v/>
      </c>
      <c r="Q503" t="str">
        <f>IFERROR(INDEX(LessonLO!H:I,MATCH("Tiny"&amp;AN503,LessonLO!H:H,0),2),"")</f>
        <v/>
      </c>
      <c r="R503" t="str">
        <f>IFERROR(INDEX(LessonLO!H:I,MATCH("Mini"&amp;AN503,LessonLO!H:H,0),2),"")</f>
        <v/>
      </c>
      <c r="S503" t="str">
        <f>IFERROR(INDEX(LessonLO!H:I,MATCH("Junior"&amp;AN503,LessonLO!H:H,0),2),"")</f>
        <v>JC5.5</v>
      </c>
      <c r="T503" t="str">
        <f>IFERROR(INDEX(LessonLO!H:I,MATCH("Senior"&amp;AN503,LessonLO!H:H,0),1),"")</f>
        <v/>
      </c>
      <c r="AN503" t="s">
        <v>1894</v>
      </c>
      <c r="AO503" t="str">
        <f t="shared" ref="AO503:AO509" ca="1" si="32">OFFSET(INDEX(I:I,MATCH(L503,I:I,0)),0,31)</f>
        <v>34ae18b5-4da9-47f0-a2ba-ffc1bba18d03</v>
      </c>
    </row>
    <row r="504" spans="1:41" x14ac:dyDescent="0.45">
      <c r="A504" s="1">
        <v>501</v>
      </c>
      <c r="B504">
        <v>501</v>
      </c>
      <c r="C504" t="s">
        <v>185</v>
      </c>
      <c r="D504" t="s">
        <v>186</v>
      </c>
      <c r="E504" t="s">
        <v>1781</v>
      </c>
      <c r="F504" t="s">
        <v>1782</v>
      </c>
      <c r="G504" t="s">
        <v>1878</v>
      </c>
      <c r="H504" t="s">
        <v>1879</v>
      </c>
      <c r="I504" t="s">
        <v>1895</v>
      </c>
      <c r="J504" t="s">
        <v>53</v>
      </c>
      <c r="L504" s="4" t="str">
        <f>I503</f>
        <v>CT1_30_5_5</v>
      </c>
      <c r="N504" t="s">
        <v>1896</v>
      </c>
      <c r="P504" t="str">
        <f>IFERROR(INDEX(LessonLO!H:I,MATCH("GCSE"&amp;AN504,LessonLO!H:H,0),2),"")</f>
        <v/>
      </c>
      <c r="Q504" t="str">
        <f>IFERROR(INDEX(LessonLO!H:I,MATCH("Tiny"&amp;AN504,LessonLO!H:H,0),2),"")</f>
        <v/>
      </c>
      <c r="R504" t="str">
        <f>IFERROR(INDEX(LessonLO!H:I,MATCH("Mini"&amp;AN504,LessonLO!H:H,0),2),"")</f>
        <v/>
      </c>
      <c r="S504" t="str">
        <f>IFERROR(INDEX(LessonLO!H:I,MATCH("Junior"&amp;AN504,LessonLO!H:H,0),2),"")</f>
        <v>JC5.5</v>
      </c>
      <c r="T504" t="str">
        <f>IFERROR(INDEX(LessonLO!H:I,MATCH("Senior"&amp;AN504,LessonLO!H:H,0),1),"")</f>
        <v/>
      </c>
      <c r="AN504" t="s">
        <v>1897</v>
      </c>
      <c r="AO504" t="str">
        <f t="shared" ca="1" si="32"/>
        <v>a4baec96-f84c-4cc9-a656-fff2b1c75abc</v>
      </c>
    </row>
    <row r="505" spans="1:41" x14ac:dyDescent="0.45">
      <c r="A505" s="1">
        <v>502</v>
      </c>
      <c r="B505">
        <v>502</v>
      </c>
      <c r="C505" t="s">
        <v>185</v>
      </c>
      <c r="D505" t="s">
        <v>186</v>
      </c>
      <c r="E505" t="s">
        <v>1781</v>
      </c>
      <c r="F505" t="s">
        <v>1782</v>
      </c>
      <c r="G505" t="s">
        <v>1878</v>
      </c>
      <c r="H505" t="s">
        <v>1879</v>
      </c>
      <c r="I505" t="s">
        <v>1898</v>
      </c>
      <c r="J505" t="s">
        <v>80</v>
      </c>
      <c r="L505" s="4" t="str">
        <f>I502</f>
        <v>CT1_30_5_4</v>
      </c>
      <c r="N505" t="s">
        <v>1899</v>
      </c>
      <c r="P505" t="str">
        <f>IFERROR(INDEX(LessonLO!H:I,MATCH("GCSE"&amp;AN505,LessonLO!H:H,0),2),"")</f>
        <v/>
      </c>
      <c r="Q505" t="str">
        <f>IFERROR(INDEX(LessonLO!H:I,MATCH("Tiny"&amp;AN505,LessonLO!H:H,0),2),"")</f>
        <v/>
      </c>
      <c r="R505" t="str">
        <f>IFERROR(INDEX(LessonLO!H:I,MATCH("Mini"&amp;AN505,LessonLO!H:H,0),2),"")</f>
        <v/>
      </c>
      <c r="S505" t="str">
        <f>IFERROR(INDEX(LessonLO!H:I,MATCH("Junior"&amp;AN505,LessonLO!H:H,0),2),"")</f>
        <v>JC5.5</v>
      </c>
      <c r="T505" t="str">
        <f>IFERROR(INDEX(LessonLO!H:I,MATCH("Senior"&amp;AN505,LessonLO!H:H,0),1),"")</f>
        <v/>
      </c>
      <c r="AN505" t="s">
        <v>1900</v>
      </c>
      <c r="AO505" t="str">
        <f t="shared" ca="1" si="32"/>
        <v>34ae18b5-4da9-47f0-a2ba-ffc1bba18d03</v>
      </c>
    </row>
    <row r="506" spans="1:41" x14ac:dyDescent="0.45">
      <c r="A506" s="1">
        <v>503</v>
      </c>
      <c r="B506">
        <v>503</v>
      </c>
      <c r="C506" t="s">
        <v>185</v>
      </c>
      <c r="D506" t="s">
        <v>186</v>
      </c>
      <c r="E506" t="s">
        <v>1781</v>
      </c>
      <c r="F506" t="s">
        <v>1782</v>
      </c>
      <c r="G506" t="s">
        <v>1878</v>
      </c>
      <c r="H506" t="s">
        <v>1879</v>
      </c>
      <c r="I506" t="s">
        <v>1901</v>
      </c>
      <c r="J506" t="s">
        <v>80</v>
      </c>
      <c r="L506" s="4" t="str">
        <f>I505</f>
        <v>CT1_30_5_7</v>
      </c>
      <c r="N506" t="s">
        <v>1902</v>
      </c>
      <c r="P506" t="str">
        <f>IFERROR(INDEX(LessonLO!H:I,MATCH("GCSE"&amp;AN506,LessonLO!H:H,0),2),"")</f>
        <v/>
      </c>
      <c r="Q506" t="str">
        <f>IFERROR(INDEX(LessonLO!H:I,MATCH("Tiny"&amp;AN506,LessonLO!H:H,0),2),"")</f>
        <v/>
      </c>
      <c r="R506" t="str">
        <f>IFERROR(INDEX(LessonLO!H:I,MATCH("Mini"&amp;AN506,LessonLO!H:H,0),2),"")</f>
        <v/>
      </c>
      <c r="S506" t="str">
        <f>IFERROR(INDEX(LessonLO!H:I,MATCH("Junior"&amp;AN506,LessonLO!H:H,0),2),"")</f>
        <v>JC5.5</v>
      </c>
      <c r="T506" t="str">
        <f>IFERROR(INDEX(LessonLO!H:I,MATCH("Senior"&amp;AN506,LessonLO!H:H,0),1),"")</f>
        <v/>
      </c>
      <c r="AN506" t="s">
        <v>1903</v>
      </c>
      <c r="AO506" t="str">
        <f t="shared" ca="1" si="32"/>
        <v>212d9d9f-0da6-44d8-9468-7796c9fe47ac</v>
      </c>
    </row>
    <row r="507" spans="1:41" x14ac:dyDescent="0.45">
      <c r="A507" s="1">
        <v>504</v>
      </c>
      <c r="B507">
        <v>504</v>
      </c>
      <c r="C507" t="s">
        <v>185</v>
      </c>
      <c r="D507" t="s">
        <v>186</v>
      </c>
      <c r="E507" t="s">
        <v>1781</v>
      </c>
      <c r="F507" t="s">
        <v>1782</v>
      </c>
      <c r="G507" t="s">
        <v>1904</v>
      </c>
      <c r="H507" t="s">
        <v>1905</v>
      </c>
      <c r="I507" t="s">
        <v>1906</v>
      </c>
      <c r="J507" t="s">
        <v>53</v>
      </c>
      <c r="L507" s="4" t="str">
        <f>I689</f>
        <v>CT1_38_4_1</v>
      </c>
      <c r="N507" t="s">
        <v>1907</v>
      </c>
      <c r="P507" t="str">
        <f>IFERROR(INDEX(LessonLO!H:I,MATCH("GCSE"&amp;AN507,LessonLO!H:H,0),2),"")</f>
        <v/>
      </c>
      <c r="Q507" t="str">
        <f>IFERROR(INDEX(LessonLO!H:I,MATCH("Tiny"&amp;AN507,LessonLO!H:H,0),2),"")</f>
        <v/>
      </c>
      <c r="R507" t="str">
        <f>IFERROR(INDEX(LessonLO!H:I,MATCH("Mini"&amp;AN507,LessonLO!H:H,0),2),"")</f>
        <v/>
      </c>
      <c r="S507" t="str">
        <f>IFERROR(INDEX(LessonLO!H:I,MATCH("Junior"&amp;AN507,LessonLO!H:H,0),2),"")</f>
        <v>JC5.7</v>
      </c>
      <c r="T507" t="str">
        <f>IFERROR(INDEX(LessonLO!H:I,MATCH("Senior"&amp;AN507,LessonLO!H:H,0),1),"")</f>
        <v/>
      </c>
      <c r="AN507" t="s">
        <v>1908</v>
      </c>
      <c r="AO507" t="str">
        <f t="shared" ca="1" si="32"/>
        <v>a0114f59-7a5f-4297-9e83-68e19ae1c8aa</v>
      </c>
    </row>
    <row r="508" spans="1:41" x14ac:dyDescent="0.45">
      <c r="A508" s="1">
        <v>505</v>
      </c>
      <c r="B508">
        <v>505</v>
      </c>
      <c r="C508" t="s">
        <v>185</v>
      </c>
      <c r="D508" t="s">
        <v>186</v>
      </c>
      <c r="E508" t="s">
        <v>1781</v>
      </c>
      <c r="F508" t="s">
        <v>1782</v>
      </c>
      <c r="G508" t="s">
        <v>1904</v>
      </c>
      <c r="H508" t="s">
        <v>1905</v>
      </c>
      <c r="I508" t="s">
        <v>1909</v>
      </c>
      <c r="J508" t="s">
        <v>80</v>
      </c>
      <c r="L508" s="4" t="str">
        <f>I689</f>
        <v>CT1_38_4_1</v>
      </c>
      <c r="N508" t="s">
        <v>1910</v>
      </c>
      <c r="P508" t="str">
        <f>IFERROR(INDEX(LessonLO!H:I,MATCH("GCSE"&amp;AN508,LessonLO!H:H,0),2),"")</f>
        <v/>
      </c>
      <c r="Q508" t="str">
        <f>IFERROR(INDEX(LessonLO!H:I,MATCH("Tiny"&amp;AN508,LessonLO!H:H,0),2),"")</f>
        <v/>
      </c>
      <c r="R508" t="str">
        <f>IFERROR(INDEX(LessonLO!H:I,MATCH("Mini"&amp;AN508,LessonLO!H:H,0),2),"")</f>
        <v/>
      </c>
      <c r="S508" t="str">
        <f>IFERROR(INDEX(LessonLO!H:I,MATCH("Junior"&amp;AN508,LessonLO!H:H,0),2),"")</f>
        <v>JC5.7</v>
      </c>
      <c r="T508" t="str">
        <f>IFERROR(INDEX(LessonLO!H:I,MATCH("Senior"&amp;AN508,LessonLO!H:H,0),1),"")</f>
        <v/>
      </c>
      <c r="AN508" t="s">
        <v>1911</v>
      </c>
      <c r="AO508" t="str">
        <f t="shared" ca="1" si="32"/>
        <v>a0114f59-7a5f-4297-9e83-68e19ae1c8aa</v>
      </c>
    </row>
    <row r="509" spans="1:41" x14ac:dyDescent="0.45">
      <c r="A509" s="1">
        <v>506</v>
      </c>
      <c r="B509">
        <v>506</v>
      </c>
      <c r="C509" t="s">
        <v>185</v>
      </c>
      <c r="D509" t="s">
        <v>186</v>
      </c>
      <c r="E509" t="s">
        <v>1781</v>
      </c>
      <c r="F509" t="s">
        <v>1782</v>
      </c>
      <c r="G509" t="s">
        <v>1904</v>
      </c>
      <c r="H509" t="s">
        <v>1905</v>
      </c>
      <c r="I509" t="s">
        <v>1912</v>
      </c>
      <c r="J509" t="s">
        <v>80</v>
      </c>
      <c r="L509" s="4" t="str">
        <f>I508</f>
        <v>CT1_30_6_2</v>
      </c>
      <c r="N509" t="s">
        <v>1913</v>
      </c>
      <c r="P509" t="str">
        <f>IFERROR(INDEX(LessonLO!H:I,MATCH("GCSE"&amp;AN509,LessonLO!H:H,0),2),"")</f>
        <v/>
      </c>
      <c r="Q509" t="str">
        <f>IFERROR(INDEX(LessonLO!H:I,MATCH("Tiny"&amp;AN509,LessonLO!H:H,0),2),"")</f>
        <v/>
      </c>
      <c r="R509" t="str">
        <f>IFERROR(INDEX(LessonLO!H:I,MATCH("Mini"&amp;AN509,LessonLO!H:H,0),2),"")</f>
        <v/>
      </c>
      <c r="S509" t="str">
        <f>IFERROR(INDEX(LessonLO!H:I,MATCH("Junior"&amp;AN509,LessonLO!H:H,0),2),"")</f>
        <v>JC5.7</v>
      </c>
      <c r="T509" t="str">
        <f>IFERROR(INDEX(LessonLO!H:I,MATCH("Senior"&amp;AN509,LessonLO!H:H,0),1),"")</f>
        <v/>
      </c>
      <c r="AN509" t="s">
        <v>1914</v>
      </c>
      <c r="AO509" t="str">
        <f t="shared" ca="1" si="32"/>
        <v>cad0e1aa-5d91-4e65-afd4-cc97a4a5af8b</v>
      </c>
    </row>
    <row r="510" spans="1:41" x14ac:dyDescent="0.45">
      <c r="A510" s="1">
        <v>507</v>
      </c>
      <c r="B510">
        <v>507</v>
      </c>
      <c r="C510" t="s">
        <v>185</v>
      </c>
      <c r="D510" t="s">
        <v>186</v>
      </c>
      <c r="E510" t="s">
        <v>1781</v>
      </c>
      <c r="F510" t="s">
        <v>1782</v>
      </c>
      <c r="G510" t="s">
        <v>1904</v>
      </c>
      <c r="H510" t="s">
        <v>1905</v>
      </c>
      <c r="I510" t="s">
        <v>1915</v>
      </c>
      <c r="J510" t="s">
        <v>80</v>
      </c>
      <c r="L510" s="4" t="str">
        <f>CONCATENATE(I509,",",I581)</f>
        <v>CT1_30_6_3,CT1_35_1_2</v>
      </c>
      <c r="N510" t="s">
        <v>1916</v>
      </c>
      <c r="P510" t="str">
        <f>IFERROR(INDEX(LessonLO!H:I,MATCH("GCSE"&amp;AN510,LessonLO!H:H,0),2),"")</f>
        <v/>
      </c>
      <c r="Q510" t="str">
        <f>IFERROR(INDEX(LessonLO!H:I,MATCH("Tiny"&amp;AN510,LessonLO!H:H,0),2),"")</f>
        <v/>
      </c>
      <c r="R510" t="str">
        <f>IFERROR(INDEX(LessonLO!H:I,MATCH("Mini"&amp;AN510,LessonLO!H:H,0),2),"")</f>
        <v/>
      </c>
      <c r="S510" t="str">
        <f>IFERROR(INDEX(LessonLO!H:I,MATCH("Junior"&amp;AN510,LessonLO!H:H,0),2),"")</f>
        <v>JC5.7</v>
      </c>
      <c r="T510" t="str">
        <f>IFERROR(INDEX(LessonLO!H:I,MATCH("Senior"&amp;AN510,LessonLO!H:H,0),1),"")</f>
        <v/>
      </c>
      <c r="AN510" t="s">
        <v>1917</v>
      </c>
      <c r="AO510" t="str">
        <f ca="1">_xlfn.CONCAT(OFFSET(INDEX(I:I,MATCH("CT1_30_6_3",I:I,0)),0,31),",",OFFSET(INDEX(I:I,MATCH("CT1_35_1_2",I:I,0)),0,31))</f>
        <v>9998022b-32bc-4b2b-bd7a-728199d02c49,ce82db47-94a4-425f-9bbc-b8d9a970ed72</v>
      </c>
    </row>
    <row r="511" spans="1:41" x14ac:dyDescent="0.45">
      <c r="A511" s="1">
        <v>508</v>
      </c>
      <c r="B511">
        <v>508</v>
      </c>
      <c r="C511" t="s">
        <v>185</v>
      </c>
      <c r="D511" t="s">
        <v>186</v>
      </c>
      <c r="E511" t="s">
        <v>1781</v>
      </c>
      <c r="F511" t="s">
        <v>1782</v>
      </c>
      <c r="G511" t="s">
        <v>1904</v>
      </c>
      <c r="H511" t="s">
        <v>1905</v>
      </c>
      <c r="I511" t="s">
        <v>1918</v>
      </c>
      <c r="J511" t="s">
        <v>80</v>
      </c>
      <c r="L511" s="4" t="str">
        <f>CONCATENATE(I508,",",I815,",",I89)</f>
        <v>CT1_30_6_2,CT1_40_8_1,CT1_23_6_1</v>
      </c>
      <c r="N511" t="s">
        <v>1919</v>
      </c>
      <c r="P511" t="str">
        <f>IFERROR(INDEX(LessonLO!H:I,MATCH("GCSE"&amp;AN511,LessonLO!H:H,0),2),"")</f>
        <v/>
      </c>
      <c r="Q511" t="str">
        <f>IFERROR(INDEX(LessonLO!H:I,MATCH("Tiny"&amp;AN511,LessonLO!H:H,0),2),"")</f>
        <v/>
      </c>
      <c r="R511" t="str">
        <f>IFERROR(INDEX(LessonLO!H:I,MATCH("Mini"&amp;AN511,LessonLO!H:H,0),2),"")</f>
        <v/>
      </c>
      <c r="S511" t="str">
        <f>IFERROR(INDEX(LessonLO!H:I,MATCH("Junior"&amp;AN511,LessonLO!H:H,0),2),"")</f>
        <v>JC5.7</v>
      </c>
      <c r="T511" t="str">
        <f>IFERROR(INDEX(LessonLO!H:I,MATCH("Senior"&amp;AN511,LessonLO!H:H,0),1),"")</f>
        <v/>
      </c>
      <c r="AN511" t="s">
        <v>1920</v>
      </c>
      <c r="AO511" t="str">
        <f ca="1">_xlfn.CONCAT(OFFSET(INDEX(I:I,MATCH("CT1_30_6_2",I:I,0)),0,31),",",OFFSET(INDEX(I:I,MATCH("CT1_40_8_1",I:I,0)),0,31),",",OFFSET(INDEX(I:I,MATCH("CT1_23_6_1",I:I,0)),0,31))</f>
        <v>cad0e1aa-5d91-4e65-afd4-cc97a4a5af8b,412e5837-b7fa-496e-8389-0ed07c6aea94,db5eb1c2-9707-4f5f-b07c-a04376813c0b</v>
      </c>
    </row>
    <row r="512" spans="1:41" x14ac:dyDescent="0.45">
      <c r="A512" s="1">
        <v>509</v>
      </c>
      <c r="B512">
        <v>509</v>
      </c>
      <c r="C512" t="s">
        <v>185</v>
      </c>
      <c r="D512" t="s">
        <v>186</v>
      </c>
      <c r="E512" t="s">
        <v>1781</v>
      </c>
      <c r="F512" t="s">
        <v>1782</v>
      </c>
      <c r="G512" t="s">
        <v>1904</v>
      </c>
      <c r="H512" t="s">
        <v>1905</v>
      </c>
      <c r="I512" t="s">
        <v>1921</v>
      </c>
      <c r="J512" t="s">
        <v>230</v>
      </c>
      <c r="L512" s="4" t="str">
        <f>I511</f>
        <v>CT1_30_6_5</v>
      </c>
      <c r="N512" t="s">
        <v>1922</v>
      </c>
      <c r="P512" t="str">
        <f>IFERROR(INDEX(LessonLO!H:I,MATCH("GCSE"&amp;AN512,LessonLO!H:H,0),2),"")</f>
        <v/>
      </c>
      <c r="Q512" t="str">
        <f>IFERROR(INDEX(LessonLO!H:I,MATCH("Tiny"&amp;AN512,LessonLO!H:H,0),2),"")</f>
        <v/>
      </c>
      <c r="R512" t="str">
        <f>IFERROR(INDEX(LessonLO!H:I,MATCH("Mini"&amp;AN512,LessonLO!H:H,0),2),"")</f>
        <v/>
      </c>
      <c r="S512" t="str">
        <f>IFERROR(INDEX(LessonLO!H:I,MATCH("Junior"&amp;AN512,LessonLO!H:H,0),2),"")</f>
        <v>JC5.7</v>
      </c>
      <c r="T512" t="str">
        <f>IFERROR(INDEX(LessonLO!H:I,MATCH("Senior"&amp;AN512,LessonLO!H:H,0),1),"")</f>
        <v/>
      </c>
      <c r="AN512" t="s">
        <v>1923</v>
      </c>
      <c r="AO512" t="str">
        <f ca="1">OFFSET(INDEX(I:I,MATCH(L512,I:I,0)),0,31)</f>
        <v>e3258d11-6f9a-4bb9-8c10-cbc24c49de0f</v>
      </c>
    </row>
    <row r="513" spans="1:41" x14ac:dyDescent="0.45">
      <c r="A513" s="1">
        <v>510</v>
      </c>
      <c r="B513">
        <v>510</v>
      </c>
      <c r="C513" t="s">
        <v>185</v>
      </c>
      <c r="D513" t="s">
        <v>186</v>
      </c>
      <c r="E513" t="s">
        <v>1781</v>
      </c>
      <c r="F513" t="s">
        <v>1782</v>
      </c>
      <c r="G513" t="s">
        <v>1904</v>
      </c>
      <c r="H513" t="s">
        <v>1905</v>
      </c>
      <c r="I513" t="s">
        <v>1924</v>
      </c>
      <c r="J513" t="s">
        <v>230</v>
      </c>
      <c r="L513" s="4" t="str">
        <f>I511</f>
        <v>CT1_30_6_5</v>
      </c>
      <c r="N513" t="s">
        <v>1925</v>
      </c>
      <c r="P513" t="str">
        <f>IFERROR(INDEX(LessonLO!H:I,MATCH("GCSE"&amp;AN513,LessonLO!H:H,0),2),"")</f>
        <v/>
      </c>
      <c r="Q513" t="str">
        <f>IFERROR(INDEX(LessonLO!H:I,MATCH("Tiny"&amp;AN513,LessonLO!H:H,0),2),"")</f>
        <v/>
      </c>
      <c r="R513" t="str">
        <f>IFERROR(INDEX(LessonLO!H:I,MATCH("Mini"&amp;AN513,LessonLO!H:H,0),2),"")</f>
        <v/>
      </c>
      <c r="S513" t="str">
        <f>IFERROR(INDEX(LessonLO!H:I,MATCH("Junior"&amp;AN513,LessonLO!H:H,0),2),"")</f>
        <v>JC5.7</v>
      </c>
      <c r="T513" t="str">
        <f>IFERROR(INDEX(LessonLO!H:I,MATCH("Senior"&amp;AN513,LessonLO!H:H,0),1),"")</f>
        <v/>
      </c>
      <c r="AN513" t="s">
        <v>1926</v>
      </c>
      <c r="AO513" t="str">
        <f ca="1">OFFSET(INDEX(I:I,MATCH(L513,I:I,0)),0,31)</f>
        <v>e3258d11-6f9a-4bb9-8c10-cbc24c49de0f</v>
      </c>
    </row>
    <row r="514" spans="1:41" x14ac:dyDescent="0.45">
      <c r="A514" s="1">
        <v>511</v>
      </c>
      <c r="B514">
        <v>511</v>
      </c>
      <c r="C514" t="s">
        <v>185</v>
      </c>
      <c r="D514" t="s">
        <v>186</v>
      </c>
      <c r="E514" t="s">
        <v>1781</v>
      </c>
      <c r="F514" t="s">
        <v>1782</v>
      </c>
      <c r="G514" t="s">
        <v>1904</v>
      </c>
      <c r="H514" t="s">
        <v>1905</v>
      </c>
      <c r="I514" t="s">
        <v>1927</v>
      </c>
      <c r="J514" t="s">
        <v>230</v>
      </c>
      <c r="L514" s="4" t="str">
        <f>I510</f>
        <v>CT1_30_6_4</v>
      </c>
      <c r="N514" t="s">
        <v>1928</v>
      </c>
      <c r="P514" t="str">
        <f>IFERROR(INDEX(LessonLO!H:I,MATCH("GCSE"&amp;AN514,LessonLO!H:H,0),2),"")</f>
        <v/>
      </c>
      <c r="Q514" t="str">
        <f>IFERROR(INDEX(LessonLO!H:I,MATCH("Tiny"&amp;AN514,LessonLO!H:H,0),2),"")</f>
        <v/>
      </c>
      <c r="R514" t="str">
        <f>IFERROR(INDEX(LessonLO!H:I,MATCH("Mini"&amp;AN514,LessonLO!H:H,0),2),"")</f>
        <v/>
      </c>
      <c r="S514" t="str">
        <f>IFERROR(INDEX(LessonLO!H:I,MATCH("Junior"&amp;AN514,LessonLO!H:H,0),2),"")</f>
        <v>JC5.7</v>
      </c>
      <c r="T514" t="str">
        <f>IFERROR(INDEX(LessonLO!H:I,MATCH("Senior"&amp;AN514,LessonLO!H:H,0),1),"")</f>
        <v/>
      </c>
      <c r="AN514" t="s">
        <v>1929</v>
      </c>
      <c r="AO514" t="str">
        <f ca="1">OFFSET(INDEX(I:I,MATCH(L514,I:I,0)),0,31)</f>
        <v>cd1f03d5-6643-4bbc-bfe4-355532c2b1c7</v>
      </c>
    </row>
    <row r="515" spans="1:41" x14ac:dyDescent="0.45">
      <c r="A515" s="1">
        <v>512</v>
      </c>
      <c r="B515">
        <v>512</v>
      </c>
      <c r="C515" t="s">
        <v>185</v>
      </c>
      <c r="D515" t="s">
        <v>186</v>
      </c>
      <c r="E515" t="s">
        <v>1781</v>
      </c>
      <c r="F515" t="s">
        <v>1782</v>
      </c>
      <c r="G515" t="s">
        <v>1904</v>
      </c>
      <c r="H515" t="s">
        <v>1905</v>
      </c>
      <c r="I515" t="s">
        <v>1930</v>
      </c>
      <c r="J515" t="s">
        <v>230</v>
      </c>
      <c r="L515" s="4" t="str">
        <f>CONCATENATE(I514,",",I513)</f>
        <v>CT1_30_6_8,CT1_30_6_7</v>
      </c>
      <c r="N515" t="s">
        <v>1931</v>
      </c>
      <c r="P515" t="str">
        <f>IFERROR(INDEX(LessonLO!H:I,MATCH("GCSE"&amp;AN515,LessonLO!H:H,0),2),"")</f>
        <v/>
      </c>
      <c r="Q515" t="str">
        <f>IFERROR(INDEX(LessonLO!H:I,MATCH("Tiny"&amp;AN515,LessonLO!H:H,0),2),"")</f>
        <v/>
      </c>
      <c r="R515" t="str">
        <f>IFERROR(INDEX(LessonLO!H:I,MATCH("Mini"&amp;AN515,LessonLO!H:H,0),2),"")</f>
        <v/>
      </c>
      <c r="S515" t="str">
        <f>IFERROR(INDEX(LessonLO!H:I,MATCH("Junior"&amp;AN515,LessonLO!H:H,0),2),"")</f>
        <v>JC5.7</v>
      </c>
      <c r="T515" t="str">
        <f>IFERROR(INDEX(LessonLO!H:I,MATCH("Senior"&amp;AN515,LessonLO!H:H,0),1),"")</f>
        <v/>
      </c>
      <c r="AN515" t="s">
        <v>1932</v>
      </c>
      <c r="AO515" t="str">
        <f ca="1">_xlfn.CONCAT(OFFSET(INDEX(I:I,MATCH("CT1_30_6_8",I:I,0)),0,31),",",OFFSET(INDEX(I:I,MATCH("CT1_30_6_7",I:I,0)),0,31))</f>
        <v>8a8e5842-c0fd-4519-9745-79bef215267c,38f366e6-1c12-4712-b7a7-d2578d206ce3</v>
      </c>
    </row>
    <row r="516" spans="1:41" x14ac:dyDescent="0.45">
      <c r="A516" s="1">
        <v>513</v>
      </c>
      <c r="B516">
        <v>513</v>
      </c>
      <c r="C516" t="s">
        <v>185</v>
      </c>
      <c r="D516" t="s">
        <v>186</v>
      </c>
      <c r="E516" t="s">
        <v>1781</v>
      </c>
      <c r="F516" t="s">
        <v>1782</v>
      </c>
      <c r="G516" t="s">
        <v>1933</v>
      </c>
      <c r="H516" t="s">
        <v>1934</v>
      </c>
      <c r="I516" t="s">
        <v>1935</v>
      </c>
      <c r="J516" t="s">
        <v>53</v>
      </c>
      <c r="L516" s="4" t="str">
        <f>CONCATENATE(I510,",",I475)</f>
        <v>CT1_30_6_4,CT1_30_1_6</v>
      </c>
      <c r="N516" t="s">
        <v>1936</v>
      </c>
      <c r="P516" t="str">
        <f>IFERROR(INDEX(LessonLO!H:I,MATCH("GCSE"&amp;AN516,LessonLO!H:H,0),2),"")</f>
        <v/>
      </c>
      <c r="Q516" t="str">
        <f>IFERROR(INDEX(LessonLO!H:I,MATCH("Tiny"&amp;AN516,LessonLO!H:H,0),2),"")</f>
        <v/>
      </c>
      <c r="R516" t="str">
        <f>IFERROR(INDEX(LessonLO!H:I,MATCH("Mini"&amp;AN516,LessonLO!H:H,0),2),"")</f>
        <v/>
      </c>
      <c r="S516" t="str">
        <f>IFERROR(INDEX(LessonLO!H:I,MATCH("Junior"&amp;AN516,LessonLO!H:H,0),2),"")</f>
        <v>JC5.8</v>
      </c>
      <c r="T516" t="str">
        <f>IFERROR(INDEX(LessonLO!H:I,MATCH("Senior"&amp;AN516,LessonLO!H:H,0),1),"")</f>
        <v/>
      </c>
      <c r="AN516" t="s">
        <v>1937</v>
      </c>
      <c r="AO516" t="str">
        <f ca="1">_xlfn.CONCAT(OFFSET(INDEX(I:I,MATCH("CT1_30_6_8",I:I,0)),0,31),",",OFFSET(INDEX(I:I,MATCH("CT1_30_1_6",I:I,0)),0,31))</f>
        <v>8a8e5842-c0fd-4519-9745-79bef215267c,625848df-efb4-4f27-9db6-5b4195fcad49</v>
      </c>
    </row>
    <row r="517" spans="1:41" x14ac:dyDescent="0.45">
      <c r="A517" s="1">
        <v>514</v>
      </c>
      <c r="B517">
        <v>514</v>
      </c>
      <c r="C517" t="s">
        <v>185</v>
      </c>
      <c r="D517" t="s">
        <v>186</v>
      </c>
      <c r="E517" t="s">
        <v>1781</v>
      </c>
      <c r="F517" t="s">
        <v>1782</v>
      </c>
      <c r="G517" t="s">
        <v>1933</v>
      </c>
      <c r="H517" t="s">
        <v>1934</v>
      </c>
      <c r="I517" t="s">
        <v>1938</v>
      </c>
      <c r="J517" t="s">
        <v>80</v>
      </c>
      <c r="L517" s="4" t="str">
        <f>I516</f>
        <v>CT1_30_7_1</v>
      </c>
      <c r="N517" t="s">
        <v>1939</v>
      </c>
      <c r="P517" t="str">
        <f>IFERROR(INDEX(LessonLO!H:I,MATCH("GCSE"&amp;AN517,LessonLO!H:H,0),2),"")</f>
        <v/>
      </c>
      <c r="Q517" t="str">
        <f>IFERROR(INDEX(LessonLO!H:I,MATCH("Tiny"&amp;AN517,LessonLO!H:H,0),2),"")</f>
        <v/>
      </c>
      <c r="R517" t="str">
        <f>IFERROR(INDEX(LessonLO!H:I,MATCH("Mini"&amp;AN517,LessonLO!H:H,0),2),"")</f>
        <v/>
      </c>
      <c r="S517" t="str">
        <f>IFERROR(INDEX(LessonLO!H:I,MATCH("Junior"&amp;AN517,LessonLO!H:H,0),2),"")</f>
        <v>JC5.8</v>
      </c>
      <c r="T517" t="str">
        <f>IFERROR(INDEX(LessonLO!H:I,MATCH("Senior"&amp;AN517,LessonLO!H:H,0),1),"")</f>
        <v/>
      </c>
      <c r="AN517" t="s">
        <v>1940</v>
      </c>
      <c r="AO517" t="str">
        <f ca="1">OFFSET(INDEX(I:I,MATCH(L517,I:I,0)),0,31)</f>
        <v>649e561f-4933-4411-a0e0-16a8bd557e5e</v>
      </c>
    </row>
    <row r="518" spans="1:41" x14ac:dyDescent="0.45">
      <c r="A518" s="1">
        <v>515</v>
      </c>
      <c r="B518">
        <v>515</v>
      </c>
      <c r="C518" t="s">
        <v>185</v>
      </c>
      <c r="D518" t="s">
        <v>186</v>
      </c>
      <c r="E518" t="s">
        <v>1781</v>
      </c>
      <c r="F518" t="s">
        <v>1782</v>
      </c>
      <c r="G518" t="s">
        <v>1933</v>
      </c>
      <c r="H518" t="s">
        <v>1934</v>
      </c>
      <c r="I518" t="s">
        <v>1941</v>
      </c>
      <c r="J518" t="s">
        <v>53</v>
      </c>
      <c r="L518" s="4" t="str">
        <f>I517</f>
        <v>CT1_30_7_2</v>
      </c>
      <c r="N518" t="s">
        <v>1942</v>
      </c>
      <c r="P518" t="str">
        <f>IFERROR(INDEX(LessonLO!H:I,MATCH("GCSE"&amp;AN518,LessonLO!H:H,0),2),"")</f>
        <v/>
      </c>
      <c r="Q518" t="str">
        <f>IFERROR(INDEX(LessonLO!H:I,MATCH("Tiny"&amp;AN518,LessonLO!H:H,0),2),"")</f>
        <v/>
      </c>
      <c r="R518" t="str">
        <f>IFERROR(INDEX(LessonLO!H:I,MATCH("Mini"&amp;AN518,LessonLO!H:H,0),2),"")</f>
        <v/>
      </c>
      <c r="S518" t="str">
        <f>IFERROR(INDEX(LessonLO!H:I,MATCH("Junior"&amp;AN518,LessonLO!H:H,0),2),"")</f>
        <v>JC5.8</v>
      </c>
      <c r="T518" t="str">
        <f>IFERROR(INDEX(LessonLO!H:I,MATCH("Senior"&amp;AN518,LessonLO!H:H,0),1),"")</f>
        <v/>
      </c>
      <c r="AN518" t="s">
        <v>1943</v>
      </c>
      <c r="AO518" t="str">
        <f ca="1">OFFSET(INDEX(I:I,MATCH(L518,I:I,0)),0,31)</f>
        <v>fb6ef16b-ed47-4e63-ae3e-bcf0a9319339</v>
      </c>
    </row>
    <row r="519" spans="1:41" x14ac:dyDescent="0.45">
      <c r="A519" s="1">
        <v>516</v>
      </c>
      <c r="B519">
        <v>516</v>
      </c>
      <c r="C519" t="s">
        <v>185</v>
      </c>
      <c r="D519" t="s">
        <v>186</v>
      </c>
      <c r="E519" t="s">
        <v>1781</v>
      </c>
      <c r="F519" t="s">
        <v>1782</v>
      </c>
      <c r="G519" t="s">
        <v>1933</v>
      </c>
      <c r="H519" t="s">
        <v>1934</v>
      </c>
      <c r="I519" t="s">
        <v>1944</v>
      </c>
      <c r="J519" t="s">
        <v>80</v>
      </c>
      <c r="L519" s="4" t="str">
        <f>CONCATENATE(I518,",",I555)</f>
        <v>CT1_30_7_3,CT1_33_1_21</v>
      </c>
      <c r="N519" t="s">
        <v>1945</v>
      </c>
      <c r="P519" t="str">
        <f>IFERROR(INDEX(LessonLO!H:I,MATCH("GCSE"&amp;AN519,LessonLO!H:H,0),2),"")</f>
        <v/>
      </c>
      <c r="Q519" t="str">
        <f>IFERROR(INDEX(LessonLO!H:I,MATCH("Tiny"&amp;AN519,LessonLO!H:H,0),2),"")</f>
        <v/>
      </c>
      <c r="R519" t="str">
        <f>IFERROR(INDEX(LessonLO!H:I,MATCH("Mini"&amp;AN519,LessonLO!H:H,0),2),"")</f>
        <v/>
      </c>
      <c r="S519" t="str">
        <f>IFERROR(INDEX(LessonLO!H:I,MATCH("Junior"&amp;AN519,LessonLO!H:H,0),2),"")</f>
        <v>JC5.8</v>
      </c>
      <c r="T519" t="str">
        <f>IFERROR(INDEX(LessonLO!H:I,MATCH("Senior"&amp;AN519,LessonLO!H:H,0),1),"")</f>
        <v/>
      </c>
      <c r="AN519" t="s">
        <v>1946</v>
      </c>
      <c r="AO519" t="str">
        <f ca="1">_xlfn.CONCAT(OFFSET(INDEX(I:I,MATCH("CT1_30_7_3",I:I,0)),0,31),",",OFFSET(INDEX(I:I,MATCH("CT1_30_6_7",I:I,0)),0,31))</f>
        <v>fed0e518-7ff9-41d8-855d-0a2c1374a2c8,38f366e6-1c12-4712-b7a7-d2578d206ce3</v>
      </c>
    </row>
    <row r="520" spans="1:41" x14ac:dyDescent="0.45">
      <c r="A520" s="1">
        <v>517</v>
      </c>
      <c r="B520">
        <v>517</v>
      </c>
      <c r="C520" t="s">
        <v>185</v>
      </c>
      <c r="D520" t="s">
        <v>186</v>
      </c>
      <c r="E520" t="s">
        <v>1781</v>
      </c>
      <c r="F520" t="s">
        <v>1782</v>
      </c>
      <c r="G520" t="s">
        <v>1933</v>
      </c>
      <c r="H520" t="s">
        <v>1934</v>
      </c>
      <c r="I520" t="s">
        <v>1947</v>
      </c>
      <c r="J520" t="s">
        <v>80</v>
      </c>
      <c r="L520" s="4" t="str">
        <f>CONCATENATE(I481,",",I517)</f>
        <v>CT1_30_2_3,CT1_30_7_2</v>
      </c>
      <c r="N520" t="s">
        <v>1948</v>
      </c>
      <c r="P520" t="str">
        <f>IFERROR(INDEX(LessonLO!H:I,MATCH("GCSE"&amp;AN520,LessonLO!H:H,0),2),"")</f>
        <v/>
      </c>
      <c r="Q520" t="str">
        <f>IFERROR(INDEX(LessonLO!H:I,MATCH("Tiny"&amp;AN520,LessonLO!H:H,0),2),"")</f>
        <v/>
      </c>
      <c r="R520" t="str">
        <f>IFERROR(INDEX(LessonLO!H:I,MATCH("Mini"&amp;AN520,LessonLO!H:H,0),2),"")</f>
        <v/>
      </c>
      <c r="S520" t="str">
        <f>IFERROR(INDEX(LessonLO!H:I,MATCH("Junior"&amp;AN520,LessonLO!H:H,0),2),"")</f>
        <v>JC5.8</v>
      </c>
      <c r="T520" t="str">
        <f>IFERROR(INDEX(LessonLO!H:I,MATCH("Senior"&amp;AN520,LessonLO!H:H,0),1),"")</f>
        <v/>
      </c>
      <c r="AN520" t="s">
        <v>1949</v>
      </c>
      <c r="AO520" t="str">
        <f ca="1">_xlfn.CONCAT(OFFSET(INDEX(I:I,MATCH("CT1_30_2_3",I:I,0)),0,31),",",OFFSET(INDEX(I:I,MATCH("CT1_30_7_2",I:I,0)),0,31))</f>
        <v>043327cd-0950-4d17-96c7-f9abfb71fd56,fb6ef16b-ed47-4e63-ae3e-bcf0a9319339</v>
      </c>
    </row>
    <row r="521" spans="1:41" x14ac:dyDescent="0.45">
      <c r="A521" s="1">
        <v>518</v>
      </c>
      <c r="B521">
        <v>518</v>
      </c>
      <c r="C521" t="s">
        <v>185</v>
      </c>
      <c r="D521" t="s">
        <v>186</v>
      </c>
      <c r="E521" t="s">
        <v>1781</v>
      </c>
      <c r="F521" t="s">
        <v>1782</v>
      </c>
      <c r="G521" t="s">
        <v>1933</v>
      </c>
      <c r="H521" t="s">
        <v>1934</v>
      </c>
      <c r="I521" t="s">
        <v>1950</v>
      </c>
      <c r="J521" t="s">
        <v>230</v>
      </c>
      <c r="L521" s="4" t="str">
        <f>I520</f>
        <v>CT1_30_7_5</v>
      </c>
      <c r="N521" t="s">
        <v>1951</v>
      </c>
      <c r="P521" t="str">
        <f>IFERROR(INDEX(LessonLO!H:I,MATCH("GCSE"&amp;AN521,LessonLO!H:H,0),2),"")</f>
        <v/>
      </c>
      <c r="Q521" t="str">
        <f>IFERROR(INDEX(LessonLO!H:I,MATCH("Tiny"&amp;AN521,LessonLO!H:H,0),2),"")</f>
        <v/>
      </c>
      <c r="R521" t="str">
        <f>IFERROR(INDEX(LessonLO!H:I,MATCH("Mini"&amp;AN521,LessonLO!H:H,0),2),"")</f>
        <v/>
      </c>
      <c r="S521" t="str">
        <f>IFERROR(INDEX(LessonLO!H:I,MATCH("Junior"&amp;AN521,LessonLO!H:H,0),2),"")</f>
        <v>JC5.8</v>
      </c>
      <c r="T521" t="str">
        <f>IFERROR(INDEX(LessonLO!H:I,MATCH("Senior"&amp;AN521,LessonLO!H:H,0),1),"")</f>
        <v/>
      </c>
      <c r="AN521" t="s">
        <v>1952</v>
      </c>
      <c r="AO521" t="str">
        <f ca="1">OFFSET(INDEX(I:I,MATCH(L521,I:I,0)),0,31)</f>
        <v>a4792397-fce5-4f0d-a40c-18ee1f35157a</v>
      </c>
    </row>
    <row r="522" spans="1:41" x14ac:dyDescent="0.45">
      <c r="A522" s="1">
        <v>519</v>
      </c>
      <c r="B522">
        <v>519</v>
      </c>
      <c r="C522" t="s">
        <v>185</v>
      </c>
      <c r="D522" t="s">
        <v>186</v>
      </c>
      <c r="E522" t="s">
        <v>1781</v>
      </c>
      <c r="F522" t="s">
        <v>1782</v>
      </c>
      <c r="G522" t="s">
        <v>1953</v>
      </c>
      <c r="H522" t="s">
        <v>1954</v>
      </c>
      <c r="I522" t="s">
        <v>1955</v>
      </c>
      <c r="J522" t="s">
        <v>230</v>
      </c>
      <c r="L522" s="4" t="str">
        <f>CONCATENATE(I521,",",I524)</f>
        <v>CT1_30_7_6,CT1_30_8_1</v>
      </c>
      <c r="N522" t="s">
        <v>1956</v>
      </c>
      <c r="P522" t="str">
        <f>IFERROR(INDEX(LessonLO!H:I,MATCH("GCSE"&amp;AN522,LessonLO!H:H,0),2),"")</f>
        <v/>
      </c>
      <c r="Q522" t="str">
        <f>IFERROR(INDEX(LessonLO!H:I,MATCH("Tiny"&amp;AN522,LessonLO!H:H,0),2),"")</f>
        <v/>
      </c>
      <c r="R522" t="str">
        <f>IFERROR(INDEX(LessonLO!H:I,MATCH("Mini"&amp;AN522,LessonLO!H:H,0),2),"")</f>
        <v/>
      </c>
      <c r="S522" t="str">
        <f>IFERROR(INDEX(LessonLO!H:I,MATCH("Junior"&amp;AN522,LessonLO!H:H,0),2),"")</f>
        <v>JC5.9</v>
      </c>
      <c r="T522" t="str">
        <f>IFERROR(INDEX(LessonLO!H:I,MATCH("Senior"&amp;AN522,LessonLO!H:H,0),1),"")</f>
        <v/>
      </c>
      <c r="AN522" t="s">
        <v>1957</v>
      </c>
      <c r="AO522" t="str">
        <f ca="1">_xlfn.CONCAT(OFFSET(INDEX(I:I,MATCH("CT1_30_7_6",I:I,0)),0,31),",",OFFSET(INDEX(I:I,MATCH("CT1_30_8_1",I:I,0)),0,31))</f>
        <v>adcfbfe9-c539-4ec2-8546-910942227541,77e10e32-28c6-40c7-a1e8-1368173f10e1</v>
      </c>
    </row>
    <row r="523" spans="1:41" x14ac:dyDescent="0.45">
      <c r="A523" s="1">
        <v>520</v>
      </c>
      <c r="B523">
        <v>520</v>
      </c>
      <c r="C523" t="s">
        <v>185</v>
      </c>
      <c r="D523" t="s">
        <v>186</v>
      </c>
      <c r="E523" t="s">
        <v>1781</v>
      </c>
      <c r="F523" t="s">
        <v>1782</v>
      </c>
      <c r="G523" t="s">
        <v>1953</v>
      </c>
      <c r="H523" t="s">
        <v>1954</v>
      </c>
      <c r="I523" t="s">
        <v>1958</v>
      </c>
      <c r="J523" t="s">
        <v>230</v>
      </c>
      <c r="L523" s="4" t="str">
        <f>I522</f>
        <v>CT1_30_8_3</v>
      </c>
      <c r="N523" t="s">
        <v>1959</v>
      </c>
      <c r="P523" t="str">
        <f>IFERROR(INDEX(LessonLO!H:I,MATCH("GCSE"&amp;AN523,LessonLO!H:H,0),2),"")</f>
        <v/>
      </c>
      <c r="Q523" t="str">
        <f>IFERROR(INDEX(LessonLO!H:I,MATCH("Tiny"&amp;AN523,LessonLO!H:H,0),2),"")</f>
        <v/>
      </c>
      <c r="R523" t="str">
        <f>IFERROR(INDEX(LessonLO!H:I,MATCH("Mini"&amp;AN523,LessonLO!H:H,0),2),"")</f>
        <v/>
      </c>
      <c r="S523" t="str">
        <f>IFERROR(INDEX(LessonLO!H:I,MATCH("Junior"&amp;AN523,LessonLO!H:H,0),2),"")</f>
        <v>JC5.9</v>
      </c>
      <c r="T523" t="str">
        <f>IFERROR(INDEX(LessonLO!H:I,MATCH("Senior"&amp;AN523,LessonLO!H:H,0),1),"")</f>
        <v/>
      </c>
      <c r="AN523" t="s">
        <v>1960</v>
      </c>
      <c r="AO523" t="str">
        <f ca="1">OFFSET(INDEX(I:I,MATCH(L523,I:I,0)),0,31)</f>
        <v>b2a4339e-6352-4c54-94b7-eefb73d8d5ac</v>
      </c>
    </row>
    <row r="524" spans="1:41" x14ac:dyDescent="0.45">
      <c r="A524" s="1">
        <v>521</v>
      </c>
      <c r="B524">
        <v>521</v>
      </c>
      <c r="C524" t="s">
        <v>185</v>
      </c>
      <c r="D524" t="s">
        <v>186</v>
      </c>
      <c r="E524" t="s">
        <v>1781</v>
      </c>
      <c r="F524" t="s">
        <v>1782</v>
      </c>
      <c r="G524" t="s">
        <v>1953</v>
      </c>
      <c r="H524" t="s">
        <v>1954</v>
      </c>
      <c r="I524" t="s">
        <v>1961</v>
      </c>
      <c r="J524" t="s">
        <v>53</v>
      </c>
      <c r="L524" s="4" t="str">
        <f>I523</f>
        <v>CT1_30_8_4</v>
      </c>
      <c r="N524" t="s">
        <v>1962</v>
      </c>
      <c r="P524" t="str">
        <f>IFERROR(INDEX(LessonLO!H:I,MATCH("GCSE"&amp;AN524,LessonLO!H:H,0),2),"")</f>
        <v/>
      </c>
      <c r="Q524" t="str">
        <f>IFERROR(INDEX(LessonLO!H:I,MATCH("Tiny"&amp;AN524,LessonLO!H:H,0),2),"")</f>
        <v/>
      </c>
      <c r="R524" t="str">
        <f>IFERROR(INDEX(LessonLO!H:I,MATCH("Mini"&amp;AN524,LessonLO!H:H,0),2),"")</f>
        <v/>
      </c>
      <c r="S524" t="str">
        <f>IFERROR(INDEX(LessonLO!H:I,MATCH("Junior"&amp;AN524,LessonLO!H:H,0),2),"")</f>
        <v>JC5.9</v>
      </c>
      <c r="T524" t="str">
        <f>IFERROR(INDEX(LessonLO!H:I,MATCH("Senior"&amp;AN524,LessonLO!H:H,0),1),"")</f>
        <v/>
      </c>
      <c r="AN524" t="s">
        <v>1963</v>
      </c>
      <c r="AO524" t="str">
        <f ca="1">OFFSET(INDEX(I:I,MATCH(L524,I:I,0)),0,31)</f>
        <v>b1262f94-329a-46aa-8d97-f05ec4de30c2</v>
      </c>
    </row>
    <row r="525" spans="1:41" x14ac:dyDescent="0.45">
      <c r="A525" s="1">
        <v>522</v>
      </c>
      <c r="B525">
        <v>522</v>
      </c>
      <c r="C525" t="s">
        <v>185</v>
      </c>
      <c r="D525" t="s">
        <v>186</v>
      </c>
      <c r="E525" t="s">
        <v>1781</v>
      </c>
      <c r="F525" t="s">
        <v>1782</v>
      </c>
      <c r="G525" t="s">
        <v>1953</v>
      </c>
      <c r="H525" t="s">
        <v>1954</v>
      </c>
      <c r="I525" t="s">
        <v>1964</v>
      </c>
      <c r="J525" t="s">
        <v>230</v>
      </c>
      <c r="L525" s="4" t="str">
        <f>CONCATENATE(I516,",",I522)</f>
        <v>CT1_30_7_1,CT1_30_8_3</v>
      </c>
      <c r="N525" t="s">
        <v>1965</v>
      </c>
      <c r="P525" t="str">
        <f>IFERROR(INDEX(LessonLO!H:I,MATCH("GCSE"&amp;AN525,LessonLO!H:H,0),2),"")</f>
        <v/>
      </c>
      <c r="Q525" t="str">
        <f>IFERROR(INDEX(LessonLO!H:I,MATCH("Tiny"&amp;AN525,LessonLO!H:H,0),2),"")</f>
        <v/>
      </c>
      <c r="R525" t="str">
        <f>IFERROR(INDEX(LessonLO!H:I,MATCH("Mini"&amp;AN525,LessonLO!H:H,0),2),"")</f>
        <v/>
      </c>
      <c r="S525" t="str">
        <f>IFERROR(INDEX(LessonLO!H:I,MATCH("Junior"&amp;AN525,LessonLO!H:H,0),2),"")</f>
        <v>JC5.9</v>
      </c>
      <c r="T525" t="str">
        <f>IFERROR(INDEX(LessonLO!H:I,MATCH("Senior"&amp;AN525,LessonLO!H:H,0),1),"")</f>
        <v/>
      </c>
      <c r="AN525" t="s">
        <v>1966</v>
      </c>
      <c r="AO525" t="str">
        <f ca="1">_xlfn.CONCAT(OFFSET(INDEX(I:I,MATCH("CT1_30_7_1",I:I,0)),0,31),",",OFFSET(INDEX(I:I,MATCH("CT1_30_8_3",I:I,0)),0,31))</f>
        <v>649e561f-4933-4411-a0e0-16a8bd557e5e,b2a4339e-6352-4c54-94b7-eefb73d8d5ac</v>
      </c>
    </row>
    <row r="526" spans="1:41" x14ac:dyDescent="0.45">
      <c r="A526" s="1">
        <v>523</v>
      </c>
      <c r="B526">
        <v>523</v>
      </c>
      <c r="C526" t="s">
        <v>185</v>
      </c>
      <c r="D526" t="s">
        <v>186</v>
      </c>
      <c r="E526" t="s">
        <v>1967</v>
      </c>
      <c r="F526" t="s">
        <v>1968</v>
      </c>
      <c r="G526" t="s">
        <v>1969</v>
      </c>
      <c r="H526" t="s">
        <v>1970</v>
      </c>
      <c r="I526" t="s">
        <v>1971</v>
      </c>
      <c r="J526" t="s">
        <v>230</v>
      </c>
      <c r="L526" s="4" t="str">
        <f>I11</f>
        <v>CKT1_1_2_4</v>
      </c>
      <c r="N526" t="s">
        <v>1972</v>
      </c>
      <c r="P526" t="str">
        <f>IFERROR(INDEX(LessonLO!H:I,MATCH("GCSE"&amp;AN526,LessonLO!H:H,0),2),"")</f>
        <v/>
      </c>
      <c r="Q526" t="str">
        <f>IFERROR(INDEX(LessonLO!H:I,MATCH("Tiny"&amp;AN526,LessonLO!H:H,0),2),"")</f>
        <v/>
      </c>
      <c r="R526" t="str">
        <f>IFERROR(INDEX(LessonLO!H:I,MATCH("Mini"&amp;AN526,LessonLO!H:H,0),2),"")</f>
        <v/>
      </c>
      <c r="S526" t="str">
        <f>IFERROR(INDEX(LessonLO!H:I,MATCH("Junior"&amp;AN526,LessonLO!H:H,0),2),"")</f>
        <v/>
      </c>
      <c r="T526" t="str">
        <f>IFERROR(INDEX(LessonLO!H:I,MATCH("Senior"&amp;AN526,LessonLO!H:H,0),1),"")</f>
        <v/>
      </c>
      <c r="AN526" t="s">
        <v>1973</v>
      </c>
      <c r="AO526" t="str">
        <f t="shared" ref="AO526:AO537" ca="1" si="33">OFFSET(INDEX(I:I,MATCH(L526,I:I,0)),0,31)</f>
        <v>9449dd3f-e4c4-416d-b16e-7b53a7b38793</v>
      </c>
    </row>
    <row r="527" spans="1:41" x14ac:dyDescent="0.45">
      <c r="A527" s="1">
        <v>524</v>
      </c>
      <c r="B527">
        <v>524</v>
      </c>
      <c r="C527" t="s">
        <v>185</v>
      </c>
      <c r="D527" t="s">
        <v>186</v>
      </c>
      <c r="E527" t="s">
        <v>1967</v>
      </c>
      <c r="F527" t="s">
        <v>1968</v>
      </c>
      <c r="G527" t="s">
        <v>1969</v>
      </c>
      <c r="H527" t="s">
        <v>1970</v>
      </c>
      <c r="I527" t="s">
        <v>1974</v>
      </c>
      <c r="J527" t="s">
        <v>80</v>
      </c>
      <c r="L527" s="4" t="str">
        <f>I526</f>
        <v>CT1_31_1_1</v>
      </c>
      <c r="N527" t="s">
        <v>1975</v>
      </c>
      <c r="P527" t="str">
        <f>IFERROR(INDEX(LessonLO!H:I,MATCH("GCSE"&amp;AN527,LessonLO!H:H,0),2),"")</f>
        <v/>
      </c>
      <c r="Q527" t="str">
        <f>IFERROR(INDEX(LessonLO!H:I,MATCH("Tiny"&amp;AN527,LessonLO!H:H,0),2),"")</f>
        <v/>
      </c>
      <c r="R527" t="str">
        <f>IFERROR(INDEX(LessonLO!H:I,MATCH("Mini"&amp;AN527,LessonLO!H:H,0),2),"")</f>
        <v/>
      </c>
      <c r="S527" t="str">
        <f>IFERROR(INDEX(LessonLO!H:I,MATCH("Junior"&amp;AN527,LessonLO!H:H,0),2),"")</f>
        <v/>
      </c>
      <c r="T527" t="str">
        <f>IFERROR(INDEX(LessonLO!H:I,MATCH("Senior"&amp;AN527,LessonLO!H:H,0),1),"")</f>
        <v/>
      </c>
      <c r="AN527" t="s">
        <v>1976</v>
      </c>
      <c r="AO527" t="str">
        <f t="shared" ca="1" si="33"/>
        <v>6910b4c4-672d-4d34-bce5-2e99be653951</v>
      </c>
    </row>
    <row r="528" spans="1:41" x14ac:dyDescent="0.45">
      <c r="A528" s="1">
        <v>525</v>
      </c>
      <c r="B528">
        <v>525</v>
      </c>
      <c r="C528" t="s">
        <v>185</v>
      </c>
      <c r="D528" t="s">
        <v>186</v>
      </c>
      <c r="E528" t="s">
        <v>1977</v>
      </c>
      <c r="F528" t="s">
        <v>1978</v>
      </c>
      <c r="G528" t="s">
        <v>1979</v>
      </c>
      <c r="H528" t="s">
        <v>1980</v>
      </c>
      <c r="I528" t="s">
        <v>1981</v>
      </c>
      <c r="J528" t="s">
        <v>48</v>
      </c>
      <c r="L528" s="4" t="str">
        <f>I562</f>
        <v>CT1_33_2_2</v>
      </c>
      <c r="N528" t="s">
        <v>1982</v>
      </c>
      <c r="P528" t="str">
        <f>IFERROR(INDEX(LessonLO!H:I,MATCH("GCSE"&amp;AN528,LessonLO!H:H,0),2),"")</f>
        <v/>
      </c>
      <c r="Q528" t="str">
        <f>IFERROR(INDEX(LessonLO!H:I,MATCH("Tiny"&amp;AN528,LessonLO!H:H,0),2),"")</f>
        <v/>
      </c>
      <c r="R528" t="str">
        <f>IFERROR(INDEX(LessonLO!H:I,MATCH("Mini"&amp;AN528,LessonLO!H:H,0),2),"")</f>
        <v/>
      </c>
      <c r="S528" t="str">
        <f>IFERROR(INDEX(LessonLO!H:I,MATCH("Junior"&amp;AN528,LessonLO!H:H,0),2),"")</f>
        <v>JC3.4</v>
      </c>
      <c r="T528" t="str">
        <f>IFERROR(INDEX(LessonLO!H:I,MATCH("Senior"&amp;AN528,LessonLO!H:H,0),1),"")</f>
        <v/>
      </c>
      <c r="AN528" t="s">
        <v>1983</v>
      </c>
      <c r="AO528" t="str">
        <f t="shared" ca="1" si="33"/>
        <v>87b153f4-77d4-435e-beaf-bf3997e2a886</v>
      </c>
    </row>
    <row r="529" spans="1:41" x14ac:dyDescent="0.45">
      <c r="A529" s="1">
        <v>526</v>
      </c>
      <c r="B529">
        <v>526</v>
      </c>
      <c r="C529" t="s">
        <v>185</v>
      </c>
      <c r="D529" t="s">
        <v>186</v>
      </c>
      <c r="E529" t="s">
        <v>1977</v>
      </c>
      <c r="F529" t="s">
        <v>1978</v>
      </c>
      <c r="G529" t="s">
        <v>1979</v>
      </c>
      <c r="H529" t="s">
        <v>1980</v>
      </c>
      <c r="I529" t="s">
        <v>1984</v>
      </c>
      <c r="J529" t="s">
        <v>48</v>
      </c>
      <c r="L529" s="4" t="str">
        <f>I562</f>
        <v>CT1_33_2_2</v>
      </c>
      <c r="N529" t="s">
        <v>1985</v>
      </c>
      <c r="P529" t="str">
        <f>IFERROR(INDEX(LessonLO!H:I,MATCH("GCSE"&amp;AN529,LessonLO!H:H,0),2),"")</f>
        <v/>
      </c>
      <c r="Q529" t="str">
        <f>IFERROR(INDEX(LessonLO!H:I,MATCH("Tiny"&amp;AN529,LessonLO!H:H,0),2),"")</f>
        <v/>
      </c>
      <c r="R529" t="str">
        <f>IFERROR(INDEX(LessonLO!H:I,MATCH("Mini"&amp;AN529,LessonLO!H:H,0),2),"")</f>
        <v/>
      </c>
      <c r="S529" t="str">
        <f>IFERROR(INDEX(LessonLO!H:I,MATCH("Junior"&amp;AN529,LessonLO!H:H,0),2),"")</f>
        <v>JC3.4</v>
      </c>
      <c r="T529" t="str">
        <f>IFERROR(INDEX(LessonLO!H:I,MATCH("Senior"&amp;AN529,LessonLO!H:H,0),1),"")</f>
        <v/>
      </c>
      <c r="AN529" t="s">
        <v>1986</v>
      </c>
      <c r="AO529" t="str">
        <f t="shared" ca="1" si="33"/>
        <v>87b153f4-77d4-435e-beaf-bf3997e2a886</v>
      </c>
    </row>
    <row r="530" spans="1:41" x14ac:dyDescent="0.45">
      <c r="A530" s="1">
        <v>527</v>
      </c>
      <c r="B530">
        <v>527</v>
      </c>
      <c r="C530" t="s">
        <v>185</v>
      </c>
      <c r="D530" t="s">
        <v>186</v>
      </c>
      <c r="E530" t="s">
        <v>1977</v>
      </c>
      <c r="F530" t="s">
        <v>1978</v>
      </c>
      <c r="G530" t="s">
        <v>1979</v>
      </c>
      <c r="H530" t="s">
        <v>1980</v>
      </c>
      <c r="I530" t="s">
        <v>1987</v>
      </c>
      <c r="J530" t="s">
        <v>230</v>
      </c>
      <c r="L530" s="4" t="str">
        <f>I529</f>
        <v>CT1_32_1_2</v>
      </c>
      <c r="N530" t="s">
        <v>1988</v>
      </c>
      <c r="P530" t="str">
        <f>IFERROR(INDEX(LessonLO!H:I,MATCH("GCSE"&amp;AN530,LessonLO!H:H,0),2),"")</f>
        <v/>
      </c>
      <c r="Q530" t="str">
        <f>IFERROR(INDEX(LessonLO!H:I,MATCH("Tiny"&amp;AN530,LessonLO!H:H,0),2),"")</f>
        <v/>
      </c>
      <c r="R530" t="str">
        <f>IFERROR(INDEX(LessonLO!H:I,MATCH("Mini"&amp;AN530,LessonLO!H:H,0),2),"")</f>
        <v/>
      </c>
      <c r="S530" t="str">
        <f>IFERROR(INDEX(LessonLO!H:I,MATCH("Junior"&amp;AN530,LessonLO!H:H,0),2),"")</f>
        <v>JC3.4</v>
      </c>
      <c r="T530" t="str">
        <f>IFERROR(INDEX(LessonLO!H:I,MATCH("Senior"&amp;AN530,LessonLO!H:H,0),1),"")</f>
        <v/>
      </c>
      <c r="AN530" t="s">
        <v>1989</v>
      </c>
      <c r="AO530" t="str">
        <f t="shared" ca="1" si="33"/>
        <v>d95983d3-05c2-43ff-8b9a-c4a68d5fa889</v>
      </c>
    </row>
    <row r="531" spans="1:41" x14ac:dyDescent="0.45">
      <c r="A531" s="1">
        <v>528</v>
      </c>
      <c r="B531">
        <v>528</v>
      </c>
      <c r="C531" t="s">
        <v>185</v>
      </c>
      <c r="D531" t="s">
        <v>186</v>
      </c>
      <c r="E531" t="s">
        <v>1977</v>
      </c>
      <c r="F531" t="s">
        <v>1978</v>
      </c>
      <c r="G531" t="s">
        <v>1979</v>
      </c>
      <c r="H531" t="s">
        <v>1980</v>
      </c>
      <c r="I531" t="s">
        <v>1990</v>
      </c>
      <c r="J531" t="s">
        <v>230</v>
      </c>
      <c r="L531" s="4" t="str">
        <f>I530</f>
        <v>CT1_32_1_3</v>
      </c>
      <c r="N531" t="s">
        <v>1991</v>
      </c>
      <c r="P531" t="str">
        <f>IFERROR(INDEX(LessonLO!H:I,MATCH("GCSE"&amp;AN531,LessonLO!H:H,0),2),"")</f>
        <v/>
      </c>
      <c r="Q531" t="str">
        <f>IFERROR(INDEX(LessonLO!H:I,MATCH("Tiny"&amp;AN531,LessonLO!H:H,0),2),"")</f>
        <v/>
      </c>
      <c r="R531" t="str">
        <f>IFERROR(INDEX(LessonLO!H:I,MATCH("Mini"&amp;AN531,LessonLO!H:H,0),2),"")</f>
        <v/>
      </c>
      <c r="S531" t="str">
        <f>IFERROR(INDEX(LessonLO!H:I,MATCH("Junior"&amp;AN531,LessonLO!H:H,0),2),"")</f>
        <v>JC3.4</v>
      </c>
      <c r="T531" t="str">
        <f>IFERROR(INDEX(LessonLO!H:I,MATCH("Senior"&amp;AN531,LessonLO!H:H,0),1),"")</f>
        <v/>
      </c>
      <c r="AN531" t="s">
        <v>1992</v>
      </c>
      <c r="AO531" t="str">
        <f t="shared" ca="1" si="33"/>
        <v>98cad072-4257-4d27-9fd0-14c60eab0dbf</v>
      </c>
    </row>
    <row r="532" spans="1:41" x14ac:dyDescent="0.45">
      <c r="A532" s="1">
        <v>529</v>
      </c>
      <c r="B532">
        <v>529</v>
      </c>
      <c r="C532" t="s">
        <v>185</v>
      </c>
      <c r="D532" t="s">
        <v>186</v>
      </c>
      <c r="E532" t="s">
        <v>1977</v>
      </c>
      <c r="F532" t="s">
        <v>1978</v>
      </c>
      <c r="G532" t="s">
        <v>1979</v>
      </c>
      <c r="H532" t="s">
        <v>1980</v>
      </c>
      <c r="I532" t="s">
        <v>1993</v>
      </c>
      <c r="J532" t="s">
        <v>230</v>
      </c>
      <c r="L532" s="4" t="str">
        <f>I531</f>
        <v>CT1_32_1_4</v>
      </c>
      <c r="N532" t="s">
        <v>1994</v>
      </c>
      <c r="P532" t="str">
        <f>IFERROR(INDEX(LessonLO!H:I,MATCH("GCSE"&amp;AN532,LessonLO!H:H,0),2),"")</f>
        <v/>
      </c>
      <c r="Q532" t="str">
        <f>IFERROR(INDEX(LessonLO!H:I,MATCH("Tiny"&amp;AN532,LessonLO!H:H,0),2),"")</f>
        <v/>
      </c>
      <c r="R532" t="str">
        <f>IFERROR(INDEX(LessonLO!H:I,MATCH("Mini"&amp;AN532,LessonLO!H:H,0),2),"")</f>
        <v/>
      </c>
      <c r="S532" t="str">
        <f>IFERROR(INDEX(LessonLO!H:I,MATCH("Junior"&amp;AN532,LessonLO!H:H,0),2),"")</f>
        <v>JC3.4</v>
      </c>
      <c r="T532" t="str">
        <f>IFERROR(INDEX(LessonLO!H:I,MATCH("Senior"&amp;AN532,LessonLO!H:H,0),1),"")</f>
        <v/>
      </c>
      <c r="AN532" t="s">
        <v>1995</v>
      </c>
      <c r="AO532" t="str">
        <f t="shared" ca="1" si="33"/>
        <v>2951efb6-20b8-4318-a92d-754d34ecd220</v>
      </c>
    </row>
    <row r="533" spans="1:41" x14ac:dyDescent="0.45">
      <c r="A533" s="1">
        <v>530</v>
      </c>
      <c r="B533">
        <v>530</v>
      </c>
      <c r="C533" t="s">
        <v>185</v>
      </c>
      <c r="D533" t="s">
        <v>186</v>
      </c>
      <c r="E533" t="s">
        <v>1977</v>
      </c>
      <c r="F533" t="s">
        <v>1978</v>
      </c>
      <c r="G533" t="s">
        <v>1979</v>
      </c>
      <c r="H533" t="s">
        <v>1980</v>
      </c>
      <c r="I533" t="s">
        <v>1996</v>
      </c>
      <c r="J533" t="s">
        <v>230</v>
      </c>
      <c r="L533" s="4" t="str">
        <f>I532</f>
        <v>CT1_32_1_5</v>
      </c>
      <c r="N533" t="s">
        <v>1997</v>
      </c>
      <c r="P533" t="str">
        <f>IFERROR(INDEX(LessonLO!H:I,MATCH("GCSE"&amp;AN533,LessonLO!H:H,0),2),"")</f>
        <v/>
      </c>
      <c r="Q533" t="str">
        <f>IFERROR(INDEX(LessonLO!H:I,MATCH("Tiny"&amp;AN533,LessonLO!H:H,0),2),"")</f>
        <v/>
      </c>
      <c r="R533" t="str">
        <f>IFERROR(INDEX(LessonLO!H:I,MATCH("Mini"&amp;AN533,LessonLO!H:H,0),2),"")</f>
        <v/>
      </c>
      <c r="S533" t="str">
        <f>IFERROR(INDEX(LessonLO!H:I,MATCH("Junior"&amp;AN533,LessonLO!H:H,0),2),"")</f>
        <v>JC3.4</v>
      </c>
      <c r="T533" t="str">
        <f>IFERROR(INDEX(LessonLO!H:I,MATCH("Senior"&amp;AN533,LessonLO!H:H,0),1),"")</f>
        <v/>
      </c>
      <c r="AN533" t="s">
        <v>1998</v>
      </c>
      <c r="AO533" t="str">
        <f t="shared" ca="1" si="33"/>
        <v>c68b3b89-1cb8-418d-aa30-48f40c0e30aa</v>
      </c>
    </row>
    <row r="534" spans="1:41" x14ac:dyDescent="0.45">
      <c r="A534" s="1">
        <v>531</v>
      </c>
      <c r="B534">
        <v>531</v>
      </c>
      <c r="C534" t="s">
        <v>185</v>
      </c>
      <c r="D534" t="s">
        <v>186</v>
      </c>
      <c r="E534" t="s">
        <v>1977</v>
      </c>
      <c r="F534" t="s">
        <v>1978</v>
      </c>
      <c r="G534" t="s">
        <v>1979</v>
      </c>
      <c r="H534" t="s">
        <v>1980</v>
      </c>
      <c r="I534" t="s">
        <v>1999</v>
      </c>
      <c r="J534" t="s">
        <v>230</v>
      </c>
      <c r="L534" s="4" t="str">
        <f>I532</f>
        <v>CT1_32_1_5</v>
      </c>
      <c r="N534" t="s">
        <v>2000</v>
      </c>
      <c r="P534" t="str">
        <f>IFERROR(INDEX(LessonLO!H:I,MATCH("GCSE"&amp;AN534,LessonLO!H:H,0),2),"")</f>
        <v/>
      </c>
      <c r="Q534" t="str">
        <f>IFERROR(INDEX(LessonLO!H:I,MATCH("Tiny"&amp;AN534,LessonLO!H:H,0),2),"")</f>
        <v/>
      </c>
      <c r="R534" t="str">
        <f>IFERROR(INDEX(LessonLO!H:I,MATCH("Mini"&amp;AN534,LessonLO!H:H,0),2),"")</f>
        <v/>
      </c>
      <c r="S534" t="str">
        <f>IFERROR(INDEX(LessonLO!H:I,MATCH("Junior"&amp;AN534,LessonLO!H:H,0),2),"")</f>
        <v>JC3.4</v>
      </c>
      <c r="T534" t="str">
        <f>IFERROR(INDEX(LessonLO!H:I,MATCH("Senior"&amp;AN534,LessonLO!H:H,0),1),"")</f>
        <v/>
      </c>
      <c r="AN534" t="s">
        <v>2001</v>
      </c>
      <c r="AO534" t="str">
        <f t="shared" ca="1" si="33"/>
        <v>c68b3b89-1cb8-418d-aa30-48f40c0e30aa</v>
      </c>
    </row>
    <row r="535" spans="1:41" x14ac:dyDescent="0.45">
      <c r="A535" s="1">
        <v>532</v>
      </c>
      <c r="B535">
        <v>532</v>
      </c>
      <c r="C535" t="s">
        <v>185</v>
      </c>
      <c r="D535" t="s">
        <v>186</v>
      </c>
      <c r="E535" t="s">
        <v>2002</v>
      </c>
      <c r="F535" t="s">
        <v>2003</v>
      </c>
      <c r="G535" t="s">
        <v>2004</v>
      </c>
      <c r="H535" t="s">
        <v>2005</v>
      </c>
      <c r="I535" t="s">
        <v>2006</v>
      </c>
      <c r="J535" t="s">
        <v>230</v>
      </c>
      <c r="L535" s="4" t="str">
        <f>I556</f>
        <v>CT1_33_1_22</v>
      </c>
      <c r="N535" t="s">
        <v>2007</v>
      </c>
      <c r="P535" t="str">
        <f>IFERROR(INDEX(LessonLO!H:I,MATCH("GCSE"&amp;AN535,LessonLO!H:H,0),2),"")</f>
        <v/>
      </c>
      <c r="Q535" t="str">
        <f>IFERROR(INDEX(LessonLO!H:I,MATCH("Tiny"&amp;AN535,LessonLO!H:H,0),2),"")</f>
        <v/>
      </c>
      <c r="R535" t="str">
        <f>IFERROR(INDEX(LessonLO!H:I,MATCH("Mini"&amp;AN535,LessonLO!H:H,0),2),"")</f>
        <v/>
      </c>
      <c r="S535" t="str">
        <f>IFERROR(INDEX(LessonLO!H:I,MATCH("Junior"&amp;AN535,LessonLO!H:H,0),2),"")</f>
        <v>JC4.2</v>
      </c>
      <c r="T535" t="str">
        <f>IFERROR(INDEX(LessonLO!H:I,MATCH("Senior"&amp;AN535,LessonLO!H:H,0),1),"")</f>
        <v/>
      </c>
      <c r="AN535" t="s">
        <v>2008</v>
      </c>
      <c r="AO535" t="str">
        <f t="shared" ca="1" si="33"/>
        <v>256fb757-297b-4a6e-a747-0c18e35fc5e5</v>
      </c>
    </row>
    <row r="536" spans="1:41" x14ac:dyDescent="0.45">
      <c r="A536" s="1">
        <v>533</v>
      </c>
      <c r="B536">
        <v>533</v>
      </c>
      <c r="C536" t="s">
        <v>185</v>
      </c>
      <c r="D536" t="s">
        <v>186</v>
      </c>
      <c r="E536" t="s">
        <v>2002</v>
      </c>
      <c r="F536" t="s">
        <v>2003</v>
      </c>
      <c r="G536" t="s">
        <v>2004</v>
      </c>
      <c r="H536" t="s">
        <v>2005</v>
      </c>
      <c r="I536" t="s">
        <v>2009</v>
      </c>
      <c r="J536" t="s">
        <v>80</v>
      </c>
      <c r="L536" s="4" t="str">
        <f>I549</f>
        <v>CT1_33_1_15</v>
      </c>
      <c r="N536" t="s">
        <v>2010</v>
      </c>
      <c r="P536" t="str">
        <f>IFERROR(INDEX(LessonLO!H:I,MATCH("GCSE"&amp;AN536,LessonLO!H:H,0),2),"")</f>
        <v/>
      </c>
      <c r="Q536" t="str">
        <f>IFERROR(INDEX(LessonLO!H:I,MATCH("Tiny"&amp;AN536,LessonLO!H:H,0),2),"")</f>
        <v/>
      </c>
      <c r="R536" t="str">
        <f>IFERROR(INDEX(LessonLO!H:I,MATCH("Mini"&amp;AN536,LessonLO!H:H,0),2),"")</f>
        <v/>
      </c>
      <c r="S536" t="str">
        <f>IFERROR(INDEX(LessonLO!H:I,MATCH("Junior"&amp;AN536,LessonLO!H:H,0),2),"")</f>
        <v/>
      </c>
      <c r="T536" t="str">
        <f>IFERROR(INDEX(LessonLO!H:I,MATCH("Senior"&amp;AN536,LessonLO!H:H,0),1),"")</f>
        <v/>
      </c>
      <c r="AN536" t="s">
        <v>2011</v>
      </c>
      <c r="AO536" t="str">
        <f t="shared" ca="1" si="33"/>
        <v>f6fe4411-04b3-4ca4-8b32-b5a6fab00ce4</v>
      </c>
    </row>
    <row r="537" spans="1:41" x14ac:dyDescent="0.45">
      <c r="A537" s="1">
        <v>534</v>
      </c>
      <c r="B537">
        <v>534</v>
      </c>
      <c r="C537" t="s">
        <v>185</v>
      </c>
      <c r="D537" t="s">
        <v>186</v>
      </c>
      <c r="E537" t="s">
        <v>2002</v>
      </c>
      <c r="F537" t="s">
        <v>2003</v>
      </c>
      <c r="G537" t="s">
        <v>2004</v>
      </c>
      <c r="H537" t="s">
        <v>2005</v>
      </c>
      <c r="I537" t="s">
        <v>2012</v>
      </c>
      <c r="J537" t="s">
        <v>230</v>
      </c>
      <c r="L537" s="4" t="str">
        <f>I540</f>
        <v>CT1_33_1_6</v>
      </c>
      <c r="N537" t="s">
        <v>2013</v>
      </c>
      <c r="P537" t="str">
        <f>IFERROR(INDEX(LessonLO!H:I,MATCH("GCSE"&amp;AN537,LessonLO!H:H,0),2),"")</f>
        <v/>
      </c>
      <c r="Q537" t="str">
        <f>IFERROR(INDEX(LessonLO!H:I,MATCH("Tiny"&amp;AN537,LessonLO!H:H,0),2),"")</f>
        <v/>
      </c>
      <c r="R537" t="str">
        <f>IFERROR(INDEX(LessonLO!H:I,MATCH("Mini"&amp;AN537,LessonLO!H:H,0),2),"")</f>
        <v/>
      </c>
      <c r="S537" t="str">
        <f>IFERROR(INDEX(LessonLO!H:I,MATCH("Junior"&amp;AN537,LessonLO!H:H,0),2),"")</f>
        <v/>
      </c>
      <c r="T537" t="str">
        <f>IFERROR(INDEX(LessonLO!H:I,MATCH("Senior"&amp;AN537,LessonLO!H:H,0),1),"")</f>
        <v/>
      </c>
      <c r="AN537" t="s">
        <v>2014</v>
      </c>
      <c r="AO537" t="str">
        <f t="shared" ca="1" si="33"/>
        <v>04407a14-74c2-4d0b-8be5-5d38ceadae95</v>
      </c>
    </row>
    <row r="538" spans="1:41" x14ac:dyDescent="0.45">
      <c r="A538" s="1">
        <v>535</v>
      </c>
      <c r="B538">
        <v>535</v>
      </c>
      <c r="C538" t="s">
        <v>185</v>
      </c>
      <c r="D538" t="s">
        <v>186</v>
      </c>
      <c r="E538" t="s">
        <v>2002</v>
      </c>
      <c r="F538" t="s">
        <v>2003</v>
      </c>
      <c r="G538" t="s">
        <v>2004</v>
      </c>
      <c r="H538" t="s">
        <v>2005</v>
      </c>
      <c r="I538" t="s">
        <v>2015</v>
      </c>
      <c r="J538" t="s">
        <v>80</v>
      </c>
      <c r="L538" s="4" t="str">
        <f>CONCATENATE(I508,",",I216)</f>
        <v>CT1_30_6_2,CT1_2_5_2</v>
      </c>
      <c r="N538" t="s">
        <v>2016</v>
      </c>
      <c r="P538" t="str">
        <f>IFERROR(INDEX(LessonLO!H:I,MATCH("GCSE"&amp;AN538,LessonLO!H:H,0),2),"")</f>
        <v/>
      </c>
      <c r="Q538" t="str">
        <f>IFERROR(INDEX(LessonLO!H:I,MATCH("Tiny"&amp;AN538,LessonLO!H:H,0),2),"")</f>
        <v/>
      </c>
      <c r="R538" t="str">
        <f>IFERROR(INDEX(LessonLO!H:I,MATCH("Mini"&amp;AN538,LessonLO!H:H,0),2),"")</f>
        <v/>
      </c>
      <c r="S538" t="str">
        <f>IFERROR(INDEX(LessonLO!H:I,MATCH("Junior"&amp;AN538,LessonLO!H:H,0),2),"")</f>
        <v>JC4.2</v>
      </c>
      <c r="T538" t="str">
        <f>IFERROR(INDEX(LessonLO!H:I,MATCH("Senior"&amp;AN538,LessonLO!H:H,0),1),"")</f>
        <v/>
      </c>
      <c r="AN538" t="s">
        <v>2017</v>
      </c>
      <c r="AO538" t="str">
        <f ca="1">_xlfn.CONCAT(OFFSET(INDEX(I:I,MATCH("CT1_30_6_2",I:I,0)),0,31),",",OFFSET(INDEX(I:I,MATCH("CT1_2_5_2",I:I,0)),0,31))</f>
        <v>cad0e1aa-5d91-4e65-afd4-cc97a4a5af8b,dbbd06fd-3065-4047-afd6-30045829b9d3</v>
      </c>
    </row>
    <row r="539" spans="1:41" x14ac:dyDescent="0.45">
      <c r="A539" s="1">
        <v>536</v>
      </c>
      <c r="B539">
        <v>536</v>
      </c>
      <c r="C539" t="s">
        <v>185</v>
      </c>
      <c r="D539" t="s">
        <v>186</v>
      </c>
      <c r="E539" t="s">
        <v>2002</v>
      </c>
      <c r="F539" t="s">
        <v>2003</v>
      </c>
      <c r="G539" t="s">
        <v>2004</v>
      </c>
      <c r="H539" t="s">
        <v>2005</v>
      </c>
      <c r="I539" t="s">
        <v>2018</v>
      </c>
      <c r="J539" t="s">
        <v>80</v>
      </c>
      <c r="L539" s="4" t="str">
        <f>I89</f>
        <v>CT1_23_6_1</v>
      </c>
      <c r="N539" t="s">
        <v>2019</v>
      </c>
      <c r="P539" t="str">
        <f>IFERROR(INDEX(LessonLO!H:I,MATCH("GCSE"&amp;AN539,LessonLO!H:H,0),2),"")</f>
        <v/>
      </c>
      <c r="Q539" t="str">
        <f>IFERROR(INDEX(LessonLO!H:I,MATCH("Tiny"&amp;AN539,LessonLO!H:H,0),2),"")</f>
        <v/>
      </c>
      <c r="R539" t="str">
        <f>IFERROR(INDEX(LessonLO!H:I,MATCH("Mini"&amp;AN539,LessonLO!H:H,0),2),"")</f>
        <v/>
      </c>
      <c r="S539" t="str">
        <f>IFERROR(INDEX(LessonLO!H:I,MATCH("Junior"&amp;AN539,LessonLO!H:H,0),2),"")</f>
        <v>JC4.3</v>
      </c>
      <c r="T539" t="str">
        <f>IFERROR(INDEX(LessonLO!H:I,MATCH("Senior"&amp;AN539,LessonLO!H:H,0),1),"")</f>
        <v/>
      </c>
      <c r="AN539" t="s">
        <v>2020</v>
      </c>
      <c r="AO539" t="str">
        <f ca="1">OFFSET(INDEX(I:I,MATCH(L539,I:I,0)),0,31)</f>
        <v>db5eb1c2-9707-4f5f-b07c-a04376813c0b</v>
      </c>
    </row>
    <row r="540" spans="1:41" x14ac:dyDescent="0.45">
      <c r="A540" s="1">
        <v>537</v>
      </c>
      <c r="B540">
        <v>537</v>
      </c>
      <c r="C540" t="s">
        <v>185</v>
      </c>
      <c r="D540" t="s">
        <v>186</v>
      </c>
      <c r="E540" t="s">
        <v>2002</v>
      </c>
      <c r="F540" t="s">
        <v>2003</v>
      </c>
      <c r="G540" t="s">
        <v>2004</v>
      </c>
      <c r="H540" t="s">
        <v>2005</v>
      </c>
      <c r="I540" t="s">
        <v>2021</v>
      </c>
      <c r="J540" t="s">
        <v>230</v>
      </c>
      <c r="L540" s="4" t="str">
        <f>I539</f>
        <v>CT1_33_1_5</v>
      </c>
      <c r="N540" t="s">
        <v>2022</v>
      </c>
      <c r="P540" t="str">
        <f>IFERROR(INDEX(LessonLO!H:I,MATCH("GCSE"&amp;AN540,LessonLO!H:H,0),2),"")</f>
        <v/>
      </c>
      <c r="Q540" t="str">
        <f>IFERROR(INDEX(LessonLO!H:I,MATCH("Tiny"&amp;AN540,LessonLO!H:H,0),2),"")</f>
        <v/>
      </c>
      <c r="R540" t="str">
        <f>IFERROR(INDEX(LessonLO!H:I,MATCH("Mini"&amp;AN540,LessonLO!H:H,0),2),"")</f>
        <v/>
      </c>
      <c r="S540" t="str">
        <f>IFERROR(INDEX(LessonLO!H:I,MATCH("Junior"&amp;AN540,LessonLO!H:H,0),2),"")</f>
        <v/>
      </c>
      <c r="T540" t="str">
        <f>IFERROR(INDEX(LessonLO!H:I,MATCH("Senior"&amp;AN540,LessonLO!H:H,0),1),"")</f>
        <v/>
      </c>
      <c r="AN540" t="s">
        <v>2023</v>
      </c>
      <c r="AO540" t="str">
        <f ca="1">OFFSET(INDEX(I:I,MATCH(L540,I:I,0)),0,31)</f>
        <v>0213c8e7-12fd-447a-831c-98a6260ace8e</v>
      </c>
    </row>
    <row r="541" spans="1:41" x14ac:dyDescent="0.45">
      <c r="A541" s="1">
        <v>538</v>
      </c>
      <c r="B541">
        <v>538</v>
      </c>
      <c r="C541" t="s">
        <v>185</v>
      </c>
      <c r="D541" t="s">
        <v>186</v>
      </c>
      <c r="E541" t="s">
        <v>2002</v>
      </c>
      <c r="F541" t="s">
        <v>2003</v>
      </c>
      <c r="G541" t="s">
        <v>2004</v>
      </c>
      <c r="H541" t="s">
        <v>2005</v>
      </c>
      <c r="I541" t="s">
        <v>2024</v>
      </c>
      <c r="J541" t="s">
        <v>53</v>
      </c>
      <c r="L541" s="4" t="str">
        <f>CONCATENATE(I555,",",I511)</f>
        <v>CT1_33_1_21,CT1_30_6_5</v>
      </c>
      <c r="N541" t="s">
        <v>2025</v>
      </c>
      <c r="P541" t="str">
        <f>IFERROR(INDEX(LessonLO!H:I,MATCH("GCSE"&amp;AN541,LessonLO!H:H,0),2),"")</f>
        <v/>
      </c>
      <c r="Q541" t="str">
        <f>IFERROR(INDEX(LessonLO!H:I,MATCH("Tiny"&amp;AN541,LessonLO!H:H,0),2),"")</f>
        <v/>
      </c>
      <c r="R541" t="str">
        <f>IFERROR(INDEX(LessonLO!H:I,MATCH("Mini"&amp;AN541,LessonLO!H:H,0),2),"")</f>
        <v/>
      </c>
      <c r="S541" t="str">
        <f>IFERROR(INDEX(LessonLO!H:I,MATCH("Junior"&amp;AN541,LessonLO!H:H,0),2),"")</f>
        <v>JC4.4</v>
      </c>
      <c r="T541" t="str">
        <f>IFERROR(INDEX(LessonLO!H:I,MATCH("Senior"&amp;AN541,LessonLO!H:H,0),1),"")</f>
        <v/>
      </c>
      <c r="AN541" t="s">
        <v>2026</v>
      </c>
      <c r="AO541" t="str">
        <f ca="1">_xlfn.CONCAT(OFFSET(INDEX(I:I,MATCH("CT1_33_1_21",I:I,0)),0,31),",",OFFSET(INDEX(I:I,MATCH("CT1_30_6_5",I:I,0)),0,31))</f>
        <v>4d5d3880-6228-4e01-9f4d-4bbce1c7f9c9,e3258d11-6f9a-4bb9-8c10-cbc24c49de0f</v>
      </c>
    </row>
    <row r="542" spans="1:41" x14ac:dyDescent="0.45">
      <c r="A542" s="1">
        <v>539</v>
      </c>
      <c r="B542">
        <v>539</v>
      </c>
      <c r="C542" t="s">
        <v>185</v>
      </c>
      <c r="D542" t="s">
        <v>186</v>
      </c>
      <c r="E542" t="s">
        <v>2002</v>
      </c>
      <c r="F542" t="s">
        <v>2003</v>
      </c>
      <c r="G542" t="s">
        <v>2004</v>
      </c>
      <c r="H542" t="s">
        <v>2005</v>
      </c>
      <c r="I542" t="s">
        <v>2027</v>
      </c>
      <c r="J542" t="s">
        <v>230</v>
      </c>
      <c r="L542" s="4" t="str">
        <f>I541</f>
        <v>CT1_33_1_7</v>
      </c>
      <c r="N542" t="s">
        <v>2028</v>
      </c>
      <c r="P542" t="str">
        <f>IFERROR(INDEX(LessonLO!H:I,MATCH("GCSE"&amp;AN542,LessonLO!H:H,0),2),"")</f>
        <v/>
      </c>
      <c r="Q542" t="str">
        <f>IFERROR(INDEX(LessonLO!H:I,MATCH("Tiny"&amp;AN542,LessonLO!H:H,0),2),"")</f>
        <v/>
      </c>
      <c r="R542" t="str">
        <f>IFERROR(INDEX(LessonLO!H:I,MATCH("Mini"&amp;AN542,LessonLO!H:H,0),2),"")</f>
        <v/>
      </c>
      <c r="S542" t="str">
        <f>IFERROR(INDEX(LessonLO!H:I,MATCH("Junior"&amp;AN542,LessonLO!H:H,0),2),"")</f>
        <v>JC3.6</v>
      </c>
      <c r="T542" t="str">
        <f>IFERROR(INDEX(LessonLO!H:I,MATCH("Senior"&amp;AN542,LessonLO!H:H,0),1),"")</f>
        <v/>
      </c>
      <c r="AN542" t="s">
        <v>2029</v>
      </c>
      <c r="AO542" t="str">
        <f ca="1">OFFSET(INDEX(I:I,MATCH(L542,I:I,0)),0,31)</f>
        <v>d4a609d3-2981-4177-855d-5938751ea683</v>
      </c>
    </row>
    <row r="543" spans="1:41" x14ac:dyDescent="0.45">
      <c r="A543" s="1">
        <v>540</v>
      </c>
      <c r="B543">
        <v>540</v>
      </c>
      <c r="C543" t="s">
        <v>185</v>
      </c>
      <c r="D543" t="s">
        <v>186</v>
      </c>
      <c r="E543" t="s">
        <v>2002</v>
      </c>
      <c r="F543" t="s">
        <v>2003</v>
      </c>
      <c r="G543" t="s">
        <v>2004</v>
      </c>
      <c r="H543" t="s">
        <v>2005</v>
      </c>
      <c r="I543" t="s">
        <v>2030</v>
      </c>
      <c r="J543" t="s">
        <v>53</v>
      </c>
      <c r="L543" s="4" t="str">
        <f>CONCATENATE(I89,",",I815,",",I816)</f>
        <v>CT1_23_6_1,CT1_40_8_1,CT1_40_8_2</v>
      </c>
      <c r="N543" t="s">
        <v>2031</v>
      </c>
      <c r="P543" t="str">
        <f>IFERROR(INDEX(LessonLO!H:I,MATCH("GCSE"&amp;AN543,LessonLO!H:H,0),2),"")</f>
        <v/>
      </c>
      <c r="Q543" t="str">
        <f>IFERROR(INDEX(LessonLO!H:I,MATCH("Tiny"&amp;AN543,LessonLO!H:H,0),2),"")</f>
        <v/>
      </c>
      <c r="R543" t="str">
        <f>IFERROR(INDEX(LessonLO!H:I,MATCH("Mini"&amp;AN543,LessonLO!H:H,0),2),"")</f>
        <v/>
      </c>
      <c r="S543" t="str">
        <f>IFERROR(INDEX(LessonLO!H:I,MATCH("Junior"&amp;AN543,LessonLO!H:H,0),2),"")</f>
        <v>JC4.5</v>
      </c>
      <c r="T543" t="str">
        <f>IFERROR(INDEX(LessonLO!H:I,MATCH("Senior"&amp;AN543,LessonLO!H:H,0),1),"")</f>
        <v/>
      </c>
      <c r="AN543" t="s">
        <v>2032</v>
      </c>
      <c r="AO543" t="str">
        <f ca="1">_xlfn.CONCAT(OFFSET(INDEX(I:I,MATCH("CT1_23_6_1",I:I,0)),0,31),",",OFFSET(INDEX(I:I,MATCH("CT1_40_8_1",I:I,0)),0,31),",",OFFSET(INDEX(I:I,MATCH("CT1_40_8_2",I:I,0)),0,31))</f>
        <v>db5eb1c2-9707-4f5f-b07c-a04376813c0b,412e5837-b7fa-496e-8389-0ed07c6aea94,59da0171-8ea4-4856-827c-4e9c2608c2b6</v>
      </c>
    </row>
    <row r="544" spans="1:41" x14ac:dyDescent="0.45">
      <c r="A544" s="1">
        <v>541</v>
      </c>
      <c r="B544">
        <v>541</v>
      </c>
      <c r="C544" t="s">
        <v>185</v>
      </c>
      <c r="D544" t="s">
        <v>186</v>
      </c>
      <c r="E544" t="s">
        <v>2002</v>
      </c>
      <c r="F544" t="s">
        <v>2003</v>
      </c>
      <c r="G544" t="s">
        <v>2004</v>
      </c>
      <c r="H544" t="s">
        <v>2005</v>
      </c>
      <c r="I544" t="s">
        <v>2033</v>
      </c>
      <c r="J544" t="s">
        <v>230</v>
      </c>
      <c r="L544" s="4" t="str">
        <f>I89</f>
        <v>CT1_23_6_1</v>
      </c>
      <c r="N544" t="s">
        <v>2034</v>
      </c>
      <c r="P544" t="str">
        <f>IFERROR(INDEX(LessonLO!H:I,MATCH("GCSE"&amp;AN544,LessonLO!H:H,0),2),"")</f>
        <v/>
      </c>
      <c r="Q544" t="str">
        <f>IFERROR(INDEX(LessonLO!H:I,MATCH("Tiny"&amp;AN544,LessonLO!H:H,0),2),"")</f>
        <v/>
      </c>
      <c r="R544" t="str">
        <f>IFERROR(INDEX(LessonLO!H:I,MATCH("Mini"&amp;AN544,LessonLO!H:H,0),2),"")</f>
        <v/>
      </c>
      <c r="S544" t="str">
        <f>IFERROR(INDEX(LessonLO!H:I,MATCH("Junior"&amp;AN544,LessonLO!H:H,0),2),"")</f>
        <v/>
      </c>
      <c r="T544" t="str">
        <f>IFERROR(INDEX(LessonLO!H:I,MATCH("Senior"&amp;AN544,LessonLO!H:H,0),1),"")</f>
        <v/>
      </c>
      <c r="AN544" t="s">
        <v>2035</v>
      </c>
      <c r="AO544" t="str">
        <f ca="1">OFFSET(INDEX(I:I,MATCH(L544,I:I,0)),0,31)</f>
        <v>db5eb1c2-9707-4f5f-b07c-a04376813c0b</v>
      </c>
    </row>
    <row r="545" spans="1:41" x14ac:dyDescent="0.45">
      <c r="A545" s="1">
        <v>542</v>
      </c>
      <c r="B545">
        <v>542</v>
      </c>
      <c r="C545" t="s">
        <v>185</v>
      </c>
      <c r="D545" t="s">
        <v>186</v>
      </c>
      <c r="E545" t="s">
        <v>2002</v>
      </c>
      <c r="F545" t="s">
        <v>2003</v>
      </c>
      <c r="G545" t="s">
        <v>2004</v>
      </c>
      <c r="H545" t="s">
        <v>2005</v>
      </c>
      <c r="I545" t="s">
        <v>2036</v>
      </c>
      <c r="J545" t="s">
        <v>53</v>
      </c>
      <c r="L545" s="4" t="str">
        <f>I542</f>
        <v>CT1_33_1_8</v>
      </c>
      <c r="N545" t="s">
        <v>2037</v>
      </c>
      <c r="P545" t="str">
        <f>IFERROR(INDEX(LessonLO!H:I,MATCH("GCSE"&amp;AN545,LessonLO!H:H,0),2),"")</f>
        <v/>
      </c>
      <c r="Q545" t="str">
        <f>IFERROR(INDEX(LessonLO!H:I,MATCH("Tiny"&amp;AN545,LessonLO!H:H,0),2),"")</f>
        <v/>
      </c>
      <c r="R545" t="str">
        <f>IFERROR(INDEX(LessonLO!H:I,MATCH("Mini"&amp;AN545,LessonLO!H:H,0),2),"")</f>
        <v/>
      </c>
      <c r="S545" t="str">
        <f>IFERROR(INDEX(LessonLO!H:I,MATCH("Junior"&amp;AN545,LessonLO!H:H,0),2),"")</f>
        <v>JC4.6</v>
      </c>
      <c r="T545" t="str">
        <f>IFERROR(INDEX(LessonLO!H:I,MATCH("Senior"&amp;AN545,LessonLO!H:H,0),1),"")</f>
        <v/>
      </c>
      <c r="AN545" t="s">
        <v>2038</v>
      </c>
      <c r="AO545" t="str">
        <f ca="1">OFFSET(INDEX(I:I,MATCH(L545,I:I,0)),0,31)</f>
        <v>66c0342c-73cb-449d-a8bf-22ad898ae807</v>
      </c>
    </row>
    <row r="546" spans="1:41" x14ac:dyDescent="0.45">
      <c r="A546" s="1">
        <v>543</v>
      </c>
      <c r="B546">
        <v>543</v>
      </c>
      <c r="C546" t="s">
        <v>185</v>
      </c>
      <c r="D546" t="s">
        <v>186</v>
      </c>
      <c r="E546" t="s">
        <v>2002</v>
      </c>
      <c r="F546" t="s">
        <v>2003</v>
      </c>
      <c r="G546" t="s">
        <v>2004</v>
      </c>
      <c r="H546" t="s">
        <v>2005</v>
      </c>
      <c r="I546" t="s">
        <v>2039</v>
      </c>
      <c r="J546" t="s">
        <v>230</v>
      </c>
      <c r="L546" s="4" t="str">
        <f>I545</f>
        <v>CT1_33_1_11</v>
      </c>
      <c r="N546" t="s">
        <v>2040</v>
      </c>
      <c r="P546" t="str">
        <f>IFERROR(INDEX(LessonLO!H:I,MATCH("GCSE"&amp;AN546,LessonLO!H:H,0),2),"")</f>
        <v/>
      </c>
      <c r="Q546" t="str">
        <f>IFERROR(INDEX(LessonLO!H:I,MATCH("Tiny"&amp;AN546,LessonLO!H:H,0),2),"")</f>
        <v/>
      </c>
      <c r="R546" t="str">
        <f>IFERROR(INDEX(LessonLO!H:I,MATCH("Mini"&amp;AN546,LessonLO!H:H,0),2),"")</f>
        <v/>
      </c>
      <c r="S546" t="str">
        <f>IFERROR(INDEX(LessonLO!H:I,MATCH("Junior"&amp;AN546,LessonLO!H:H,0),2),"")</f>
        <v>JC4.6</v>
      </c>
      <c r="T546" t="str">
        <f>IFERROR(INDEX(LessonLO!H:I,MATCH("Senior"&amp;AN546,LessonLO!H:H,0),1),"")</f>
        <v/>
      </c>
      <c r="AN546" t="s">
        <v>2041</v>
      </c>
      <c r="AO546" t="str">
        <f ca="1">OFFSET(INDEX(I:I,MATCH(L546,I:I,0)),0,31)</f>
        <v>585450bf-0577-47d9-9ecb-fdd58b8d11ba</v>
      </c>
    </row>
    <row r="547" spans="1:41" x14ac:dyDescent="0.45">
      <c r="A547" s="1">
        <v>544</v>
      </c>
      <c r="B547">
        <v>544</v>
      </c>
      <c r="C547" t="s">
        <v>185</v>
      </c>
      <c r="D547" t="s">
        <v>186</v>
      </c>
      <c r="E547" t="s">
        <v>2002</v>
      </c>
      <c r="F547" t="s">
        <v>2003</v>
      </c>
      <c r="G547" t="s">
        <v>2004</v>
      </c>
      <c r="H547" t="s">
        <v>2005</v>
      </c>
      <c r="I547" t="s">
        <v>2042</v>
      </c>
      <c r="J547" t="s">
        <v>230</v>
      </c>
      <c r="L547" s="4" t="str">
        <f>I546</f>
        <v>CT1_33_1_12</v>
      </c>
      <c r="N547" t="s">
        <v>2043</v>
      </c>
      <c r="P547" t="str">
        <f>IFERROR(INDEX(LessonLO!H:I,MATCH("GCSE"&amp;AN547,LessonLO!H:H,0),2),"")</f>
        <v/>
      </c>
      <c r="Q547" t="str">
        <f>IFERROR(INDEX(LessonLO!H:I,MATCH("Tiny"&amp;AN547,LessonLO!H:H,0),2),"")</f>
        <v/>
      </c>
      <c r="R547" t="str">
        <f>IFERROR(INDEX(LessonLO!H:I,MATCH("Mini"&amp;AN547,LessonLO!H:H,0),2),"")</f>
        <v/>
      </c>
      <c r="S547" t="str">
        <f>IFERROR(INDEX(LessonLO!H:I,MATCH("Junior"&amp;AN547,LessonLO!H:H,0),2),"")</f>
        <v>JC4.1</v>
      </c>
      <c r="T547" t="str">
        <f>IFERROR(INDEX(LessonLO!H:I,MATCH("Senior"&amp;AN547,LessonLO!H:H,0),1),"")</f>
        <v/>
      </c>
      <c r="AN547" t="s">
        <v>2044</v>
      </c>
      <c r="AO547" t="str">
        <f ca="1">OFFSET(INDEX(I:I,MATCH(L547,I:I,0)),0,31)</f>
        <v>beeee466-2145-439e-8ee1-15cb91d0652b</v>
      </c>
    </row>
    <row r="548" spans="1:41" x14ac:dyDescent="0.45">
      <c r="A548" s="1">
        <v>545</v>
      </c>
      <c r="B548">
        <v>545</v>
      </c>
      <c r="C548" t="s">
        <v>185</v>
      </c>
      <c r="D548" t="s">
        <v>186</v>
      </c>
      <c r="E548" t="s">
        <v>2002</v>
      </c>
      <c r="F548" t="s">
        <v>2003</v>
      </c>
      <c r="G548" t="s">
        <v>2004</v>
      </c>
      <c r="H548" t="s">
        <v>2005</v>
      </c>
      <c r="I548" t="s">
        <v>2045</v>
      </c>
      <c r="J548" t="s">
        <v>53</v>
      </c>
      <c r="L548" s="4" t="str">
        <f>I549</f>
        <v>CT1_33_1_15</v>
      </c>
      <c r="N548" t="s">
        <v>2046</v>
      </c>
      <c r="P548" t="str">
        <f>IFERROR(INDEX(LessonLO!H:I,MATCH("GCSE"&amp;AN548,LessonLO!H:H,0),2),"")</f>
        <v/>
      </c>
      <c r="Q548" t="str">
        <f>IFERROR(INDEX(LessonLO!H:I,MATCH("Tiny"&amp;AN548,LessonLO!H:H,0),2),"")</f>
        <v/>
      </c>
      <c r="R548" t="str">
        <f>IFERROR(INDEX(LessonLO!H:I,MATCH("Mini"&amp;AN548,LessonLO!H:H,0),2),"")</f>
        <v/>
      </c>
      <c r="S548" t="str">
        <f>IFERROR(INDEX(LessonLO!H:I,MATCH("Junior"&amp;AN548,LessonLO!H:H,0),2),"")</f>
        <v>JC3.5</v>
      </c>
      <c r="T548" t="str">
        <f>IFERROR(INDEX(LessonLO!H:I,MATCH("Senior"&amp;AN548,LessonLO!H:H,0),1),"")</f>
        <v/>
      </c>
      <c r="AN548" t="s">
        <v>2047</v>
      </c>
      <c r="AO548" t="str">
        <f ca="1">OFFSET(INDEX(I:I,MATCH(L548,I:I,0)),0,31)</f>
        <v>f6fe4411-04b3-4ca4-8b32-b5a6fab00ce4</v>
      </c>
    </row>
    <row r="549" spans="1:41" x14ac:dyDescent="0.45">
      <c r="A549" s="1">
        <v>546</v>
      </c>
      <c r="B549">
        <v>546</v>
      </c>
      <c r="C549" t="s">
        <v>185</v>
      </c>
      <c r="D549" t="s">
        <v>186</v>
      </c>
      <c r="E549" t="s">
        <v>2002</v>
      </c>
      <c r="F549" t="s">
        <v>2003</v>
      </c>
      <c r="G549" t="s">
        <v>2004</v>
      </c>
      <c r="H549" t="s">
        <v>2005</v>
      </c>
      <c r="I549" t="s">
        <v>2048</v>
      </c>
      <c r="J549" t="s">
        <v>80</v>
      </c>
      <c r="L549" s="4">
        <v>0</v>
      </c>
      <c r="N549" t="s">
        <v>2049</v>
      </c>
      <c r="P549" t="str">
        <f>IFERROR(INDEX(LessonLO!H:I,MATCH("GCSE"&amp;AN549,LessonLO!H:H,0),2),"")</f>
        <v/>
      </c>
      <c r="Q549" t="str">
        <f>IFERROR(INDEX(LessonLO!H:I,MATCH("Tiny"&amp;AN549,LessonLO!H:H,0),2),"")</f>
        <v/>
      </c>
      <c r="R549" t="str">
        <f>IFERROR(INDEX(LessonLO!H:I,MATCH("Mini"&amp;AN549,LessonLO!H:H,0),2),"")</f>
        <v/>
      </c>
      <c r="S549" t="str">
        <f>IFERROR(INDEX(LessonLO!H:I,MATCH("Junior"&amp;AN549,LessonLO!H:H,0),2),"")</f>
        <v/>
      </c>
      <c r="T549" t="str">
        <f>IFERROR(INDEX(LessonLO!H:I,MATCH("Senior"&amp;AN549,LessonLO!H:H,0),1),"")</f>
        <v/>
      </c>
      <c r="AN549" t="s">
        <v>2050</v>
      </c>
    </row>
    <row r="550" spans="1:41" x14ac:dyDescent="0.45">
      <c r="A550" s="1">
        <v>547</v>
      </c>
      <c r="B550">
        <v>547</v>
      </c>
      <c r="C550" t="s">
        <v>185</v>
      </c>
      <c r="D550" t="s">
        <v>186</v>
      </c>
      <c r="E550" t="s">
        <v>2002</v>
      </c>
      <c r="F550" t="s">
        <v>2003</v>
      </c>
      <c r="G550" t="s">
        <v>2004</v>
      </c>
      <c r="H550" t="s">
        <v>2005</v>
      </c>
      <c r="I550" t="s">
        <v>2051</v>
      </c>
      <c r="J550" t="s">
        <v>230</v>
      </c>
      <c r="L550" s="4" t="str">
        <f>I548</f>
        <v>CT1_33_1_14</v>
      </c>
      <c r="N550" t="s">
        <v>2052</v>
      </c>
      <c r="P550" t="str">
        <f>IFERROR(INDEX(LessonLO!H:I,MATCH("GCSE"&amp;AN550,LessonLO!H:H,0),2),"")</f>
        <v/>
      </c>
      <c r="Q550" t="str">
        <f>IFERROR(INDEX(LessonLO!H:I,MATCH("Tiny"&amp;AN550,LessonLO!H:H,0),2),"")</f>
        <v/>
      </c>
      <c r="R550" t="str">
        <f>IFERROR(INDEX(LessonLO!H:I,MATCH("Mini"&amp;AN550,LessonLO!H:H,0),2),"")</f>
        <v/>
      </c>
      <c r="S550" t="str">
        <f>IFERROR(INDEX(LessonLO!H:I,MATCH("Junior"&amp;AN550,LessonLO!H:H,0),2),"")</f>
        <v/>
      </c>
      <c r="T550" t="str">
        <f>IFERROR(INDEX(LessonLO!H:I,MATCH("Senior"&amp;AN550,LessonLO!H:H,0),1),"")</f>
        <v/>
      </c>
      <c r="AN550" t="s">
        <v>2053</v>
      </c>
      <c r="AO550" t="str">
        <f t="shared" ref="AO550:AO556" ca="1" si="34">OFFSET(INDEX(I:I,MATCH(L550,I:I,0)),0,31)</f>
        <v>b7e16a68-e2a7-4295-a686-a40e9db65497</v>
      </c>
    </row>
    <row r="551" spans="1:41" x14ac:dyDescent="0.45">
      <c r="A551" s="1">
        <v>548</v>
      </c>
      <c r="B551">
        <v>548</v>
      </c>
      <c r="C551" t="s">
        <v>185</v>
      </c>
      <c r="D551" t="s">
        <v>186</v>
      </c>
      <c r="E551" t="s">
        <v>2002</v>
      </c>
      <c r="F551" t="s">
        <v>2003</v>
      </c>
      <c r="G551" t="s">
        <v>2004</v>
      </c>
      <c r="H551" t="s">
        <v>2005</v>
      </c>
      <c r="I551" t="s">
        <v>2054</v>
      </c>
      <c r="J551" t="s">
        <v>80</v>
      </c>
      <c r="L551" s="4" t="str">
        <f>I550</f>
        <v>CT1_33_1_16</v>
      </c>
      <c r="N551" t="s">
        <v>2055</v>
      </c>
      <c r="P551" t="str">
        <f>IFERROR(INDEX(LessonLO!H:I,MATCH("GCSE"&amp;AN551,LessonLO!H:H,0),2),"")</f>
        <v/>
      </c>
      <c r="Q551" t="str">
        <f>IFERROR(INDEX(LessonLO!H:I,MATCH("Tiny"&amp;AN551,LessonLO!H:H,0),2),"")</f>
        <v/>
      </c>
      <c r="R551" t="str">
        <f>IFERROR(INDEX(LessonLO!H:I,MATCH("Mini"&amp;AN551,LessonLO!H:H,0),2),"")</f>
        <v/>
      </c>
      <c r="S551" t="str">
        <f>IFERROR(INDEX(LessonLO!H:I,MATCH("Junior"&amp;AN551,LessonLO!H:H,0),2),"")</f>
        <v/>
      </c>
      <c r="T551" t="str">
        <f>IFERROR(INDEX(LessonLO!H:I,MATCH("Senior"&amp;AN551,LessonLO!H:H,0),1),"")</f>
        <v/>
      </c>
      <c r="AN551" t="s">
        <v>2056</v>
      </c>
      <c r="AO551" t="str">
        <f t="shared" ca="1" si="34"/>
        <v>7d712873-7dd1-480f-938c-4661a904af27</v>
      </c>
    </row>
    <row r="552" spans="1:41" x14ac:dyDescent="0.45">
      <c r="A552" s="1">
        <v>549</v>
      </c>
      <c r="B552">
        <v>549</v>
      </c>
      <c r="C552" t="s">
        <v>185</v>
      </c>
      <c r="D552" t="s">
        <v>186</v>
      </c>
      <c r="E552" t="s">
        <v>2002</v>
      </c>
      <c r="F552" t="s">
        <v>2003</v>
      </c>
      <c r="G552" t="s">
        <v>2004</v>
      </c>
      <c r="H552" t="s">
        <v>2005</v>
      </c>
      <c r="I552" t="s">
        <v>2057</v>
      </c>
      <c r="J552" t="s">
        <v>80</v>
      </c>
      <c r="L552" s="4" t="str">
        <f>I551</f>
        <v>CT1_33_1_17</v>
      </c>
      <c r="N552" t="s">
        <v>2058</v>
      </c>
      <c r="P552" t="str">
        <f>IFERROR(INDEX(LessonLO!H:I,MATCH("GCSE"&amp;AN552,LessonLO!H:H,0),2),"")</f>
        <v/>
      </c>
      <c r="Q552" t="str">
        <f>IFERROR(INDEX(LessonLO!H:I,MATCH("Tiny"&amp;AN552,LessonLO!H:H,0),2),"")</f>
        <v/>
      </c>
      <c r="R552" t="str">
        <f>IFERROR(INDEX(LessonLO!H:I,MATCH("Mini"&amp;AN552,LessonLO!H:H,0),2),"")</f>
        <v/>
      </c>
      <c r="S552" t="str">
        <f>IFERROR(INDEX(LessonLO!H:I,MATCH("Junior"&amp;AN552,LessonLO!H:H,0),2),"")</f>
        <v/>
      </c>
      <c r="T552" t="str">
        <f>IFERROR(INDEX(LessonLO!H:I,MATCH("Senior"&amp;AN552,LessonLO!H:H,0),1),"")</f>
        <v/>
      </c>
      <c r="AN552" t="s">
        <v>2059</v>
      </c>
      <c r="AO552" t="str">
        <f t="shared" ca="1" si="34"/>
        <v>43c6395d-13b8-440b-a000-cb6f260c27dc</v>
      </c>
    </row>
    <row r="553" spans="1:41" x14ac:dyDescent="0.45">
      <c r="A553" s="1">
        <v>550</v>
      </c>
      <c r="B553">
        <v>550</v>
      </c>
      <c r="C553" t="s">
        <v>185</v>
      </c>
      <c r="D553" t="s">
        <v>186</v>
      </c>
      <c r="E553" t="s">
        <v>2002</v>
      </c>
      <c r="F553" t="s">
        <v>2003</v>
      </c>
      <c r="G553" t="s">
        <v>2004</v>
      </c>
      <c r="H553" t="s">
        <v>2005</v>
      </c>
      <c r="I553" t="s">
        <v>2060</v>
      </c>
      <c r="J553" t="s">
        <v>80</v>
      </c>
      <c r="L553" s="4" t="str">
        <f>I552</f>
        <v>CT1_33_1_18</v>
      </c>
      <c r="N553" t="s">
        <v>2061</v>
      </c>
      <c r="P553" t="str">
        <f>IFERROR(INDEX(LessonLO!H:I,MATCH("GCSE"&amp;AN553,LessonLO!H:H,0),2),"")</f>
        <v/>
      </c>
      <c r="Q553" t="str">
        <f>IFERROR(INDEX(LessonLO!H:I,MATCH("Tiny"&amp;AN553,LessonLO!H:H,0),2),"")</f>
        <v/>
      </c>
      <c r="R553" t="str">
        <f>IFERROR(INDEX(LessonLO!H:I,MATCH("Mini"&amp;AN553,LessonLO!H:H,0),2),"")</f>
        <v/>
      </c>
      <c r="S553" t="str">
        <f>IFERROR(INDEX(LessonLO!H:I,MATCH("Junior"&amp;AN553,LessonLO!H:H,0),2),"")</f>
        <v/>
      </c>
      <c r="T553" t="str">
        <f>IFERROR(INDEX(LessonLO!H:I,MATCH("Senior"&amp;AN553,LessonLO!H:H,0),1),"")</f>
        <v/>
      </c>
      <c r="AN553" t="s">
        <v>2062</v>
      </c>
      <c r="AO553" t="str">
        <f t="shared" ca="1" si="34"/>
        <v>278359f5-a783-474e-80f8-714232f96f06</v>
      </c>
    </row>
    <row r="554" spans="1:41" x14ac:dyDescent="0.45">
      <c r="A554" s="1">
        <v>551</v>
      </c>
      <c r="B554">
        <v>551</v>
      </c>
      <c r="C554" t="s">
        <v>185</v>
      </c>
      <c r="D554" t="s">
        <v>186</v>
      </c>
      <c r="E554" t="s">
        <v>2002</v>
      </c>
      <c r="F554" t="s">
        <v>2003</v>
      </c>
      <c r="G554" t="s">
        <v>2004</v>
      </c>
      <c r="H554" t="s">
        <v>2005</v>
      </c>
      <c r="I554" t="s">
        <v>2063</v>
      </c>
      <c r="J554" t="s">
        <v>80</v>
      </c>
      <c r="L554" s="4" t="str">
        <f>I551</f>
        <v>CT1_33_1_17</v>
      </c>
      <c r="N554" t="s">
        <v>2064</v>
      </c>
      <c r="P554" t="str">
        <f>IFERROR(INDEX(LessonLO!H:I,MATCH("GCSE"&amp;AN554,LessonLO!H:H,0),2),"")</f>
        <v/>
      </c>
      <c r="Q554" t="str">
        <f>IFERROR(INDEX(LessonLO!H:I,MATCH("Tiny"&amp;AN554,LessonLO!H:H,0),2),"")</f>
        <v/>
      </c>
      <c r="R554" t="str">
        <f>IFERROR(INDEX(LessonLO!H:I,MATCH("Mini"&amp;AN554,LessonLO!H:H,0),2),"")</f>
        <v/>
      </c>
      <c r="S554" t="str">
        <f>IFERROR(INDEX(LessonLO!H:I,MATCH("Junior"&amp;AN554,LessonLO!H:H,0),2),"")</f>
        <v/>
      </c>
      <c r="T554" t="str">
        <f>IFERROR(INDEX(LessonLO!H:I,MATCH("Senior"&amp;AN554,LessonLO!H:H,0),1),"")</f>
        <v/>
      </c>
      <c r="AN554" t="s">
        <v>2065</v>
      </c>
      <c r="AO554" t="str">
        <f t="shared" ca="1" si="34"/>
        <v>43c6395d-13b8-440b-a000-cb6f260c27dc</v>
      </c>
    </row>
    <row r="555" spans="1:41" x14ac:dyDescent="0.45">
      <c r="A555" s="1">
        <v>552</v>
      </c>
      <c r="B555">
        <v>552</v>
      </c>
      <c r="C555" t="s">
        <v>185</v>
      </c>
      <c r="D555" t="s">
        <v>186</v>
      </c>
      <c r="E555" t="s">
        <v>2002</v>
      </c>
      <c r="F555" t="s">
        <v>2003</v>
      </c>
      <c r="G555" t="s">
        <v>2004</v>
      </c>
      <c r="H555" t="s">
        <v>2005</v>
      </c>
      <c r="I555" t="s">
        <v>2066</v>
      </c>
      <c r="J555" t="s">
        <v>80</v>
      </c>
      <c r="L555" s="4" t="str">
        <f>I518</f>
        <v>CT1_30_7_3</v>
      </c>
      <c r="N555" t="s">
        <v>2067</v>
      </c>
      <c r="P555" t="str">
        <f>IFERROR(INDEX(LessonLO!H:I,MATCH("GCSE"&amp;AN555,LessonLO!H:H,0),2),"")</f>
        <v/>
      </c>
      <c r="Q555" t="str">
        <f>IFERROR(INDEX(LessonLO!H:I,MATCH("Tiny"&amp;AN555,LessonLO!H:H,0),2),"")</f>
        <v/>
      </c>
      <c r="R555" t="str">
        <f>IFERROR(INDEX(LessonLO!H:I,MATCH("Mini"&amp;AN555,LessonLO!H:H,0),2),"")</f>
        <v/>
      </c>
      <c r="S555" t="str">
        <f>IFERROR(INDEX(LessonLO!H:I,MATCH("Junior"&amp;AN555,LessonLO!H:H,0),2),"")</f>
        <v/>
      </c>
      <c r="T555" t="str">
        <f>IFERROR(INDEX(LessonLO!H:I,MATCH("Senior"&amp;AN555,LessonLO!H:H,0),1),"")</f>
        <v/>
      </c>
      <c r="AN555" t="s">
        <v>2068</v>
      </c>
      <c r="AO555" t="str">
        <f t="shared" ca="1" si="34"/>
        <v>fed0e518-7ff9-41d8-855d-0a2c1374a2c8</v>
      </c>
    </row>
    <row r="556" spans="1:41" x14ac:dyDescent="0.45">
      <c r="A556" s="1">
        <v>553</v>
      </c>
      <c r="B556">
        <v>553</v>
      </c>
      <c r="C556" t="s">
        <v>185</v>
      </c>
      <c r="D556" t="s">
        <v>186</v>
      </c>
      <c r="E556" t="s">
        <v>2002</v>
      </c>
      <c r="F556" t="s">
        <v>2003</v>
      </c>
      <c r="G556" t="s">
        <v>2004</v>
      </c>
      <c r="H556" t="s">
        <v>2005</v>
      </c>
      <c r="I556" t="s">
        <v>2069</v>
      </c>
      <c r="J556" t="s">
        <v>230</v>
      </c>
      <c r="L556" s="4" t="str">
        <f>I558</f>
        <v>CT1_33_1_24</v>
      </c>
      <c r="N556" t="s">
        <v>2070</v>
      </c>
      <c r="P556" t="str">
        <f>IFERROR(INDEX(LessonLO!H:I,MATCH("GCSE"&amp;AN556,LessonLO!H:H,0),2),"")</f>
        <v/>
      </c>
      <c r="Q556" t="str">
        <f>IFERROR(INDEX(LessonLO!H:I,MATCH("Tiny"&amp;AN556,LessonLO!H:H,0),2),"")</f>
        <v/>
      </c>
      <c r="R556" t="str">
        <f>IFERROR(INDEX(LessonLO!H:I,MATCH("Mini"&amp;AN556,LessonLO!H:H,0),2),"")</f>
        <v/>
      </c>
      <c r="S556" t="str">
        <f>IFERROR(INDEX(LessonLO!H:I,MATCH("Junior"&amp;AN556,LessonLO!H:H,0),2),"")</f>
        <v>JC4.1</v>
      </c>
      <c r="T556" t="str">
        <f>IFERROR(INDEX(LessonLO!H:I,MATCH("Senior"&amp;AN556,LessonLO!H:H,0),1),"")</f>
        <v/>
      </c>
      <c r="AN556" t="s">
        <v>2071</v>
      </c>
      <c r="AO556" t="str">
        <f t="shared" ca="1" si="34"/>
        <v>2aaffbe8-2b77-46f0-b15c-3dec26f5fc8d</v>
      </c>
    </row>
    <row r="557" spans="1:41" x14ac:dyDescent="0.45">
      <c r="A557" s="1">
        <v>554</v>
      </c>
      <c r="B557">
        <v>554</v>
      </c>
      <c r="C557" t="s">
        <v>185</v>
      </c>
      <c r="D557" t="s">
        <v>186</v>
      </c>
      <c r="E557" t="s">
        <v>2002</v>
      </c>
      <c r="F557" t="s">
        <v>2003</v>
      </c>
      <c r="G557" t="s">
        <v>2004</v>
      </c>
      <c r="H557" t="s">
        <v>2005</v>
      </c>
      <c r="I557" t="s">
        <v>2072</v>
      </c>
      <c r="J557" t="s">
        <v>80</v>
      </c>
      <c r="L557" s="4" t="str">
        <f>CONCATENATE(I556,",",I216)</f>
        <v>CT1_33_1_22,CT1_2_5_2</v>
      </c>
      <c r="N557" t="s">
        <v>2073</v>
      </c>
      <c r="P557" t="str">
        <f>IFERROR(INDEX(LessonLO!H:I,MATCH("GCSE"&amp;AN557,LessonLO!H:H,0),2),"")</f>
        <v/>
      </c>
      <c r="Q557" t="str">
        <f>IFERROR(INDEX(LessonLO!H:I,MATCH("Tiny"&amp;AN557,LessonLO!H:H,0),2),"")</f>
        <v/>
      </c>
      <c r="R557" t="str">
        <f>IFERROR(INDEX(LessonLO!H:I,MATCH("Mini"&amp;AN557,LessonLO!H:H,0),2),"")</f>
        <v/>
      </c>
      <c r="S557" t="str">
        <f>IFERROR(INDEX(LessonLO!H:I,MATCH("Junior"&amp;AN557,LessonLO!H:H,0),2),"")</f>
        <v/>
      </c>
      <c r="T557" t="str">
        <f>IFERROR(INDEX(LessonLO!H:I,MATCH("Senior"&amp;AN557,LessonLO!H:H,0),1),"")</f>
        <v/>
      </c>
      <c r="AN557" t="s">
        <v>2074</v>
      </c>
      <c r="AO557" t="str">
        <f ca="1">_xlfn.CONCAT(OFFSET(INDEX(I:I,MATCH("CT1_33_1_22",I:I,0)),0,31),",",OFFSET(INDEX(I:I,MATCH("CT1_2_5_2",I:I,0)),0,31))</f>
        <v>256fb757-297b-4a6e-a747-0c18e35fc5e5,dbbd06fd-3065-4047-afd6-30045829b9d3</v>
      </c>
    </row>
    <row r="558" spans="1:41" x14ac:dyDescent="0.45">
      <c r="A558" s="1">
        <v>555</v>
      </c>
      <c r="B558">
        <v>555</v>
      </c>
      <c r="C558" t="s">
        <v>185</v>
      </c>
      <c r="D558" t="s">
        <v>186</v>
      </c>
      <c r="E558" t="s">
        <v>2002</v>
      </c>
      <c r="F558" t="s">
        <v>2003</v>
      </c>
      <c r="G558" t="s">
        <v>2004</v>
      </c>
      <c r="H558" t="s">
        <v>2005</v>
      </c>
      <c r="I558" t="s">
        <v>2075</v>
      </c>
      <c r="J558" t="s">
        <v>48</v>
      </c>
      <c r="L558" s="4">
        <v>0</v>
      </c>
      <c r="N558" t="s">
        <v>2076</v>
      </c>
      <c r="P558" t="str">
        <f>IFERROR(INDEX(LessonLO!H:I,MATCH("GCSE"&amp;AN558,LessonLO!H:H,0),2),"")</f>
        <v/>
      </c>
      <c r="Q558" t="str">
        <f>IFERROR(INDEX(LessonLO!H:I,MATCH("Tiny"&amp;AN558,LessonLO!H:H,0),2),"")</f>
        <v/>
      </c>
      <c r="R558" t="str">
        <f>IFERROR(INDEX(LessonLO!H:I,MATCH("Mini"&amp;AN558,LessonLO!H:H,0),2),"")</f>
        <v/>
      </c>
      <c r="S558" t="str">
        <f>IFERROR(INDEX(LessonLO!H:I,MATCH("Junior"&amp;AN558,LessonLO!H:H,0),2),"")</f>
        <v/>
      </c>
      <c r="T558" t="str">
        <f>IFERROR(INDEX(LessonLO!H:I,MATCH("Senior"&amp;AN558,LessonLO!H:H,0),1),"")</f>
        <v/>
      </c>
      <c r="AN558" t="s">
        <v>2077</v>
      </c>
    </row>
    <row r="559" spans="1:41" x14ac:dyDescent="0.45">
      <c r="A559" s="1">
        <v>556</v>
      </c>
      <c r="B559">
        <v>556</v>
      </c>
      <c r="C559" t="s">
        <v>185</v>
      </c>
      <c r="D559" t="s">
        <v>186</v>
      </c>
      <c r="E559" t="s">
        <v>2002</v>
      </c>
      <c r="F559" t="s">
        <v>2003</v>
      </c>
      <c r="G559" t="s">
        <v>2004</v>
      </c>
      <c r="H559" t="s">
        <v>2005</v>
      </c>
      <c r="I559" t="s">
        <v>2078</v>
      </c>
      <c r="J559" t="s">
        <v>48</v>
      </c>
      <c r="L559" s="4" t="str">
        <f>CONCATENATE(I162,",",I181)</f>
        <v>CT1_10_2_3,CT1_9_1_7</v>
      </c>
      <c r="N559" t="s">
        <v>2079</v>
      </c>
      <c r="P559" t="str">
        <f>IFERROR(INDEX(LessonLO!H:I,MATCH("GCSE"&amp;AN559,LessonLO!H:H,0),2),"")</f>
        <v/>
      </c>
      <c r="Q559" t="str">
        <f>IFERROR(INDEX(LessonLO!H:I,MATCH("Tiny"&amp;AN559,LessonLO!H:H,0),2),"")</f>
        <v/>
      </c>
      <c r="R559" t="str">
        <f>IFERROR(INDEX(LessonLO!H:I,MATCH("Mini"&amp;AN559,LessonLO!H:H,0),2),"")</f>
        <v/>
      </c>
      <c r="S559" t="str">
        <f>IFERROR(INDEX(LessonLO!H:I,MATCH("Junior"&amp;AN559,LessonLO!H:H,0),2),"")</f>
        <v>JC3.6</v>
      </c>
      <c r="T559" t="str">
        <f>IFERROR(INDEX(LessonLO!H:I,MATCH("Senior"&amp;AN559,LessonLO!H:H,0),1),"")</f>
        <v/>
      </c>
      <c r="AN559" t="s">
        <v>2080</v>
      </c>
      <c r="AO559" t="str">
        <f ca="1">_xlfn.CONCAT(OFFSET(INDEX(I:I,MATCH("CT1_10_2_3",I:I,0)),0,31),",",OFFSET(INDEX(I:I,MATCH("CT1_9_1_7",I:I,0)),0,31))</f>
        <v>5e241ab3-2816-4d3d-b719-a2ce1c0eec54,4a52ace4-7bbe-4d28-9ac2-8b98b4833fd8</v>
      </c>
    </row>
    <row r="560" spans="1:41" x14ac:dyDescent="0.45">
      <c r="A560" s="1">
        <v>557</v>
      </c>
      <c r="B560">
        <v>557</v>
      </c>
      <c r="C560" t="s">
        <v>185</v>
      </c>
      <c r="D560" t="s">
        <v>186</v>
      </c>
      <c r="E560" t="s">
        <v>2002</v>
      </c>
      <c r="F560" t="s">
        <v>2003</v>
      </c>
      <c r="G560" t="s">
        <v>2004</v>
      </c>
      <c r="H560" t="s">
        <v>2005</v>
      </c>
      <c r="I560" t="s">
        <v>2081</v>
      </c>
      <c r="J560" t="s">
        <v>230</v>
      </c>
      <c r="L560" s="4" t="str">
        <f>I559</f>
        <v>CT1_33_1_25</v>
      </c>
      <c r="N560" t="s">
        <v>2082</v>
      </c>
      <c r="P560" t="str">
        <f>IFERROR(INDEX(LessonLO!H:I,MATCH("GCSE"&amp;AN560,LessonLO!H:H,0),2),"")</f>
        <v/>
      </c>
      <c r="Q560" t="str">
        <f>IFERROR(INDEX(LessonLO!H:I,MATCH("Tiny"&amp;AN560,LessonLO!H:H,0),2),"")</f>
        <v/>
      </c>
      <c r="R560" t="str">
        <f>IFERROR(INDEX(LessonLO!H:I,MATCH("Mini"&amp;AN560,LessonLO!H:H,0),2),"")</f>
        <v/>
      </c>
      <c r="S560" t="str">
        <f>IFERROR(INDEX(LessonLO!H:I,MATCH("Junior"&amp;AN560,LessonLO!H:H,0),2),"")</f>
        <v>JC3.5</v>
      </c>
      <c r="T560" t="str">
        <f>IFERROR(INDEX(LessonLO!H:I,MATCH("Senior"&amp;AN560,LessonLO!H:H,0),1),"")</f>
        <v/>
      </c>
      <c r="AN560" t="s">
        <v>2083</v>
      </c>
      <c r="AO560" t="str">
        <f ca="1">OFFSET(INDEX(I:I,MATCH(L560,I:I,0)),0,31)</f>
        <v>e4d47d2c-dd36-4e2b-b41d-c62e5ea90f9a</v>
      </c>
    </row>
    <row r="561" spans="1:41" x14ac:dyDescent="0.45">
      <c r="A561" s="1">
        <v>558</v>
      </c>
      <c r="B561">
        <v>558</v>
      </c>
      <c r="C561" t="s">
        <v>185</v>
      </c>
      <c r="D561" t="s">
        <v>186</v>
      </c>
      <c r="E561" t="s">
        <v>2002</v>
      </c>
      <c r="F561" t="s">
        <v>2003</v>
      </c>
      <c r="G561" t="s">
        <v>2084</v>
      </c>
      <c r="H561" t="s">
        <v>2085</v>
      </c>
      <c r="I561" t="s">
        <v>2086</v>
      </c>
      <c r="J561" t="s">
        <v>48</v>
      </c>
      <c r="L561" s="4">
        <v>0</v>
      </c>
      <c r="N561" t="s">
        <v>2087</v>
      </c>
      <c r="P561" t="str">
        <f>IFERROR(INDEX(LessonLO!H:I,MATCH("GCSE"&amp;AN561,LessonLO!H:H,0),2),"")</f>
        <v/>
      </c>
      <c r="Q561" t="str">
        <f>IFERROR(INDEX(LessonLO!H:I,MATCH("Tiny"&amp;AN561,LessonLO!H:H,0),2),"")</f>
        <v/>
      </c>
      <c r="R561" t="str">
        <f>IFERROR(INDEX(LessonLO!H:I,MATCH("Mini"&amp;AN561,LessonLO!H:H,0),2),"")</f>
        <v/>
      </c>
      <c r="S561" t="str">
        <f>IFERROR(INDEX(LessonLO!H:I,MATCH("Junior"&amp;AN561,LessonLO!H:H,0),2),"")</f>
        <v>JC6.7</v>
      </c>
      <c r="T561" t="str">
        <f>IFERROR(INDEX(LessonLO!H:I,MATCH("Senior"&amp;AN561,LessonLO!H:H,0),1),"")</f>
        <v/>
      </c>
      <c r="AN561" t="s">
        <v>2088</v>
      </c>
    </row>
    <row r="562" spans="1:41" x14ac:dyDescent="0.45">
      <c r="A562" s="1">
        <v>559</v>
      </c>
      <c r="B562">
        <v>559</v>
      </c>
      <c r="C562" t="s">
        <v>185</v>
      </c>
      <c r="D562" t="s">
        <v>186</v>
      </c>
      <c r="E562" t="s">
        <v>2002</v>
      </c>
      <c r="F562" t="s">
        <v>2003</v>
      </c>
      <c r="G562" t="s">
        <v>2084</v>
      </c>
      <c r="H562" t="s">
        <v>2085</v>
      </c>
      <c r="I562" t="s">
        <v>2089</v>
      </c>
      <c r="J562" t="s">
        <v>48</v>
      </c>
      <c r="L562" s="4" t="str">
        <f>I561</f>
        <v>CT1_33_2_1</v>
      </c>
      <c r="N562" t="s">
        <v>2090</v>
      </c>
      <c r="P562" t="str">
        <f>IFERROR(INDEX(LessonLO!H:I,MATCH("GCSE"&amp;AN562,LessonLO!H:H,0),2),"")</f>
        <v/>
      </c>
      <c r="Q562" t="str">
        <f>IFERROR(INDEX(LessonLO!H:I,MATCH("Tiny"&amp;AN562,LessonLO!H:H,0),2),"")</f>
        <v/>
      </c>
      <c r="R562" t="str">
        <f>IFERROR(INDEX(LessonLO!H:I,MATCH("Mini"&amp;AN562,LessonLO!H:H,0),2),"")</f>
        <v/>
      </c>
      <c r="S562" t="str">
        <f>IFERROR(INDEX(LessonLO!H:I,MATCH("Junior"&amp;AN562,LessonLO!H:H,0),2),"")</f>
        <v>JC6.7</v>
      </c>
      <c r="T562" t="str">
        <f>IFERROR(INDEX(LessonLO!H:I,MATCH("Senior"&amp;AN562,LessonLO!H:H,0),1),"")</f>
        <v/>
      </c>
      <c r="AN562" t="s">
        <v>2091</v>
      </c>
      <c r="AO562" t="str">
        <f ca="1">OFFSET(INDEX(I:I,MATCH(L562,I:I,0)),0,31)</f>
        <v>8c679251-9208-457d-ada4-28eb8076c908</v>
      </c>
    </row>
    <row r="563" spans="1:41" x14ac:dyDescent="0.45">
      <c r="A563" s="1">
        <v>560</v>
      </c>
      <c r="B563">
        <v>560</v>
      </c>
      <c r="C563" t="s">
        <v>185</v>
      </c>
      <c r="D563" t="s">
        <v>186</v>
      </c>
      <c r="E563" t="s">
        <v>2002</v>
      </c>
      <c r="F563" t="s">
        <v>2003</v>
      </c>
      <c r="G563" t="s">
        <v>2084</v>
      </c>
      <c r="H563" t="s">
        <v>2085</v>
      </c>
      <c r="I563" t="s">
        <v>2092</v>
      </c>
      <c r="J563" t="s">
        <v>48</v>
      </c>
      <c r="L563" s="4" t="str">
        <f>I562</f>
        <v>CT1_33_2_2</v>
      </c>
      <c r="N563" t="s">
        <v>2093</v>
      </c>
      <c r="P563" t="str">
        <f>IFERROR(INDEX(LessonLO!H:I,MATCH("GCSE"&amp;AN563,LessonLO!H:H,0),2),"")</f>
        <v/>
      </c>
      <c r="Q563" t="str">
        <f>IFERROR(INDEX(LessonLO!H:I,MATCH("Tiny"&amp;AN563,LessonLO!H:H,0),2),"")</f>
        <v/>
      </c>
      <c r="R563" t="str">
        <f>IFERROR(INDEX(LessonLO!H:I,MATCH("Mini"&amp;AN563,LessonLO!H:H,0),2),"")</f>
        <v/>
      </c>
      <c r="S563" t="str">
        <f>IFERROR(INDEX(LessonLO!H:I,MATCH("Junior"&amp;AN563,LessonLO!H:H,0),2),"")</f>
        <v>JC6.7</v>
      </c>
      <c r="T563" t="str">
        <f>IFERROR(INDEX(LessonLO!H:I,MATCH("Senior"&amp;AN563,LessonLO!H:H,0),1),"")</f>
        <v/>
      </c>
      <c r="AN563" t="s">
        <v>2094</v>
      </c>
      <c r="AO563" t="str">
        <f ca="1">OFFSET(INDEX(I:I,MATCH(L563,I:I,0)),0,31)</f>
        <v>87b153f4-77d4-435e-beaf-bf3997e2a886</v>
      </c>
    </row>
    <row r="564" spans="1:41" x14ac:dyDescent="0.45">
      <c r="A564" s="1">
        <v>561</v>
      </c>
      <c r="B564">
        <v>561</v>
      </c>
      <c r="C564" t="s">
        <v>185</v>
      </c>
      <c r="D564" t="s">
        <v>186</v>
      </c>
      <c r="E564" t="s">
        <v>2002</v>
      </c>
      <c r="F564" t="s">
        <v>2003</v>
      </c>
      <c r="G564" t="s">
        <v>2084</v>
      </c>
      <c r="H564" t="s">
        <v>2085</v>
      </c>
      <c r="I564" t="s">
        <v>2095</v>
      </c>
      <c r="J564" t="s">
        <v>48</v>
      </c>
      <c r="L564" s="4" t="str">
        <f>CONCATENATE(I563,",",I745)</f>
        <v>CT1_33_2_3,CT1_40_1_11</v>
      </c>
      <c r="N564" t="s">
        <v>2096</v>
      </c>
      <c r="P564" t="str">
        <f>IFERROR(INDEX(LessonLO!H:I,MATCH("GCSE"&amp;AN564,LessonLO!H:H,0),2),"")</f>
        <v/>
      </c>
      <c r="Q564" t="str">
        <f>IFERROR(INDEX(LessonLO!H:I,MATCH("Tiny"&amp;AN564,LessonLO!H:H,0),2),"")</f>
        <v/>
      </c>
      <c r="R564" t="str">
        <f>IFERROR(INDEX(LessonLO!H:I,MATCH("Mini"&amp;AN564,LessonLO!H:H,0),2),"")</f>
        <v/>
      </c>
      <c r="S564" t="str">
        <f>IFERROR(INDEX(LessonLO!H:I,MATCH("Junior"&amp;AN564,LessonLO!H:H,0),2),"")</f>
        <v>JC2.8</v>
      </c>
      <c r="T564" t="str">
        <f>IFERROR(INDEX(LessonLO!H:I,MATCH("Senior"&amp;AN564,LessonLO!H:H,0),1),"")</f>
        <v/>
      </c>
      <c r="AN564" t="s">
        <v>2097</v>
      </c>
      <c r="AO564" t="str">
        <f ca="1">_xlfn.CONCAT(OFFSET(INDEX(I:I,MATCH("CT1_33_2_3",I:I,0)),0,31),",",OFFSET(INDEX(I:I,MATCH("CT1_40_1_11",I:I,0)),0,31))</f>
        <v>4bc7ca8b-6fc8-4b42-897c-5e35656f18a7,55c5e357-43b9-4815-a731-82b09c4ec448</v>
      </c>
    </row>
    <row r="565" spans="1:41" x14ac:dyDescent="0.45">
      <c r="A565" s="1">
        <v>562</v>
      </c>
      <c r="B565">
        <v>562</v>
      </c>
      <c r="C565" t="s">
        <v>185</v>
      </c>
      <c r="D565" t="s">
        <v>186</v>
      </c>
      <c r="E565" t="s">
        <v>2002</v>
      </c>
      <c r="F565" t="s">
        <v>2003</v>
      </c>
      <c r="G565" t="s">
        <v>2084</v>
      </c>
      <c r="H565" t="s">
        <v>2085</v>
      </c>
      <c r="I565" t="s">
        <v>2098</v>
      </c>
      <c r="J565" t="s">
        <v>48</v>
      </c>
      <c r="L565" s="4" t="str">
        <f>I569</f>
        <v>CT1_33_2_9</v>
      </c>
      <c r="N565" t="s">
        <v>2099</v>
      </c>
      <c r="P565" t="str">
        <f>IFERROR(INDEX(LessonLO!H:I,MATCH("GCSE"&amp;AN565,LessonLO!H:H,0),2),"")</f>
        <v/>
      </c>
      <c r="Q565" t="str">
        <f>IFERROR(INDEX(LessonLO!H:I,MATCH("Tiny"&amp;AN565,LessonLO!H:H,0),2),"")</f>
        <v/>
      </c>
      <c r="R565" t="str">
        <f>IFERROR(INDEX(LessonLO!H:I,MATCH("Mini"&amp;AN565,LessonLO!H:H,0),2),"")</f>
        <v/>
      </c>
      <c r="S565" t="str">
        <f>IFERROR(INDEX(LessonLO!H:I,MATCH("Junior"&amp;AN565,LessonLO!H:H,0),2),"")</f>
        <v>JC6.7</v>
      </c>
      <c r="T565" t="str">
        <f>IFERROR(INDEX(LessonLO!H:I,MATCH("Senior"&amp;AN565,LessonLO!H:H,0),1),"")</f>
        <v/>
      </c>
      <c r="AN565" t="s">
        <v>2100</v>
      </c>
      <c r="AO565" t="str">
        <f ca="1">OFFSET(INDEX(I:I,MATCH(L565,I:I,0)),0,31)</f>
        <v>5c70572b-8fdb-4cbd-8a18-303ff7ae7874</v>
      </c>
    </row>
    <row r="566" spans="1:41" x14ac:dyDescent="0.45">
      <c r="A566" s="1">
        <v>563</v>
      </c>
      <c r="B566">
        <v>563</v>
      </c>
      <c r="C566" t="s">
        <v>185</v>
      </c>
      <c r="D566" t="s">
        <v>186</v>
      </c>
      <c r="E566" t="s">
        <v>2002</v>
      </c>
      <c r="F566" t="s">
        <v>2003</v>
      </c>
      <c r="G566" t="s">
        <v>2084</v>
      </c>
      <c r="H566" t="s">
        <v>2085</v>
      </c>
      <c r="I566" t="s">
        <v>2101</v>
      </c>
      <c r="J566" t="s">
        <v>48</v>
      </c>
      <c r="L566" s="4" t="str">
        <f>I569</f>
        <v>CT1_33_2_9</v>
      </c>
      <c r="N566" t="s">
        <v>2102</v>
      </c>
      <c r="P566" t="str">
        <f>IFERROR(INDEX(LessonLO!H:I,MATCH("GCSE"&amp;AN566,LessonLO!H:H,0),2),"")</f>
        <v/>
      </c>
      <c r="Q566" t="str">
        <f>IFERROR(INDEX(LessonLO!H:I,MATCH("Tiny"&amp;AN566,LessonLO!H:H,0),2),"")</f>
        <v/>
      </c>
      <c r="R566" t="str">
        <f>IFERROR(INDEX(LessonLO!H:I,MATCH("Mini"&amp;AN566,LessonLO!H:H,0),2),"")</f>
        <v/>
      </c>
      <c r="S566" t="str">
        <f>IFERROR(INDEX(LessonLO!H:I,MATCH("Junior"&amp;AN566,LessonLO!H:H,0),2),"")</f>
        <v>JC6.7</v>
      </c>
      <c r="T566" t="str">
        <f>IFERROR(INDEX(LessonLO!H:I,MATCH("Senior"&amp;AN566,LessonLO!H:H,0),1),"")</f>
        <v/>
      </c>
      <c r="AN566" t="s">
        <v>2103</v>
      </c>
      <c r="AO566" t="str">
        <f ca="1">OFFSET(INDEX(I:I,MATCH(L566,I:I,0)),0,31)</f>
        <v>5c70572b-8fdb-4cbd-8a18-303ff7ae7874</v>
      </c>
    </row>
    <row r="567" spans="1:41" x14ac:dyDescent="0.45">
      <c r="A567" s="1">
        <v>564</v>
      </c>
      <c r="B567">
        <v>564</v>
      </c>
      <c r="C567" t="s">
        <v>185</v>
      </c>
      <c r="D567" t="s">
        <v>186</v>
      </c>
      <c r="E567" t="s">
        <v>2002</v>
      </c>
      <c r="F567" t="s">
        <v>2003</v>
      </c>
      <c r="G567" t="s">
        <v>2084</v>
      </c>
      <c r="H567" t="s">
        <v>2085</v>
      </c>
      <c r="I567" t="s">
        <v>2104</v>
      </c>
      <c r="J567" t="s">
        <v>91</v>
      </c>
      <c r="L567" s="4">
        <v>0</v>
      </c>
      <c r="N567" t="s">
        <v>2105</v>
      </c>
      <c r="P567" t="str">
        <f>IFERROR(INDEX(LessonLO!H:I,MATCH("GCSE"&amp;AN567,LessonLO!H:H,0),2),"")</f>
        <v/>
      </c>
      <c r="Q567" t="str">
        <f>IFERROR(INDEX(LessonLO!H:I,MATCH("Tiny"&amp;AN567,LessonLO!H:H,0),2),"")</f>
        <v/>
      </c>
      <c r="R567" t="str">
        <f>IFERROR(INDEX(LessonLO!H:I,MATCH("Mini"&amp;AN567,LessonLO!H:H,0),2),"")</f>
        <v/>
      </c>
      <c r="S567" t="str">
        <f>IFERROR(INDEX(LessonLO!H:I,MATCH("Junior"&amp;AN567,LessonLO!H:H,0),2),"")</f>
        <v>JC6.6</v>
      </c>
      <c r="T567" t="str">
        <f>IFERROR(INDEX(LessonLO!H:I,MATCH("Senior"&amp;AN567,LessonLO!H:H,0),1),"")</f>
        <v/>
      </c>
      <c r="AN567" t="s">
        <v>2106</v>
      </c>
    </row>
    <row r="568" spans="1:41" x14ac:dyDescent="0.45">
      <c r="A568" s="1">
        <v>565</v>
      </c>
      <c r="B568">
        <v>565</v>
      </c>
      <c r="C568" t="s">
        <v>185</v>
      </c>
      <c r="D568" t="s">
        <v>186</v>
      </c>
      <c r="E568" t="s">
        <v>2002</v>
      </c>
      <c r="F568" t="s">
        <v>2003</v>
      </c>
      <c r="G568" t="s">
        <v>2084</v>
      </c>
      <c r="H568" t="s">
        <v>2085</v>
      </c>
      <c r="I568" t="s">
        <v>2107</v>
      </c>
      <c r="J568" t="s">
        <v>91</v>
      </c>
      <c r="L568" s="4" t="str">
        <f>I567</f>
        <v>CT1_33_2_7</v>
      </c>
      <c r="N568" t="s">
        <v>2108</v>
      </c>
      <c r="P568" t="str">
        <f>IFERROR(INDEX(LessonLO!H:I,MATCH("GCSE"&amp;AN568,LessonLO!H:H,0),2),"")</f>
        <v/>
      </c>
      <c r="Q568" t="str">
        <f>IFERROR(INDEX(LessonLO!H:I,MATCH("Tiny"&amp;AN568,LessonLO!H:H,0),2),"")</f>
        <v/>
      </c>
      <c r="R568" t="str">
        <f>IFERROR(INDEX(LessonLO!H:I,MATCH("Mini"&amp;AN568,LessonLO!H:H,0),2),"")</f>
        <v/>
      </c>
      <c r="S568" t="str">
        <f>IFERROR(INDEX(LessonLO!H:I,MATCH("Junior"&amp;AN568,LessonLO!H:H,0),2),"")</f>
        <v>JC6.7</v>
      </c>
      <c r="T568" t="str">
        <f>IFERROR(INDEX(LessonLO!H:I,MATCH("Senior"&amp;AN568,LessonLO!H:H,0),1),"")</f>
        <v/>
      </c>
      <c r="AN568" t="s">
        <v>2109</v>
      </c>
      <c r="AO568" t="str">
        <f ca="1">OFFSET(INDEX(I:I,MATCH(L568,I:I,0)),0,31)</f>
        <v>e729dc64-1a34-4e83-aa8d-ad3d62beb399</v>
      </c>
    </row>
    <row r="569" spans="1:41" x14ac:dyDescent="0.45">
      <c r="A569" s="1">
        <v>566</v>
      </c>
      <c r="B569">
        <v>566</v>
      </c>
      <c r="C569" t="s">
        <v>185</v>
      </c>
      <c r="D569" t="s">
        <v>186</v>
      </c>
      <c r="E569" t="s">
        <v>2002</v>
      </c>
      <c r="F569" t="s">
        <v>2003</v>
      </c>
      <c r="G569" t="s">
        <v>2084</v>
      </c>
      <c r="H569" t="s">
        <v>2085</v>
      </c>
      <c r="I569" t="s">
        <v>2110</v>
      </c>
      <c r="J569" t="s">
        <v>48</v>
      </c>
      <c r="L569" s="4">
        <v>0</v>
      </c>
      <c r="N569" t="s">
        <v>2111</v>
      </c>
      <c r="P569" t="str">
        <f>IFERROR(INDEX(LessonLO!H:I,MATCH("GCSE"&amp;AN569,LessonLO!H:H,0),2),"")</f>
        <v/>
      </c>
      <c r="Q569" t="str">
        <f>IFERROR(INDEX(LessonLO!H:I,MATCH("Tiny"&amp;AN569,LessonLO!H:H,0),2),"")</f>
        <v/>
      </c>
      <c r="R569" t="str">
        <f>IFERROR(INDEX(LessonLO!H:I,MATCH("Mini"&amp;AN569,LessonLO!H:H,0),2),"")</f>
        <v/>
      </c>
      <c r="S569" t="str">
        <f>IFERROR(INDEX(LessonLO!H:I,MATCH("Junior"&amp;AN569,LessonLO!H:H,0),2),"")</f>
        <v>JC6.7</v>
      </c>
      <c r="T569" t="str">
        <f>IFERROR(INDEX(LessonLO!H:I,MATCH("Senior"&amp;AN569,LessonLO!H:H,0),1),"")</f>
        <v/>
      </c>
      <c r="AN569" t="s">
        <v>2112</v>
      </c>
    </row>
    <row r="570" spans="1:41" x14ac:dyDescent="0.45">
      <c r="A570" s="1">
        <v>567</v>
      </c>
      <c r="B570">
        <v>567</v>
      </c>
      <c r="C570" t="s">
        <v>185</v>
      </c>
      <c r="D570" t="s">
        <v>186</v>
      </c>
      <c r="E570" t="s">
        <v>2002</v>
      </c>
      <c r="F570" t="s">
        <v>2003</v>
      </c>
      <c r="G570" t="s">
        <v>2113</v>
      </c>
      <c r="H570" t="s">
        <v>2114</v>
      </c>
      <c r="I570" t="s">
        <v>2115</v>
      </c>
      <c r="J570" t="s">
        <v>53</v>
      </c>
      <c r="L570" s="4" t="str">
        <f>CONCATENATE(I720,",",I163,",",I169,",",I159)</f>
        <v>CT1_39_1_4,CT1_10_2_5,CT1_8_1_2,CT1_10_1_3</v>
      </c>
      <c r="N570" t="s">
        <v>2116</v>
      </c>
      <c r="P570" t="str">
        <f>IFERROR(INDEX(LessonLO!H:I,MATCH("GCSE"&amp;AN570,LessonLO!H:H,0),2),"")</f>
        <v/>
      </c>
      <c r="Q570" t="str">
        <f>IFERROR(INDEX(LessonLO!H:I,MATCH("Tiny"&amp;AN570,LessonLO!H:H,0),2),"")</f>
        <v/>
      </c>
      <c r="R570" t="str">
        <f>IFERROR(INDEX(LessonLO!H:I,MATCH("Mini"&amp;AN570,LessonLO!H:H,0),2),"")</f>
        <v/>
      </c>
      <c r="S570" t="str">
        <f>IFERROR(INDEX(LessonLO!H:I,MATCH("Junior"&amp;AN570,LessonLO!H:H,0),2),"")</f>
        <v>JC6.7</v>
      </c>
      <c r="T570" t="str">
        <f>IFERROR(INDEX(LessonLO!H:I,MATCH("Senior"&amp;AN570,LessonLO!H:H,0),1),"")</f>
        <v/>
      </c>
      <c r="AN570" t="s">
        <v>2117</v>
      </c>
      <c r="AO570" t="str">
        <f ca="1">_xlfn.CONCAT(OFFSET(INDEX(I:I,MATCH("CT1_39_1_4",I:I,0)),0,31),",",OFFSET(INDEX(I:I,MATCH("CT1_10_2_5",I:I,0)),0,31),",",OFFSET(INDEX(I:I,MATCH("CT1_8_1_2",I:I,0)),0,31),",",OFFSET(INDEX(I:I,MATCH("CT1_10_1_3",I:I,0)),0,31))</f>
        <v>4b451bf7-1547-4690-8f26-04b3b2ccc7a5,bea2455a-bd95-4d37-baf2-eb22173247cf,d8c50445-6732-4f28-a173-4875ea23be46,202a328c-86b7-428a-8c11-5a7e6862bfce</v>
      </c>
    </row>
    <row r="571" spans="1:41" x14ac:dyDescent="0.45">
      <c r="A571" s="1">
        <v>568</v>
      </c>
      <c r="B571">
        <v>568</v>
      </c>
      <c r="C571" t="s">
        <v>185</v>
      </c>
      <c r="D571" t="s">
        <v>186</v>
      </c>
      <c r="E571" t="s">
        <v>2002</v>
      </c>
      <c r="F571" t="s">
        <v>2003</v>
      </c>
      <c r="G571" t="s">
        <v>2113</v>
      </c>
      <c r="H571" t="s">
        <v>2114</v>
      </c>
      <c r="I571" t="s">
        <v>2118</v>
      </c>
      <c r="J571" t="s">
        <v>53</v>
      </c>
      <c r="L571" s="4" t="str">
        <f>CONCATENATE(I570,",",I163,",",I169,",",I159)</f>
        <v>CT1_33_3_1,CT1_10_2_5,CT1_8_1_2,CT1_10_1_3</v>
      </c>
      <c r="N571" t="s">
        <v>2119</v>
      </c>
      <c r="P571" t="str">
        <f>IFERROR(INDEX(LessonLO!H:I,MATCH("GCSE"&amp;AN571,LessonLO!H:H,0),2),"")</f>
        <v/>
      </c>
      <c r="Q571" t="str">
        <f>IFERROR(INDEX(LessonLO!H:I,MATCH("Tiny"&amp;AN571,LessonLO!H:H,0),2),"")</f>
        <v/>
      </c>
      <c r="R571" t="str">
        <f>IFERROR(INDEX(LessonLO!H:I,MATCH("Mini"&amp;AN571,LessonLO!H:H,0),2),"")</f>
        <v/>
      </c>
      <c r="S571" t="str">
        <f>IFERROR(INDEX(LessonLO!H:I,MATCH("Junior"&amp;AN571,LessonLO!H:H,0),2),"")</f>
        <v>JC6.7</v>
      </c>
      <c r="T571" t="str">
        <f>IFERROR(INDEX(LessonLO!H:I,MATCH("Senior"&amp;AN571,LessonLO!H:H,0),1),"")</f>
        <v/>
      </c>
      <c r="AN571" t="s">
        <v>2120</v>
      </c>
      <c r="AO571" t="str">
        <f ca="1">_xlfn.CONCAT(OFFSET(INDEX(I:I,MATCH("CT1_33_3_1",I:I,0)),0,31),",",OFFSET(INDEX(I:I,MATCH("CT1_10_2_5",I:I,0)),0,31),",",OFFSET(INDEX(I:I,MATCH("CT1_8_1_2",I:I,0)),0,31),",",OFFSET(INDEX(I:I,MATCH("CT1_10_1_3",I:I,0)),0,31))</f>
        <v>1455e15a-f475-4c32-bae4-dfacaada19d4,bea2455a-bd95-4d37-baf2-eb22173247cf,d8c50445-6732-4f28-a173-4875ea23be46,202a328c-86b7-428a-8c11-5a7e6862bfce</v>
      </c>
    </row>
    <row r="572" spans="1:41" x14ac:dyDescent="0.45">
      <c r="A572" s="1">
        <v>569</v>
      </c>
      <c r="B572">
        <v>569</v>
      </c>
      <c r="C572" t="s">
        <v>185</v>
      </c>
      <c r="D572" t="s">
        <v>186</v>
      </c>
      <c r="E572" t="s">
        <v>2002</v>
      </c>
      <c r="F572" t="s">
        <v>2003</v>
      </c>
      <c r="G572" t="s">
        <v>2113</v>
      </c>
      <c r="H572" t="s">
        <v>2114</v>
      </c>
      <c r="I572" t="s">
        <v>2121</v>
      </c>
      <c r="J572" t="s">
        <v>53</v>
      </c>
      <c r="L572" s="4" t="str">
        <f>CONCATENATE(I571,",",I180)</f>
        <v>CT1_33_3_2,CT1_9_1_6</v>
      </c>
      <c r="N572" t="s">
        <v>2122</v>
      </c>
      <c r="P572" t="str">
        <f>IFERROR(INDEX(LessonLO!H:I,MATCH("GCSE"&amp;AN572,LessonLO!H:H,0),2),"")</f>
        <v/>
      </c>
      <c r="Q572" t="str">
        <f>IFERROR(INDEX(LessonLO!H:I,MATCH("Tiny"&amp;AN572,LessonLO!H:H,0),2),"")</f>
        <v/>
      </c>
      <c r="R572" t="str">
        <f>IFERROR(INDEX(LessonLO!H:I,MATCH("Mini"&amp;AN572,LessonLO!H:H,0),2),"")</f>
        <v/>
      </c>
      <c r="S572" t="str">
        <f>IFERROR(INDEX(LessonLO!H:I,MATCH("Junior"&amp;AN572,LessonLO!H:H,0),2),"")</f>
        <v>JC6.7</v>
      </c>
      <c r="T572" t="str">
        <f>IFERROR(INDEX(LessonLO!H:I,MATCH("Senior"&amp;AN572,LessonLO!H:H,0),1),"")</f>
        <v/>
      </c>
      <c r="AN572" t="s">
        <v>2123</v>
      </c>
      <c r="AO572" t="str">
        <f ca="1">_xlfn.CONCAT(OFFSET(INDEX(I:I,MATCH("CT1_33_3_2",I:I,0)),0,31),",",OFFSET(INDEX(I:I,MATCH("CT1_9_1_6",I:I,0)),0,31))</f>
        <v>b3c6d1fa-4328-4126-af50-3ce8b3737c6f,9809d4b3-a49c-4805-a975-a31f5187d4be</v>
      </c>
    </row>
    <row r="573" spans="1:41" x14ac:dyDescent="0.45">
      <c r="A573" s="1">
        <v>570</v>
      </c>
      <c r="B573">
        <v>570</v>
      </c>
      <c r="C573" t="s">
        <v>185</v>
      </c>
      <c r="D573" t="s">
        <v>186</v>
      </c>
      <c r="E573" t="s">
        <v>2002</v>
      </c>
      <c r="F573" t="s">
        <v>2003</v>
      </c>
      <c r="G573" t="s">
        <v>2113</v>
      </c>
      <c r="H573" t="s">
        <v>2114</v>
      </c>
      <c r="I573" t="s">
        <v>2124</v>
      </c>
      <c r="J573" t="s">
        <v>53</v>
      </c>
      <c r="L573" s="4" t="str">
        <f>I183</f>
        <v>CT1_9_1_9</v>
      </c>
      <c r="N573" t="s">
        <v>2125</v>
      </c>
      <c r="P573" t="str">
        <f>IFERROR(INDEX(LessonLO!H:I,MATCH("GCSE"&amp;AN573,LessonLO!H:H,0),2),"")</f>
        <v/>
      </c>
      <c r="Q573" t="str">
        <f>IFERROR(INDEX(LessonLO!H:I,MATCH("Tiny"&amp;AN573,LessonLO!H:H,0),2),"")</f>
        <v/>
      </c>
      <c r="R573" t="str">
        <f>IFERROR(INDEX(LessonLO!H:I,MATCH("Mini"&amp;AN573,LessonLO!H:H,0),2),"")</f>
        <v/>
      </c>
      <c r="S573" t="str">
        <f>IFERROR(INDEX(LessonLO!H:I,MATCH("Junior"&amp;AN573,LessonLO!H:H,0),2),"")</f>
        <v>JC6.7</v>
      </c>
      <c r="T573" t="str">
        <f>IFERROR(INDEX(LessonLO!H:I,MATCH("Senior"&amp;AN573,LessonLO!H:H,0),1),"")</f>
        <v/>
      </c>
      <c r="AN573" t="s">
        <v>2126</v>
      </c>
      <c r="AO573" t="str">
        <f ca="1">OFFSET(INDEX(I:I,MATCH(L573,I:I,0)),0,31)</f>
        <v>a2170c8f-76e6-4c95-92f5-3163d7f9b3c6</v>
      </c>
    </row>
    <row r="574" spans="1:41" x14ac:dyDescent="0.45">
      <c r="A574" s="1">
        <v>571</v>
      </c>
      <c r="B574">
        <v>571</v>
      </c>
      <c r="C574" t="s">
        <v>185</v>
      </c>
      <c r="D574" t="s">
        <v>186</v>
      </c>
      <c r="E574" t="s">
        <v>2002</v>
      </c>
      <c r="F574" t="s">
        <v>2003</v>
      </c>
      <c r="G574" t="s">
        <v>2113</v>
      </c>
      <c r="H574" t="s">
        <v>2114</v>
      </c>
      <c r="I574" t="s">
        <v>2127</v>
      </c>
      <c r="J574" t="s">
        <v>48</v>
      </c>
      <c r="L574" s="4" t="str">
        <f>I570</f>
        <v>CT1_33_3_1</v>
      </c>
      <c r="N574" t="s">
        <v>2128</v>
      </c>
      <c r="P574" t="str">
        <f>IFERROR(INDEX(LessonLO!H:I,MATCH("GCSE"&amp;AN574,LessonLO!H:H,0),2),"")</f>
        <v/>
      </c>
      <c r="Q574" t="str">
        <f>IFERROR(INDEX(LessonLO!H:I,MATCH("Tiny"&amp;AN574,LessonLO!H:H,0),2),"")</f>
        <v/>
      </c>
      <c r="R574" t="str">
        <f>IFERROR(INDEX(LessonLO!H:I,MATCH("Mini"&amp;AN574,LessonLO!H:H,0),2),"")</f>
        <v/>
      </c>
      <c r="S574" t="str">
        <f>IFERROR(INDEX(LessonLO!H:I,MATCH("Junior"&amp;AN574,LessonLO!H:H,0),2),"")</f>
        <v>JC6.7</v>
      </c>
      <c r="T574" t="str">
        <f>IFERROR(INDEX(LessonLO!H:I,MATCH("Senior"&amp;AN574,LessonLO!H:H,0),1),"")</f>
        <v/>
      </c>
      <c r="AN574" t="s">
        <v>2129</v>
      </c>
      <c r="AO574" t="str">
        <f ca="1">OFFSET(INDEX(I:I,MATCH(L574,I:I,0)),0,31)</f>
        <v>1455e15a-f475-4c32-bae4-dfacaada19d4</v>
      </c>
    </row>
    <row r="575" spans="1:41" x14ac:dyDescent="0.45">
      <c r="A575" s="1">
        <v>572</v>
      </c>
      <c r="B575">
        <v>572</v>
      </c>
      <c r="C575" t="s">
        <v>185</v>
      </c>
      <c r="D575" t="s">
        <v>186</v>
      </c>
      <c r="E575" t="s">
        <v>2130</v>
      </c>
      <c r="F575" t="s">
        <v>2131</v>
      </c>
      <c r="G575" t="s">
        <v>2132</v>
      </c>
      <c r="H575" t="s">
        <v>2133</v>
      </c>
      <c r="I575" t="s">
        <v>2134</v>
      </c>
      <c r="J575" t="s">
        <v>80</v>
      </c>
      <c r="L575" s="4">
        <v>0</v>
      </c>
      <c r="N575" t="s">
        <v>2135</v>
      </c>
      <c r="P575" t="str">
        <f>IFERROR(INDEX(LessonLO!H:I,MATCH("GCSE"&amp;AN575,LessonLO!H:H,0),2),"")</f>
        <v/>
      </c>
      <c r="Q575" t="str">
        <f>IFERROR(INDEX(LessonLO!H:I,MATCH("Tiny"&amp;AN575,LessonLO!H:H,0),2),"")</f>
        <v/>
      </c>
      <c r="R575" t="str">
        <f>IFERROR(INDEX(LessonLO!H:I,MATCH("Mini"&amp;AN575,LessonLO!H:H,0),2),"")</f>
        <v/>
      </c>
      <c r="S575" t="str">
        <f>IFERROR(INDEX(LessonLO!H:I,MATCH("Junior"&amp;AN575,LessonLO!H:H,0),2),"")</f>
        <v>JC6.1</v>
      </c>
      <c r="T575" t="str">
        <f>IFERROR(INDEX(LessonLO!H:I,MATCH("Senior"&amp;AN575,LessonLO!H:H,0),1),"")</f>
        <v/>
      </c>
      <c r="AN575" t="s">
        <v>2136</v>
      </c>
    </row>
    <row r="576" spans="1:41" x14ac:dyDescent="0.45">
      <c r="A576" s="1">
        <v>573</v>
      </c>
      <c r="B576">
        <v>573</v>
      </c>
      <c r="C576" t="s">
        <v>185</v>
      </c>
      <c r="D576" t="s">
        <v>186</v>
      </c>
      <c r="E576" t="s">
        <v>2130</v>
      </c>
      <c r="F576" t="s">
        <v>2131</v>
      </c>
      <c r="G576" t="s">
        <v>2132</v>
      </c>
      <c r="H576" t="s">
        <v>2133</v>
      </c>
      <c r="I576" t="s">
        <v>2137</v>
      </c>
      <c r="J576" t="s">
        <v>53</v>
      </c>
      <c r="L576" s="4" t="str">
        <f>I575</f>
        <v>CT1_34_1_1</v>
      </c>
      <c r="N576" t="s">
        <v>2138</v>
      </c>
      <c r="P576" t="str">
        <f>IFERROR(INDEX(LessonLO!H:I,MATCH("GCSE"&amp;AN576,LessonLO!H:H,0),2),"")</f>
        <v/>
      </c>
      <c r="Q576" t="str">
        <f>IFERROR(INDEX(LessonLO!H:I,MATCH("Tiny"&amp;AN576,LessonLO!H:H,0),2),"")</f>
        <v/>
      </c>
      <c r="R576" t="str">
        <f>IFERROR(INDEX(LessonLO!H:I,MATCH("Mini"&amp;AN576,LessonLO!H:H,0),2),"")</f>
        <v/>
      </c>
      <c r="S576" t="str">
        <f>IFERROR(INDEX(LessonLO!H:I,MATCH("Junior"&amp;AN576,LessonLO!H:H,0),2),"")</f>
        <v>JC6.1</v>
      </c>
      <c r="T576" t="str">
        <f>IFERROR(INDEX(LessonLO!H:I,MATCH("Senior"&amp;AN576,LessonLO!H:H,0),1),"")</f>
        <v/>
      </c>
      <c r="AN576" t="s">
        <v>2139</v>
      </c>
      <c r="AO576" t="str">
        <f t="shared" ref="AO576:AO586" ca="1" si="35">OFFSET(INDEX(I:I,MATCH(L576,I:I,0)),0,31)</f>
        <v>5cbfe17a-3426-4c26-b788-0ffc2c553cdf</v>
      </c>
    </row>
    <row r="577" spans="1:41" x14ac:dyDescent="0.45">
      <c r="A577" s="1">
        <v>574</v>
      </c>
      <c r="B577">
        <v>574</v>
      </c>
      <c r="C577" t="s">
        <v>185</v>
      </c>
      <c r="D577" t="s">
        <v>186</v>
      </c>
      <c r="E577" t="s">
        <v>2130</v>
      </c>
      <c r="F577" t="s">
        <v>2131</v>
      </c>
      <c r="G577" t="s">
        <v>2132</v>
      </c>
      <c r="H577" t="s">
        <v>2133</v>
      </c>
      <c r="I577" t="s">
        <v>2140</v>
      </c>
      <c r="J577" t="s">
        <v>53</v>
      </c>
      <c r="L577" s="4" t="str">
        <f>I576</f>
        <v>CT1_34_1_2</v>
      </c>
      <c r="N577" t="s">
        <v>2141</v>
      </c>
      <c r="P577" t="str">
        <f>IFERROR(INDEX(LessonLO!H:I,MATCH("GCSE"&amp;AN577,LessonLO!H:H,0),2),"")</f>
        <v/>
      </c>
      <c r="Q577" t="str">
        <f>IFERROR(INDEX(LessonLO!H:I,MATCH("Tiny"&amp;AN577,LessonLO!H:H,0),2),"")</f>
        <v/>
      </c>
      <c r="R577" t="str">
        <f>IFERROR(INDEX(LessonLO!H:I,MATCH("Mini"&amp;AN577,LessonLO!H:H,0),2),"")</f>
        <v/>
      </c>
      <c r="S577" t="str">
        <f>IFERROR(INDEX(LessonLO!H:I,MATCH("Junior"&amp;AN577,LessonLO!H:H,0),2),"")</f>
        <v>JC6.1</v>
      </c>
      <c r="T577" t="str">
        <f>IFERROR(INDEX(LessonLO!H:I,MATCH("Senior"&amp;AN577,LessonLO!H:H,0),1),"")</f>
        <v/>
      </c>
      <c r="AN577" t="s">
        <v>2142</v>
      </c>
      <c r="AO577" t="str">
        <f t="shared" ca="1" si="35"/>
        <v>c6035f0d-4428-4bc9-88bd-74d728aa19be</v>
      </c>
    </row>
    <row r="578" spans="1:41" x14ac:dyDescent="0.45">
      <c r="A578" s="1">
        <v>575</v>
      </c>
      <c r="B578">
        <v>575</v>
      </c>
      <c r="C578" t="s">
        <v>185</v>
      </c>
      <c r="D578" t="s">
        <v>186</v>
      </c>
      <c r="E578" t="s">
        <v>2130</v>
      </c>
      <c r="F578" t="s">
        <v>2131</v>
      </c>
      <c r="G578" t="s">
        <v>2132</v>
      </c>
      <c r="H578" t="s">
        <v>2133</v>
      </c>
      <c r="I578" t="s">
        <v>2143</v>
      </c>
      <c r="J578" t="s">
        <v>91</v>
      </c>
      <c r="L578" s="4" t="str">
        <f>I577</f>
        <v>CT1_34_1_3</v>
      </c>
      <c r="N578" t="s">
        <v>2144</v>
      </c>
      <c r="P578" t="str">
        <f>IFERROR(INDEX(LessonLO!H:I,MATCH("GCSE"&amp;AN578,LessonLO!H:H,0),2),"")</f>
        <v/>
      </c>
      <c r="Q578" t="str">
        <f>IFERROR(INDEX(LessonLO!H:I,MATCH("Tiny"&amp;AN578,LessonLO!H:H,0),2),"")</f>
        <v/>
      </c>
      <c r="R578" t="str">
        <f>IFERROR(INDEX(LessonLO!H:I,MATCH("Mini"&amp;AN578,LessonLO!H:H,0),2),"")</f>
        <v/>
      </c>
      <c r="S578" t="str">
        <f>IFERROR(INDEX(LessonLO!H:I,MATCH("Junior"&amp;AN578,LessonLO!H:H,0),2),"")</f>
        <v>JC6.1</v>
      </c>
      <c r="T578" t="str">
        <f>IFERROR(INDEX(LessonLO!H:I,MATCH("Senior"&amp;AN578,LessonLO!H:H,0),1),"")</f>
        <v/>
      </c>
      <c r="AN578" t="s">
        <v>2145</v>
      </c>
      <c r="AO578" t="str">
        <f t="shared" ca="1" si="35"/>
        <v>b24ec828-6a05-444f-93d6-095c81f5e420</v>
      </c>
    </row>
    <row r="579" spans="1:41" x14ac:dyDescent="0.45">
      <c r="A579" s="1">
        <v>576</v>
      </c>
      <c r="B579">
        <v>576</v>
      </c>
      <c r="C579" t="s">
        <v>185</v>
      </c>
      <c r="D579" t="s">
        <v>186</v>
      </c>
      <c r="E579" t="s">
        <v>2130</v>
      </c>
      <c r="F579" t="s">
        <v>2131</v>
      </c>
      <c r="G579" t="s">
        <v>2132</v>
      </c>
      <c r="H579" t="s">
        <v>2133</v>
      </c>
      <c r="I579" t="s">
        <v>2146</v>
      </c>
      <c r="J579" t="s">
        <v>91</v>
      </c>
      <c r="L579" s="4" t="str">
        <f>I578</f>
        <v>CT1_34_1_4</v>
      </c>
      <c r="N579" t="s">
        <v>2147</v>
      </c>
      <c r="P579" t="str">
        <f>IFERROR(INDEX(LessonLO!H:I,MATCH("GCSE"&amp;AN579,LessonLO!H:H,0),2),"")</f>
        <v/>
      </c>
      <c r="Q579" t="str">
        <f>IFERROR(INDEX(LessonLO!H:I,MATCH("Tiny"&amp;AN579,LessonLO!H:H,0),2),"")</f>
        <v/>
      </c>
      <c r="R579" t="str">
        <f>IFERROR(INDEX(LessonLO!H:I,MATCH("Mini"&amp;AN579,LessonLO!H:H,0),2),"")</f>
        <v/>
      </c>
      <c r="S579" t="str">
        <f>IFERROR(INDEX(LessonLO!H:I,MATCH("Junior"&amp;AN579,LessonLO!H:H,0),2),"")</f>
        <v>JC6.1</v>
      </c>
      <c r="T579" t="str">
        <f>IFERROR(INDEX(LessonLO!H:I,MATCH("Senior"&amp;AN579,LessonLO!H:H,0),1),"")</f>
        <v/>
      </c>
      <c r="AN579" t="s">
        <v>2148</v>
      </c>
      <c r="AO579" t="str">
        <f t="shared" ca="1" si="35"/>
        <v>9256f857-f619-43e6-bcff-afaf12a012f9</v>
      </c>
    </row>
    <row r="580" spans="1:41" x14ac:dyDescent="0.45">
      <c r="A580" s="1">
        <v>577</v>
      </c>
      <c r="B580">
        <v>577</v>
      </c>
      <c r="C580" t="s">
        <v>185</v>
      </c>
      <c r="D580" t="s">
        <v>186</v>
      </c>
      <c r="E580" t="s">
        <v>2149</v>
      </c>
      <c r="F580" t="s">
        <v>80</v>
      </c>
      <c r="G580" t="s">
        <v>2150</v>
      </c>
      <c r="H580" t="s">
        <v>2151</v>
      </c>
      <c r="I580" t="s">
        <v>2152</v>
      </c>
      <c r="J580" t="s">
        <v>80</v>
      </c>
      <c r="L580" s="4" t="str">
        <f>L682</f>
        <v>CKT1_1_2_4</v>
      </c>
      <c r="N580" t="s">
        <v>2153</v>
      </c>
      <c r="P580" t="str">
        <f>IFERROR(INDEX(LessonLO!H:I,MATCH("GCSE"&amp;AN580,LessonLO!H:H,0),2),"")</f>
        <v/>
      </c>
      <c r="Q580" t="str">
        <f>IFERROR(INDEX(LessonLO!H:I,MATCH("Tiny"&amp;AN580,LessonLO!H:H,0),2),"")</f>
        <v/>
      </c>
      <c r="R580" t="str">
        <f>IFERROR(INDEX(LessonLO!H:I,MATCH("Mini"&amp;AN580,LessonLO!H:H,0),2),"")</f>
        <v/>
      </c>
      <c r="S580" t="str">
        <f>IFERROR(INDEX(LessonLO!H:I,MATCH("Junior"&amp;AN580,LessonLO!H:H,0),2),"")</f>
        <v>JC3.5</v>
      </c>
      <c r="T580" t="str">
        <f>IFERROR(INDEX(LessonLO!H:I,MATCH("Senior"&amp;AN580,LessonLO!H:H,0),1),"")</f>
        <v/>
      </c>
      <c r="AN580" t="s">
        <v>2154</v>
      </c>
      <c r="AO580" t="str">
        <f t="shared" ca="1" si="35"/>
        <v>9449dd3f-e4c4-416d-b16e-7b53a7b38793</v>
      </c>
    </row>
    <row r="581" spans="1:41" x14ac:dyDescent="0.45">
      <c r="A581" s="1">
        <v>578</v>
      </c>
      <c r="B581">
        <v>578</v>
      </c>
      <c r="C581" t="s">
        <v>185</v>
      </c>
      <c r="D581" t="s">
        <v>186</v>
      </c>
      <c r="E581" t="s">
        <v>2149</v>
      </c>
      <c r="F581" t="s">
        <v>80</v>
      </c>
      <c r="G581" t="s">
        <v>2150</v>
      </c>
      <c r="H581" t="s">
        <v>2151</v>
      </c>
      <c r="I581" t="s">
        <v>2155</v>
      </c>
      <c r="J581" t="s">
        <v>80</v>
      </c>
      <c r="L581" s="4" t="s">
        <v>2152</v>
      </c>
      <c r="N581" t="s">
        <v>2156</v>
      </c>
      <c r="P581" t="str">
        <f>IFERROR(INDEX(LessonLO!H:I,MATCH("GCSE"&amp;AN581,LessonLO!H:H,0),2),"")</f>
        <v/>
      </c>
      <c r="Q581" t="str">
        <f>IFERROR(INDEX(LessonLO!H:I,MATCH("Tiny"&amp;AN581,LessonLO!H:H,0),2),"")</f>
        <v/>
      </c>
      <c r="R581" t="str">
        <f>IFERROR(INDEX(LessonLO!H:I,MATCH("Mini"&amp;AN581,LessonLO!H:H,0),2),"")</f>
        <v/>
      </c>
      <c r="S581" t="str">
        <f>IFERROR(INDEX(LessonLO!H:I,MATCH("Junior"&amp;AN581,LessonLO!H:H,0),2),"")</f>
        <v>JC4.3</v>
      </c>
      <c r="T581" t="str">
        <f>IFERROR(INDEX(LessonLO!H:I,MATCH("Senior"&amp;AN581,LessonLO!H:H,0),1),"")</f>
        <v/>
      </c>
      <c r="AN581" t="s">
        <v>2157</v>
      </c>
      <c r="AO581" t="str">
        <f t="shared" ca="1" si="35"/>
        <v>6c267b28-6dbc-4947-8818-79a7e9ab88ab</v>
      </c>
    </row>
    <row r="582" spans="1:41" x14ac:dyDescent="0.45">
      <c r="A582" s="1">
        <v>579</v>
      </c>
      <c r="B582">
        <v>579</v>
      </c>
      <c r="C582" t="s">
        <v>185</v>
      </c>
      <c r="D582" t="s">
        <v>186</v>
      </c>
      <c r="E582" t="s">
        <v>2149</v>
      </c>
      <c r="F582" t="s">
        <v>80</v>
      </c>
      <c r="G582" t="s">
        <v>2150</v>
      </c>
      <c r="H582" t="s">
        <v>2151</v>
      </c>
      <c r="I582" t="s">
        <v>2158</v>
      </c>
      <c r="J582" t="s">
        <v>80</v>
      </c>
      <c r="L582" s="4" t="s">
        <v>2155</v>
      </c>
      <c r="N582" t="s">
        <v>2159</v>
      </c>
      <c r="P582" t="str">
        <f>IFERROR(INDEX(LessonLO!H:I,MATCH("GCSE"&amp;AN582,LessonLO!H:H,0),2),"")</f>
        <v/>
      </c>
      <c r="Q582" t="str">
        <f>IFERROR(INDEX(LessonLO!H:I,MATCH("Tiny"&amp;AN582,LessonLO!H:H,0),2),"")</f>
        <v/>
      </c>
      <c r="R582" t="str">
        <f>IFERROR(INDEX(LessonLO!H:I,MATCH("Mini"&amp;AN582,LessonLO!H:H,0),2),"")</f>
        <v/>
      </c>
      <c r="S582" t="str">
        <f>IFERROR(INDEX(LessonLO!H:I,MATCH("Junior"&amp;AN582,LessonLO!H:H,0),2),"")</f>
        <v>JC3.5</v>
      </c>
      <c r="T582" t="str">
        <f>IFERROR(INDEX(LessonLO!H:I,MATCH("Senior"&amp;AN582,LessonLO!H:H,0),1),"")</f>
        <v/>
      </c>
      <c r="AN582" t="s">
        <v>2160</v>
      </c>
      <c r="AO582" t="str">
        <f t="shared" ca="1" si="35"/>
        <v>ce82db47-94a4-425f-9bbc-b8d9a970ed72</v>
      </c>
    </row>
    <row r="583" spans="1:41" x14ac:dyDescent="0.45">
      <c r="A583" s="1">
        <v>580</v>
      </c>
      <c r="B583">
        <v>580</v>
      </c>
      <c r="C583" t="s">
        <v>185</v>
      </c>
      <c r="D583" t="s">
        <v>186</v>
      </c>
      <c r="E583" t="s">
        <v>2149</v>
      </c>
      <c r="F583" t="s">
        <v>80</v>
      </c>
      <c r="G583" t="s">
        <v>2161</v>
      </c>
      <c r="H583" t="s">
        <v>2162</v>
      </c>
      <c r="I583" t="s">
        <v>2163</v>
      </c>
      <c r="J583" t="s">
        <v>230</v>
      </c>
      <c r="L583" s="4" t="str">
        <f>I89</f>
        <v>CT1_23_6_1</v>
      </c>
      <c r="N583" t="s">
        <v>2164</v>
      </c>
      <c r="P583" t="str">
        <f>IFERROR(INDEX(LessonLO!H:I,MATCH("GCSE"&amp;AN583,LessonLO!H:H,0),2),"")</f>
        <v/>
      </c>
      <c r="Q583" t="str">
        <f>IFERROR(INDEX(LessonLO!H:I,MATCH("Tiny"&amp;AN583,LessonLO!H:H,0),2),"")</f>
        <v/>
      </c>
      <c r="R583" t="str">
        <f>IFERROR(INDEX(LessonLO!H:I,MATCH("Mini"&amp;AN583,LessonLO!H:H,0),2),"")</f>
        <v/>
      </c>
      <c r="S583" t="str">
        <f>IFERROR(INDEX(LessonLO!H:I,MATCH("Junior"&amp;AN583,LessonLO!H:H,0),2),"")</f>
        <v>JC4.4</v>
      </c>
      <c r="T583" t="str">
        <f>IFERROR(INDEX(LessonLO!H:I,MATCH("Senior"&amp;AN583,LessonLO!H:H,0),1),"")</f>
        <v/>
      </c>
      <c r="AN583" t="s">
        <v>2165</v>
      </c>
      <c r="AO583" t="str">
        <f t="shared" ca="1" si="35"/>
        <v>db5eb1c2-9707-4f5f-b07c-a04376813c0b</v>
      </c>
    </row>
    <row r="584" spans="1:41" x14ac:dyDescent="0.45">
      <c r="A584" s="1">
        <v>581</v>
      </c>
      <c r="B584">
        <v>581</v>
      </c>
      <c r="C584" t="s">
        <v>185</v>
      </c>
      <c r="D584" t="s">
        <v>186</v>
      </c>
      <c r="E584" t="s">
        <v>2166</v>
      </c>
      <c r="F584" t="s">
        <v>2167</v>
      </c>
      <c r="G584" t="s">
        <v>2168</v>
      </c>
      <c r="H584" t="s">
        <v>2169</v>
      </c>
      <c r="I584" t="s">
        <v>2170</v>
      </c>
      <c r="J584" t="s">
        <v>230</v>
      </c>
      <c r="L584" s="4" t="str">
        <f>I720</f>
        <v>CT1_39_1_4</v>
      </c>
      <c r="N584" t="s">
        <v>2171</v>
      </c>
      <c r="P584" t="str">
        <f>IFERROR(INDEX(LessonLO!H:I,MATCH("GCSE"&amp;AN584,LessonLO!H:H,0),2),"")</f>
        <v>GCSE47</v>
      </c>
      <c r="Q584" t="str">
        <f>IFERROR(INDEX(LessonLO!H:I,MATCH("Tiny"&amp;AN584,LessonLO!H:H,0),2),"")</f>
        <v/>
      </c>
      <c r="R584" t="str">
        <f>IFERROR(INDEX(LessonLO!H:I,MATCH("Mini"&amp;AN584,LessonLO!H:H,0),2),"")</f>
        <v/>
      </c>
      <c r="S584" t="str">
        <f>IFERROR(INDEX(LessonLO!H:I,MATCH("Junior"&amp;AN584,LessonLO!H:H,0),2),"")</f>
        <v/>
      </c>
      <c r="T584" t="str">
        <f>IFERROR(INDEX(LessonLO!H:I,MATCH("Senior"&amp;AN584,LessonLO!H:H,0),1),"")</f>
        <v/>
      </c>
      <c r="AN584" t="s">
        <v>2172</v>
      </c>
      <c r="AO584" t="str">
        <f t="shared" ca="1" si="35"/>
        <v>4b451bf7-1547-4690-8f26-04b3b2ccc7a5</v>
      </c>
    </row>
    <row r="585" spans="1:41" x14ac:dyDescent="0.45">
      <c r="A585" s="1">
        <v>582</v>
      </c>
      <c r="B585">
        <v>582</v>
      </c>
      <c r="C585" t="s">
        <v>185</v>
      </c>
      <c r="D585" t="s">
        <v>186</v>
      </c>
      <c r="E585" t="s">
        <v>2166</v>
      </c>
      <c r="F585" t="s">
        <v>2167</v>
      </c>
      <c r="G585" t="s">
        <v>2168</v>
      </c>
      <c r="H585" t="s">
        <v>2169</v>
      </c>
      <c r="I585" t="s">
        <v>2173</v>
      </c>
      <c r="J585" t="s">
        <v>230</v>
      </c>
      <c r="L585" s="4" t="str">
        <f>I584</f>
        <v>CT1_36_1_1</v>
      </c>
      <c r="N585" t="s">
        <v>2174</v>
      </c>
      <c r="P585" t="str">
        <f>IFERROR(INDEX(LessonLO!H:I,MATCH("GCSE"&amp;AN585,LessonLO!H:H,0),2),"")</f>
        <v>GCSE47</v>
      </c>
      <c r="Q585" t="str">
        <f>IFERROR(INDEX(LessonLO!H:I,MATCH("Tiny"&amp;AN585,LessonLO!H:H,0),2),"")</f>
        <v/>
      </c>
      <c r="R585" t="str">
        <f>IFERROR(INDEX(LessonLO!H:I,MATCH("Mini"&amp;AN585,LessonLO!H:H,0),2),"")</f>
        <v/>
      </c>
      <c r="S585" t="str">
        <f>IFERROR(INDEX(LessonLO!H:I,MATCH("Junior"&amp;AN585,LessonLO!H:H,0),2),"")</f>
        <v/>
      </c>
      <c r="T585" t="str">
        <f>IFERROR(INDEX(LessonLO!H:I,MATCH("Senior"&amp;AN585,LessonLO!H:H,0),1),"")</f>
        <v/>
      </c>
      <c r="AN585" t="s">
        <v>2175</v>
      </c>
      <c r="AO585" t="str">
        <f t="shared" ca="1" si="35"/>
        <v>2a6c79bf-54ed-4648-8a6c-0d5082347269</v>
      </c>
    </row>
    <row r="586" spans="1:41" x14ac:dyDescent="0.45">
      <c r="A586" s="1">
        <v>583</v>
      </c>
      <c r="B586">
        <v>583</v>
      </c>
      <c r="C586" t="s">
        <v>185</v>
      </c>
      <c r="D586" t="s">
        <v>186</v>
      </c>
      <c r="E586" t="s">
        <v>2166</v>
      </c>
      <c r="F586" t="s">
        <v>2167</v>
      </c>
      <c r="G586" t="s">
        <v>2168</v>
      </c>
      <c r="H586" t="s">
        <v>2169</v>
      </c>
      <c r="I586" t="s">
        <v>2176</v>
      </c>
      <c r="J586" t="s">
        <v>230</v>
      </c>
      <c r="L586" s="4" t="str">
        <f>I585</f>
        <v>CT1_36_1_2</v>
      </c>
      <c r="N586" t="s">
        <v>2177</v>
      </c>
      <c r="P586" t="str">
        <f>IFERROR(INDEX(LessonLO!H:I,MATCH("GCSE"&amp;AN586,LessonLO!H:H,0),2),"")</f>
        <v>GCSE47</v>
      </c>
      <c r="Q586" t="str">
        <f>IFERROR(INDEX(LessonLO!H:I,MATCH("Tiny"&amp;AN586,LessonLO!H:H,0),2),"")</f>
        <v/>
      </c>
      <c r="R586" t="str">
        <f>IFERROR(INDEX(LessonLO!H:I,MATCH("Mini"&amp;AN586,LessonLO!H:H,0),2),"")</f>
        <v/>
      </c>
      <c r="S586" t="str">
        <f>IFERROR(INDEX(LessonLO!H:I,MATCH("Junior"&amp;AN586,LessonLO!H:H,0),2),"")</f>
        <v/>
      </c>
      <c r="T586" t="str">
        <f>IFERROR(INDEX(LessonLO!H:I,MATCH("Senior"&amp;AN586,LessonLO!H:H,0),1),"")</f>
        <v/>
      </c>
      <c r="AN586" t="s">
        <v>2178</v>
      </c>
      <c r="AO586" t="str">
        <f t="shared" ca="1" si="35"/>
        <v>ba24b564-1696-4638-bc99-ab2465ea2354</v>
      </c>
    </row>
    <row r="587" spans="1:41" x14ac:dyDescent="0.45">
      <c r="A587" s="1">
        <v>584</v>
      </c>
      <c r="B587">
        <v>584</v>
      </c>
      <c r="C587" t="s">
        <v>185</v>
      </c>
      <c r="D587" t="s">
        <v>186</v>
      </c>
      <c r="E587" t="s">
        <v>2166</v>
      </c>
      <c r="F587" t="s">
        <v>2167</v>
      </c>
      <c r="G587" t="s">
        <v>2168</v>
      </c>
      <c r="H587" t="s">
        <v>2169</v>
      </c>
      <c r="I587" t="s">
        <v>2179</v>
      </c>
      <c r="J587" t="s">
        <v>230</v>
      </c>
      <c r="L587" s="4" t="str">
        <f>CONCATENATE(I586,",",I177)</f>
        <v>CT1_36_1_3,CT1_9_1_3</v>
      </c>
      <c r="N587" t="s">
        <v>2180</v>
      </c>
      <c r="P587" t="str">
        <f>IFERROR(INDEX(LessonLO!H:I,MATCH("GCSE"&amp;AN587,LessonLO!H:H,0),2),"")</f>
        <v>GCSE47</v>
      </c>
      <c r="Q587" t="str">
        <f>IFERROR(INDEX(LessonLO!H:I,MATCH("Tiny"&amp;AN587,LessonLO!H:H,0),2),"")</f>
        <v/>
      </c>
      <c r="R587" t="str">
        <f>IFERROR(INDEX(LessonLO!H:I,MATCH("Mini"&amp;AN587,LessonLO!H:H,0),2),"")</f>
        <v/>
      </c>
      <c r="S587" t="str">
        <f>IFERROR(INDEX(LessonLO!H:I,MATCH("Junior"&amp;AN587,LessonLO!H:H,0),2),"")</f>
        <v/>
      </c>
      <c r="T587" t="str">
        <f>IFERROR(INDEX(LessonLO!H:I,MATCH("Senior"&amp;AN587,LessonLO!H:H,0),1),"")</f>
        <v/>
      </c>
      <c r="AN587" t="s">
        <v>2181</v>
      </c>
      <c r="AO587" t="str">
        <f ca="1">_xlfn.CONCAT(OFFSET(INDEX(I:I,MATCH("CT1_36_1_3",I:I,0)),0,31),",",OFFSET(INDEX(I:I,MATCH("CT1_9_1_3",I:I,0)),0,31))</f>
        <v>0ba97286-df23-48d7-817c-78108c76f196,08e8d27b-c53f-4d12-97cf-d23c2ebde0f6</v>
      </c>
    </row>
    <row r="588" spans="1:41" x14ac:dyDescent="0.45">
      <c r="A588" s="1">
        <v>585</v>
      </c>
      <c r="B588">
        <v>585</v>
      </c>
      <c r="C588" t="s">
        <v>185</v>
      </c>
      <c r="D588" t="s">
        <v>186</v>
      </c>
      <c r="E588" t="s">
        <v>2182</v>
      </c>
      <c r="F588" t="s">
        <v>42</v>
      </c>
      <c r="G588" t="s">
        <v>2183</v>
      </c>
      <c r="H588" t="s">
        <v>2184</v>
      </c>
      <c r="I588" t="s">
        <v>2185</v>
      </c>
      <c r="J588" t="s">
        <v>53</v>
      </c>
      <c r="L588" s="5" t="s">
        <v>2186</v>
      </c>
      <c r="N588" t="s">
        <v>2187</v>
      </c>
      <c r="P588" t="str">
        <f>IFERROR(INDEX(LessonLO!H:I,MATCH("GCSE"&amp;AN588,LessonLO!H:H,0),2),"")</f>
        <v>GCSE21</v>
      </c>
      <c r="Q588" t="str">
        <f>IFERROR(INDEX(LessonLO!H:I,MATCH("Tiny"&amp;AN588,LessonLO!H:H,0),2),"")</f>
        <v/>
      </c>
      <c r="R588" t="str">
        <f>IFERROR(INDEX(LessonLO!H:I,MATCH("Mini"&amp;AN588,LessonLO!H:H,0),2),"")</f>
        <v/>
      </c>
      <c r="S588" t="str">
        <f>IFERROR(INDEX(LessonLO!H:I,MATCH("Junior"&amp;AN588,LessonLO!H:H,0),2),"")</f>
        <v/>
      </c>
      <c r="T588" t="str">
        <f>IFERROR(INDEX(LessonLO!H:I,MATCH("Senior"&amp;AN588,LessonLO!H:H,0),1),"")</f>
        <v/>
      </c>
      <c r="AN588" t="s">
        <v>2188</v>
      </c>
      <c r="AO588" t="s">
        <v>2189</v>
      </c>
    </row>
    <row r="589" spans="1:41" x14ac:dyDescent="0.45">
      <c r="A589" s="1">
        <v>586</v>
      </c>
      <c r="B589">
        <v>586</v>
      </c>
      <c r="C589" t="s">
        <v>185</v>
      </c>
      <c r="D589" t="s">
        <v>186</v>
      </c>
      <c r="E589" t="s">
        <v>2182</v>
      </c>
      <c r="F589" t="s">
        <v>42</v>
      </c>
      <c r="G589" t="s">
        <v>2183</v>
      </c>
      <c r="H589" t="s">
        <v>2184</v>
      </c>
      <c r="I589" t="s">
        <v>2190</v>
      </c>
      <c r="J589" t="s">
        <v>80</v>
      </c>
      <c r="L589" s="5" t="s">
        <v>2185</v>
      </c>
      <c r="N589" t="s">
        <v>2191</v>
      </c>
      <c r="P589" t="str">
        <f>IFERROR(INDEX(LessonLO!H:I,MATCH("GCSE"&amp;AN589,LessonLO!H:H,0),2),"")</f>
        <v>GCSE21</v>
      </c>
      <c r="Q589" t="str">
        <f>IFERROR(INDEX(LessonLO!H:I,MATCH("Tiny"&amp;AN589,LessonLO!H:H,0),2),"")</f>
        <v/>
      </c>
      <c r="R589" t="str">
        <f>IFERROR(INDEX(LessonLO!H:I,MATCH("Mini"&amp;AN589,LessonLO!H:H,0),2),"")</f>
        <v/>
      </c>
      <c r="S589" t="str">
        <f>IFERROR(INDEX(LessonLO!H:I,MATCH("Junior"&amp;AN589,LessonLO!H:H,0),2),"")</f>
        <v/>
      </c>
      <c r="T589" t="str">
        <f>IFERROR(INDEX(LessonLO!H:I,MATCH("Senior"&amp;AN589,LessonLO!H:H,0),1),"")</f>
        <v/>
      </c>
      <c r="AN589" t="s">
        <v>2192</v>
      </c>
      <c r="AO589" t="str">
        <f t="shared" ref="AO589:AO594" ca="1" si="36">OFFSET(INDEX(I:I,MATCH(L589,I:I,0)),0,31)</f>
        <v>cce6d248-95e9-4572-a615-bfd77a426199</v>
      </c>
    </row>
    <row r="590" spans="1:41" x14ac:dyDescent="0.45">
      <c r="A590" s="1">
        <v>587</v>
      </c>
      <c r="B590">
        <v>587</v>
      </c>
      <c r="C590" t="s">
        <v>185</v>
      </c>
      <c r="D590" t="s">
        <v>186</v>
      </c>
      <c r="E590" t="s">
        <v>2182</v>
      </c>
      <c r="F590" t="s">
        <v>42</v>
      </c>
      <c r="G590" t="s">
        <v>2183</v>
      </c>
      <c r="H590" t="s">
        <v>2184</v>
      </c>
      <c r="I590" t="s">
        <v>2193</v>
      </c>
      <c r="J590" t="s">
        <v>80</v>
      </c>
      <c r="L590" s="5" t="s">
        <v>2185</v>
      </c>
      <c r="N590" t="s">
        <v>2194</v>
      </c>
      <c r="P590" t="str">
        <f>IFERROR(INDEX(LessonLO!H:I,MATCH("GCSE"&amp;AN590,LessonLO!H:H,0),2),"")</f>
        <v>GCSE21</v>
      </c>
      <c r="Q590" t="str">
        <f>IFERROR(INDEX(LessonLO!H:I,MATCH("Tiny"&amp;AN590,LessonLO!H:H,0),2),"")</f>
        <v/>
      </c>
      <c r="R590" t="str">
        <f>IFERROR(INDEX(LessonLO!H:I,MATCH("Mini"&amp;AN590,LessonLO!H:H,0),2),"")</f>
        <v/>
      </c>
      <c r="S590" t="str">
        <f>IFERROR(INDEX(LessonLO!H:I,MATCH("Junior"&amp;AN590,LessonLO!H:H,0),2),"")</f>
        <v/>
      </c>
      <c r="T590" t="str">
        <f>IFERROR(INDEX(LessonLO!H:I,MATCH("Senior"&amp;AN590,LessonLO!H:H,0),1),"")</f>
        <v/>
      </c>
      <c r="AN590" t="s">
        <v>2195</v>
      </c>
      <c r="AO590" t="str">
        <f t="shared" ca="1" si="36"/>
        <v>cce6d248-95e9-4572-a615-bfd77a426199</v>
      </c>
    </row>
    <row r="591" spans="1:41" x14ac:dyDescent="0.45">
      <c r="A591" s="1">
        <v>588</v>
      </c>
      <c r="B591">
        <v>588</v>
      </c>
      <c r="C591" t="s">
        <v>185</v>
      </c>
      <c r="D591" t="s">
        <v>186</v>
      </c>
      <c r="E591" t="s">
        <v>2182</v>
      </c>
      <c r="F591" t="s">
        <v>42</v>
      </c>
      <c r="G591" t="s">
        <v>2183</v>
      </c>
      <c r="H591" t="s">
        <v>2184</v>
      </c>
      <c r="I591" t="s">
        <v>2196</v>
      </c>
      <c r="J591" t="s">
        <v>80</v>
      </c>
      <c r="L591" s="5" t="s">
        <v>2185</v>
      </c>
      <c r="N591" t="s">
        <v>2197</v>
      </c>
      <c r="P591" t="str">
        <f>IFERROR(INDEX(LessonLO!H:I,MATCH("GCSE"&amp;AN591,LessonLO!H:H,0),2),"")</f>
        <v>GCSE21</v>
      </c>
      <c r="Q591" t="str">
        <f>IFERROR(INDEX(LessonLO!H:I,MATCH("Tiny"&amp;AN591,LessonLO!H:H,0),2),"")</f>
        <v/>
      </c>
      <c r="R591" t="str">
        <f>IFERROR(INDEX(LessonLO!H:I,MATCH("Mini"&amp;AN591,LessonLO!H:H,0),2),"")</f>
        <v/>
      </c>
      <c r="S591" t="str">
        <f>IFERROR(INDEX(LessonLO!H:I,MATCH("Junior"&amp;AN591,LessonLO!H:H,0),2),"")</f>
        <v/>
      </c>
      <c r="T591" t="str">
        <f>IFERROR(INDEX(LessonLO!H:I,MATCH("Senior"&amp;AN591,LessonLO!H:H,0),1),"")</f>
        <v/>
      </c>
      <c r="AN591" t="s">
        <v>2198</v>
      </c>
      <c r="AO591" t="str">
        <f t="shared" ca="1" si="36"/>
        <v>cce6d248-95e9-4572-a615-bfd77a426199</v>
      </c>
    </row>
    <row r="592" spans="1:41" x14ac:dyDescent="0.45">
      <c r="A592" s="1">
        <v>589</v>
      </c>
      <c r="B592">
        <v>589</v>
      </c>
      <c r="C592" t="s">
        <v>185</v>
      </c>
      <c r="D592" t="s">
        <v>186</v>
      </c>
      <c r="E592" t="s">
        <v>2182</v>
      </c>
      <c r="F592" t="s">
        <v>42</v>
      </c>
      <c r="G592" t="s">
        <v>2183</v>
      </c>
      <c r="H592" t="s">
        <v>2184</v>
      </c>
      <c r="I592" t="s">
        <v>2199</v>
      </c>
      <c r="J592" t="s">
        <v>80</v>
      </c>
      <c r="L592" s="5" t="s">
        <v>2185</v>
      </c>
      <c r="N592" t="s">
        <v>2200</v>
      </c>
      <c r="P592" t="str">
        <f>IFERROR(INDEX(LessonLO!H:I,MATCH("GCSE"&amp;AN592,LessonLO!H:H,0),2),"")</f>
        <v>GCSE21</v>
      </c>
      <c r="Q592" t="str">
        <f>IFERROR(INDEX(LessonLO!H:I,MATCH("Tiny"&amp;AN592,LessonLO!H:H,0),2),"")</f>
        <v/>
      </c>
      <c r="R592" t="str">
        <f>IFERROR(INDEX(LessonLO!H:I,MATCH("Mini"&amp;AN592,LessonLO!H:H,0),2),"")</f>
        <v/>
      </c>
      <c r="S592" t="str">
        <f>IFERROR(INDEX(LessonLO!H:I,MATCH("Junior"&amp;AN592,LessonLO!H:H,0),2),"")</f>
        <v/>
      </c>
      <c r="T592" t="str">
        <f>IFERROR(INDEX(LessonLO!H:I,MATCH("Senior"&amp;AN592,LessonLO!H:H,0),1),"")</f>
        <v/>
      </c>
      <c r="AN592" t="s">
        <v>2201</v>
      </c>
      <c r="AO592" t="str">
        <f t="shared" ca="1" si="36"/>
        <v>cce6d248-95e9-4572-a615-bfd77a426199</v>
      </c>
    </row>
    <row r="593" spans="1:41" x14ac:dyDescent="0.45">
      <c r="A593" s="1">
        <v>590</v>
      </c>
      <c r="B593">
        <v>590</v>
      </c>
      <c r="C593" t="s">
        <v>185</v>
      </c>
      <c r="D593" t="s">
        <v>186</v>
      </c>
      <c r="E593" t="s">
        <v>2182</v>
      </c>
      <c r="F593" t="s">
        <v>42</v>
      </c>
      <c r="G593" t="s">
        <v>2183</v>
      </c>
      <c r="H593" t="s">
        <v>2184</v>
      </c>
      <c r="I593" t="s">
        <v>2202</v>
      </c>
      <c r="J593" t="s">
        <v>80</v>
      </c>
      <c r="L593" s="5" t="s">
        <v>2185</v>
      </c>
      <c r="N593" t="s">
        <v>2203</v>
      </c>
      <c r="P593" t="str">
        <f>IFERROR(INDEX(LessonLO!H:I,MATCH("GCSE"&amp;AN593,LessonLO!H:H,0),2),"")</f>
        <v>GCSE21</v>
      </c>
      <c r="Q593" t="str">
        <f>IFERROR(INDEX(LessonLO!H:I,MATCH("Tiny"&amp;AN593,LessonLO!H:H,0),2),"")</f>
        <v/>
      </c>
      <c r="R593" t="str">
        <f>IFERROR(INDEX(LessonLO!H:I,MATCH("Mini"&amp;AN593,LessonLO!H:H,0),2),"")</f>
        <v/>
      </c>
      <c r="S593" t="str">
        <f>IFERROR(INDEX(LessonLO!H:I,MATCH("Junior"&amp;AN593,LessonLO!H:H,0),2),"")</f>
        <v/>
      </c>
      <c r="T593" t="str">
        <f>IFERROR(INDEX(LessonLO!H:I,MATCH("Senior"&amp;AN593,LessonLO!H:H,0),1),"")</f>
        <v/>
      </c>
      <c r="AN593" t="s">
        <v>2204</v>
      </c>
      <c r="AO593" t="str">
        <f t="shared" ca="1" si="36"/>
        <v>cce6d248-95e9-4572-a615-bfd77a426199</v>
      </c>
    </row>
    <row r="594" spans="1:41" x14ac:dyDescent="0.45">
      <c r="A594" s="1">
        <v>591</v>
      </c>
      <c r="B594">
        <v>591</v>
      </c>
      <c r="C594" t="s">
        <v>185</v>
      </c>
      <c r="D594" t="s">
        <v>186</v>
      </c>
      <c r="E594" t="s">
        <v>2182</v>
      </c>
      <c r="F594" t="s">
        <v>42</v>
      </c>
      <c r="G594" t="s">
        <v>2183</v>
      </c>
      <c r="H594" t="s">
        <v>2184</v>
      </c>
      <c r="I594" t="s">
        <v>2205</v>
      </c>
      <c r="J594" t="s">
        <v>53</v>
      </c>
      <c r="L594" s="5" t="s">
        <v>2185</v>
      </c>
      <c r="N594" t="s">
        <v>2206</v>
      </c>
      <c r="P594" t="str">
        <f>IFERROR(INDEX(LessonLO!H:I,MATCH("GCSE"&amp;AN594,LessonLO!H:H,0),2),"")</f>
        <v>GCSE23</v>
      </c>
      <c r="Q594" t="str">
        <f>IFERROR(INDEX(LessonLO!H:I,MATCH("Tiny"&amp;AN594,LessonLO!H:H,0),2),"")</f>
        <v/>
      </c>
      <c r="R594" t="str">
        <f>IFERROR(INDEX(LessonLO!H:I,MATCH("Mini"&amp;AN594,LessonLO!H:H,0),2),"")</f>
        <v/>
      </c>
      <c r="S594" t="str">
        <f>IFERROR(INDEX(LessonLO!H:I,MATCH("Junior"&amp;AN594,LessonLO!H:H,0),2),"")</f>
        <v/>
      </c>
      <c r="T594" t="str">
        <f>IFERROR(INDEX(LessonLO!H:I,MATCH("Senior"&amp;AN594,LessonLO!H:H,0),1),"")</f>
        <v/>
      </c>
      <c r="AN594" t="s">
        <v>2207</v>
      </c>
      <c r="AO594" t="str">
        <f t="shared" ca="1" si="36"/>
        <v>cce6d248-95e9-4572-a615-bfd77a426199</v>
      </c>
    </row>
    <row r="595" spans="1:41" x14ac:dyDescent="0.45">
      <c r="A595" s="1">
        <v>592</v>
      </c>
      <c r="B595">
        <v>592</v>
      </c>
      <c r="C595" t="s">
        <v>185</v>
      </c>
      <c r="D595" t="s">
        <v>186</v>
      </c>
      <c r="E595" t="s">
        <v>2182</v>
      </c>
      <c r="F595" t="s">
        <v>42</v>
      </c>
      <c r="G595" t="s">
        <v>2183</v>
      </c>
      <c r="H595" t="s">
        <v>2184</v>
      </c>
      <c r="I595" t="s">
        <v>2208</v>
      </c>
      <c r="J595" t="s">
        <v>53</v>
      </c>
      <c r="L595" s="5" t="s">
        <v>2209</v>
      </c>
      <c r="N595" t="s">
        <v>2210</v>
      </c>
      <c r="P595" t="str">
        <f>IFERROR(INDEX(LessonLO!H:I,MATCH("GCSE"&amp;AN595,LessonLO!H:H,0),2),"")</f>
        <v>GCSE23</v>
      </c>
      <c r="Q595" t="str">
        <f>IFERROR(INDEX(LessonLO!H:I,MATCH("Tiny"&amp;AN595,LessonLO!H:H,0),2),"")</f>
        <v/>
      </c>
      <c r="R595" t="str">
        <f>IFERROR(INDEX(LessonLO!H:I,MATCH("Mini"&amp;AN595,LessonLO!H:H,0),2),"")</f>
        <v/>
      </c>
      <c r="S595" t="str">
        <f>IFERROR(INDEX(LessonLO!H:I,MATCH("Junior"&amp;AN595,LessonLO!H:H,0),2),"")</f>
        <v/>
      </c>
      <c r="T595" t="str">
        <f>IFERROR(INDEX(LessonLO!H:I,MATCH("Senior"&amp;AN595,LessonLO!H:H,0),1),"")</f>
        <v/>
      </c>
      <c r="AN595" t="s">
        <v>2211</v>
      </c>
      <c r="AO595" t="s">
        <v>2212</v>
      </c>
    </row>
    <row r="596" spans="1:41" x14ac:dyDescent="0.45">
      <c r="A596" s="1">
        <v>593</v>
      </c>
      <c r="B596">
        <v>593</v>
      </c>
      <c r="C596" t="s">
        <v>185</v>
      </c>
      <c r="D596" t="s">
        <v>186</v>
      </c>
      <c r="E596" t="s">
        <v>2182</v>
      </c>
      <c r="F596" t="s">
        <v>42</v>
      </c>
      <c r="G596" t="s">
        <v>2183</v>
      </c>
      <c r="H596" t="s">
        <v>2184</v>
      </c>
      <c r="I596" t="s">
        <v>2213</v>
      </c>
      <c r="J596" t="s">
        <v>53</v>
      </c>
      <c r="L596" s="5" t="s">
        <v>2185</v>
      </c>
      <c r="N596" t="s">
        <v>2214</v>
      </c>
      <c r="P596" t="str">
        <f>IFERROR(INDEX(LessonLO!H:I,MATCH("GCSE"&amp;AN596,LessonLO!H:H,0),2),"")</f>
        <v>GCSE23</v>
      </c>
      <c r="Q596" t="str">
        <f>IFERROR(INDEX(LessonLO!H:I,MATCH("Tiny"&amp;AN596,LessonLO!H:H,0),2),"")</f>
        <v/>
      </c>
      <c r="R596" t="str">
        <f>IFERROR(INDEX(LessonLO!H:I,MATCH("Mini"&amp;AN596,LessonLO!H:H,0),2),"")</f>
        <v/>
      </c>
      <c r="S596" t="str">
        <f>IFERROR(INDEX(LessonLO!H:I,MATCH("Junior"&amp;AN596,LessonLO!H:H,0),2),"")</f>
        <v/>
      </c>
      <c r="T596" t="str">
        <f>IFERROR(INDEX(LessonLO!H:I,MATCH("Senior"&amp;AN596,LessonLO!H:H,0),1),"")</f>
        <v/>
      </c>
      <c r="AN596" t="s">
        <v>2215</v>
      </c>
      <c r="AO596" t="str">
        <f ca="1">OFFSET(INDEX(I:I,MATCH(L596,I:I,0)),0,31)</f>
        <v>cce6d248-95e9-4572-a615-bfd77a426199</v>
      </c>
    </row>
    <row r="597" spans="1:41" x14ac:dyDescent="0.45">
      <c r="A597" s="1">
        <v>594</v>
      </c>
      <c r="B597">
        <v>594</v>
      </c>
      <c r="C597" t="s">
        <v>185</v>
      </c>
      <c r="D597" t="s">
        <v>186</v>
      </c>
      <c r="E597" t="s">
        <v>2182</v>
      </c>
      <c r="F597" t="s">
        <v>42</v>
      </c>
      <c r="G597" t="s">
        <v>2183</v>
      </c>
      <c r="H597" t="s">
        <v>2184</v>
      </c>
      <c r="I597" t="s">
        <v>2216</v>
      </c>
      <c r="J597" t="s">
        <v>53</v>
      </c>
      <c r="L597" s="5" t="s">
        <v>2217</v>
      </c>
      <c r="N597" t="s">
        <v>2218</v>
      </c>
      <c r="P597" t="str">
        <f>IFERROR(INDEX(LessonLO!H:I,MATCH("GCSE"&amp;AN597,LessonLO!H:H,0),2),"")</f>
        <v>GCSE23</v>
      </c>
      <c r="Q597" t="str">
        <f>IFERROR(INDEX(LessonLO!H:I,MATCH("Tiny"&amp;AN597,LessonLO!H:H,0),2),"")</f>
        <v/>
      </c>
      <c r="R597" t="str">
        <f>IFERROR(INDEX(LessonLO!H:I,MATCH("Mini"&amp;AN597,LessonLO!H:H,0),2),"")</f>
        <v/>
      </c>
      <c r="S597" t="str">
        <f>IFERROR(INDEX(LessonLO!H:I,MATCH("Junior"&amp;AN597,LessonLO!H:H,0),2),"")</f>
        <v/>
      </c>
      <c r="T597" t="str">
        <f>IFERROR(INDEX(LessonLO!H:I,MATCH("Senior"&amp;AN597,LessonLO!H:H,0),1),"")</f>
        <v/>
      </c>
      <c r="AN597" t="s">
        <v>2219</v>
      </c>
      <c r="AO597" t="s">
        <v>2220</v>
      </c>
    </row>
    <row r="598" spans="1:41" x14ac:dyDescent="0.45">
      <c r="A598" s="1">
        <v>595</v>
      </c>
      <c r="B598">
        <v>595</v>
      </c>
      <c r="C598" t="s">
        <v>185</v>
      </c>
      <c r="D598" t="s">
        <v>186</v>
      </c>
      <c r="E598" t="s">
        <v>2182</v>
      </c>
      <c r="F598" t="s">
        <v>42</v>
      </c>
      <c r="G598" t="s">
        <v>2221</v>
      </c>
      <c r="H598" t="s">
        <v>2222</v>
      </c>
      <c r="I598" t="s">
        <v>2223</v>
      </c>
      <c r="J598" t="s">
        <v>80</v>
      </c>
      <c r="L598" s="5" t="s">
        <v>2224</v>
      </c>
      <c r="N598" t="s">
        <v>2225</v>
      </c>
      <c r="P598" t="str">
        <f>IFERROR(INDEX(LessonLO!H:I,MATCH("GCSE"&amp;AN598,LessonLO!H:H,0),2),"")</f>
        <v>GCSE8</v>
      </c>
      <c r="Q598" t="str">
        <f>IFERROR(INDEX(LessonLO!H:I,MATCH("Tiny"&amp;AN598,LessonLO!H:H,0),2),"")</f>
        <v/>
      </c>
      <c r="R598" t="str">
        <f>IFERROR(INDEX(LessonLO!H:I,MATCH("Mini"&amp;AN598,LessonLO!H:H,0),2),"")</f>
        <v/>
      </c>
      <c r="S598" t="str">
        <f>IFERROR(INDEX(LessonLO!H:I,MATCH("Junior"&amp;AN598,LessonLO!H:H,0),2),"")</f>
        <v/>
      </c>
      <c r="T598" t="str">
        <f>IFERROR(INDEX(LessonLO!H:I,MATCH("Senior"&amp;AN598,LessonLO!H:H,0),1),"")</f>
        <v/>
      </c>
      <c r="AN598" t="s">
        <v>2226</v>
      </c>
      <c r="AO598" t="s">
        <v>2227</v>
      </c>
    </row>
    <row r="599" spans="1:41" x14ac:dyDescent="0.45">
      <c r="A599" s="1">
        <v>596</v>
      </c>
      <c r="B599">
        <v>596</v>
      </c>
      <c r="C599" t="s">
        <v>185</v>
      </c>
      <c r="D599" t="s">
        <v>186</v>
      </c>
      <c r="E599" t="s">
        <v>2182</v>
      </c>
      <c r="F599" t="s">
        <v>42</v>
      </c>
      <c r="G599" t="s">
        <v>2221</v>
      </c>
      <c r="H599" t="s">
        <v>2222</v>
      </c>
      <c r="I599" t="s">
        <v>2228</v>
      </c>
      <c r="J599" t="s">
        <v>80</v>
      </c>
      <c r="L599" s="5" t="s">
        <v>2229</v>
      </c>
      <c r="N599" t="s">
        <v>2230</v>
      </c>
      <c r="P599" t="str">
        <f>IFERROR(INDEX(LessonLO!H:I,MATCH("GCSE"&amp;AN599,LessonLO!H:H,0),2),"")</f>
        <v>GCSE8</v>
      </c>
      <c r="Q599" t="str">
        <f>IFERROR(INDEX(LessonLO!H:I,MATCH("Tiny"&amp;AN599,LessonLO!H:H,0),2),"")</f>
        <v/>
      </c>
      <c r="R599" t="str">
        <f>IFERROR(INDEX(LessonLO!H:I,MATCH("Mini"&amp;AN599,LessonLO!H:H,0),2),"")</f>
        <v/>
      </c>
      <c r="S599" t="str">
        <f>IFERROR(INDEX(LessonLO!H:I,MATCH("Junior"&amp;AN599,LessonLO!H:H,0),2),"")</f>
        <v/>
      </c>
      <c r="T599" t="str">
        <f>IFERROR(INDEX(LessonLO!H:I,MATCH("Senior"&amp;AN599,LessonLO!H:H,0),1),"")</f>
        <v/>
      </c>
      <c r="AN599" t="s">
        <v>2231</v>
      </c>
      <c r="AO599" t="s">
        <v>2232</v>
      </c>
    </row>
    <row r="600" spans="1:41" x14ac:dyDescent="0.45">
      <c r="A600" s="1">
        <v>597</v>
      </c>
      <c r="B600">
        <v>597</v>
      </c>
      <c r="C600" t="s">
        <v>185</v>
      </c>
      <c r="D600" t="s">
        <v>186</v>
      </c>
      <c r="E600" t="s">
        <v>2182</v>
      </c>
      <c r="F600" t="s">
        <v>42</v>
      </c>
      <c r="G600" t="s">
        <v>2221</v>
      </c>
      <c r="H600" t="s">
        <v>2222</v>
      </c>
      <c r="I600" t="s">
        <v>2233</v>
      </c>
      <c r="J600" t="s">
        <v>80</v>
      </c>
      <c r="L600" s="5" t="s">
        <v>110</v>
      </c>
      <c r="N600" t="s">
        <v>2234</v>
      </c>
      <c r="P600" t="str">
        <f>IFERROR(INDEX(LessonLO!H:I,MATCH("GCSE"&amp;AN600,LessonLO!H:H,0),2),"")</f>
        <v>GCSE8</v>
      </c>
      <c r="Q600" t="str">
        <f>IFERROR(INDEX(LessonLO!H:I,MATCH("Tiny"&amp;AN600,LessonLO!H:H,0),2),"")</f>
        <v/>
      </c>
      <c r="R600" t="str">
        <f>IFERROR(INDEX(LessonLO!H:I,MATCH("Mini"&amp;AN600,LessonLO!H:H,0),2),"")</f>
        <v/>
      </c>
      <c r="S600" t="str">
        <f>IFERROR(INDEX(LessonLO!H:I,MATCH("Junior"&amp;AN600,LessonLO!H:H,0),2),"")</f>
        <v/>
      </c>
      <c r="T600" t="str">
        <f>IFERROR(INDEX(LessonLO!H:I,MATCH("Senior"&amp;AN600,LessonLO!H:H,0),1),"")</f>
        <v/>
      </c>
      <c r="AN600" t="s">
        <v>2235</v>
      </c>
      <c r="AO600" t="str">
        <f ca="1">OFFSET(INDEX(I:I,MATCH(L600,I:I,0)),0,31)</f>
        <v>94b315d9-0ea5-4d0b-b67b-49c6b5bd913b</v>
      </c>
    </row>
    <row r="601" spans="1:41" x14ac:dyDescent="0.45">
      <c r="A601" s="1">
        <v>598</v>
      </c>
      <c r="B601">
        <v>598</v>
      </c>
      <c r="C601" t="s">
        <v>185</v>
      </c>
      <c r="D601" t="s">
        <v>186</v>
      </c>
      <c r="E601" t="s">
        <v>2182</v>
      </c>
      <c r="F601" t="s">
        <v>42</v>
      </c>
      <c r="G601" t="s">
        <v>2221</v>
      </c>
      <c r="H601" t="s">
        <v>2222</v>
      </c>
      <c r="I601" t="s">
        <v>2236</v>
      </c>
      <c r="J601" t="s">
        <v>80</v>
      </c>
      <c r="L601" s="5" t="s">
        <v>2237</v>
      </c>
      <c r="N601" t="s">
        <v>2238</v>
      </c>
      <c r="P601" t="str">
        <f>IFERROR(INDEX(LessonLO!H:I,MATCH("GCSE"&amp;AN601,LessonLO!H:H,0),2),"")</f>
        <v>GCSE8</v>
      </c>
      <c r="Q601" t="str">
        <f>IFERROR(INDEX(LessonLO!H:I,MATCH("Tiny"&amp;AN601,LessonLO!H:H,0),2),"")</f>
        <v/>
      </c>
      <c r="R601" t="str">
        <f>IFERROR(INDEX(LessonLO!H:I,MATCH("Mini"&amp;AN601,LessonLO!H:H,0),2),"")</f>
        <v/>
      </c>
      <c r="S601" t="str">
        <f>IFERROR(INDEX(LessonLO!H:I,MATCH("Junior"&amp;AN601,LessonLO!H:H,0),2),"")</f>
        <v/>
      </c>
      <c r="T601" t="str">
        <f>IFERROR(INDEX(LessonLO!H:I,MATCH("Senior"&amp;AN601,LessonLO!H:H,0),1),"")</f>
        <v/>
      </c>
      <c r="AN601" t="s">
        <v>2239</v>
      </c>
      <c r="AO601" t="s">
        <v>2240</v>
      </c>
    </row>
    <row r="602" spans="1:41" x14ac:dyDescent="0.45">
      <c r="A602" s="1">
        <v>599</v>
      </c>
      <c r="B602">
        <v>599</v>
      </c>
      <c r="C602" t="s">
        <v>185</v>
      </c>
      <c r="D602" t="s">
        <v>186</v>
      </c>
      <c r="E602" t="s">
        <v>2182</v>
      </c>
      <c r="F602" t="s">
        <v>42</v>
      </c>
      <c r="G602" t="s">
        <v>2221</v>
      </c>
      <c r="H602" t="s">
        <v>2222</v>
      </c>
      <c r="I602" t="s">
        <v>2241</v>
      </c>
      <c r="J602" t="s">
        <v>80</v>
      </c>
      <c r="L602" s="5" t="s">
        <v>2242</v>
      </c>
      <c r="N602" t="s">
        <v>2243</v>
      </c>
      <c r="P602" t="str">
        <f>IFERROR(INDEX(LessonLO!H:I,MATCH("GCSE"&amp;AN602,LessonLO!H:H,0),2),"")</f>
        <v>GCSE8</v>
      </c>
      <c r="Q602" t="str">
        <f>IFERROR(INDEX(LessonLO!H:I,MATCH("Tiny"&amp;AN602,LessonLO!H:H,0),2),"")</f>
        <v/>
      </c>
      <c r="R602" t="str">
        <f>IFERROR(INDEX(LessonLO!H:I,MATCH("Mini"&amp;AN602,LessonLO!H:H,0),2),"")</f>
        <v/>
      </c>
      <c r="S602" t="str">
        <f>IFERROR(INDEX(LessonLO!H:I,MATCH("Junior"&amp;AN602,LessonLO!H:H,0),2),"")</f>
        <v/>
      </c>
      <c r="T602" t="str">
        <f>IFERROR(INDEX(LessonLO!H:I,MATCH("Senior"&amp;AN602,LessonLO!H:H,0),1),"")</f>
        <v/>
      </c>
      <c r="AN602" t="s">
        <v>2244</v>
      </c>
      <c r="AO602" t="s">
        <v>2245</v>
      </c>
    </row>
    <row r="603" spans="1:41" x14ac:dyDescent="0.45">
      <c r="A603" s="1">
        <v>600</v>
      </c>
      <c r="B603">
        <v>600</v>
      </c>
      <c r="C603" t="s">
        <v>185</v>
      </c>
      <c r="D603" t="s">
        <v>186</v>
      </c>
      <c r="E603" t="s">
        <v>2182</v>
      </c>
      <c r="F603" t="s">
        <v>42</v>
      </c>
      <c r="G603" t="s">
        <v>2221</v>
      </c>
      <c r="H603" t="s">
        <v>2222</v>
      </c>
      <c r="I603" t="s">
        <v>2246</v>
      </c>
      <c r="J603" t="s">
        <v>80</v>
      </c>
      <c r="L603" s="5" t="s">
        <v>126</v>
      </c>
      <c r="N603" t="s">
        <v>2247</v>
      </c>
      <c r="P603" t="str">
        <f>IFERROR(INDEX(LessonLO!H:I,MATCH("GCSE"&amp;AN603,LessonLO!H:H,0),2),"")</f>
        <v>GCSE8</v>
      </c>
      <c r="Q603" t="str">
        <f>IFERROR(INDEX(LessonLO!H:I,MATCH("Tiny"&amp;AN603,LessonLO!H:H,0),2),"")</f>
        <v/>
      </c>
      <c r="R603" t="str">
        <f>IFERROR(INDEX(LessonLO!H:I,MATCH("Mini"&amp;AN603,LessonLO!H:H,0),2),"")</f>
        <v/>
      </c>
      <c r="S603" t="str">
        <f>IFERROR(INDEX(LessonLO!H:I,MATCH("Junior"&amp;AN603,LessonLO!H:H,0),2),"")</f>
        <v/>
      </c>
      <c r="T603" t="str">
        <f>IFERROR(INDEX(LessonLO!H:I,MATCH("Senior"&amp;AN603,LessonLO!H:H,0),1),"")</f>
        <v/>
      </c>
      <c r="AN603" t="s">
        <v>2248</v>
      </c>
      <c r="AO603" t="str">
        <f ca="1">OFFSET(INDEX(I:I,MATCH(L603,I:I,0)),0,31)</f>
        <v>5e88e8ba-58d8-4d76-a5b8-b7a911b71dd6</v>
      </c>
    </row>
    <row r="604" spans="1:41" x14ac:dyDescent="0.45">
      <c r="A604" s="1">
        <v>601</v>
      </c>
      <c r="B604">
        <v>601</v>
      </c>
      <c r="C604" t="s">
        <v>185</v>
      </c>
      <c r="D604" t="s">
        <v>186</v>
      </c>
      <c r="E604" t="s">
        <v>2182</v>
      </c>
      <c r="F604" t="s">
        <v>42</v>
      </c>
      <c r="G604" t="s">
        <v>2221</v>
      </c>
      <c r="H604" t="s">
        <v>2222</v>
      </c>
      <c r="I604" t="s">
        <v>2249</v>
      </c>
      <c r="J604" t="s">
        <v>80</v>
      </c>
      <c r="L604" s="5" t="s">
        <v>126</v>
      </c>
      <c r="N604" t="s">
        <v>2250</v>
      </c>
      <c r="P604" t="str">
        <f>IFERROR(INDEX(LessonLO!H:I,MATCH("GCSE"&amp;AN604,LessonLO!H:H,0),2),"")</f>
        <v>GCSE8</v>
      </c>
      <c r="Q604" t="str">
        <f>IFERROR(INDEX(LessonLO!H:I,MATCH("Tiny"&amp;AN604,LessonLO!H:H,0),2),"")</f>
        <v>TS5.7</v>
      </c>
      <c r="R604" t="str">
        <f>IFERROR(INDEX(LessonLO!H:I,MATCH("Mini"&amp;AN604,LessonLO!H:H,0),2),"")</f>
        <v/>
      </c>
      <c r="S604" t="str">
        <f>IFERROR(INDEX(LessonLO!H:I,MATCH("Junior"&amp;AN604,LessonLO!H:H,0),2),"")</f>
        <v/>
      </c>
      <c r="T604" t="str">
        <f>IFERROR(INDEX(LessonLO!H:I,MATCH("Senior"&amp;AN604,LessonLO!H:H,0),1),"")</f>
        <v/>
      </c>
      <c r="AN604" t="s">
        <v>2251</v>
      </c>
      <c r="AO604" t="str">
        <f ca="1">OFFSET(INDEX(I:I,MATCH(L604,I:I,0)),0,31)</f>
        <v>5e88e8ba-58d8-4d76-a5b8-b7a911b71dd6</v>
      </c>
    </row>
    <row r="605" spans="1:41" x14ac:dyDescent="0.45">
      <c r="A605" s="1">
        <v>602</v>
      </c>
      <c r="B605">
        <v>602</v>
      </c>
      <c r="C605" t="s">
        <v>185</v>
      </c>
      <c r="D605" t="s">
        <v>186</v>
      </c>
      <c r="E605" t="s">
        <v>2182</v>
      </c>
      <c r="F605" t="s">
        <v>42</v>
      </c>
      <c r="G605" t="s">
        <v>2221</v>
      </c>
      <c r="H605" t="s">
        <v>2222</v>
      </c>
      <c r="I605" t="s">
        <v>2252</v>
      </c>
      <c r="J605" t="s">
        <v>80</v>
      </c>
      <c r="L605" s="5" t="s">
        <v>2242</v>
      </c>
      <c r="N605" t="s">
        <v>2253</v>
      </c>
      <c r="P605" t="str">
        <f>IFERROR(INDEX(LessonLO!H:I,MATCH("GCSE"&amp;AN605,LessonLO!H:H,0),2),"")</f>
        <v>GCSE8</v>
      </c>
      <c r="Q605" t="str">
        <f>IFERROR(INDEX(LessonLO!H:I,MATCH("Tiny"&amp;AN605,LessonLO!H:H,0),2),"")</f>
        <v/>
      </c>
      <c r="R605" t="str">
        <f>IFERROR(INDEX(LessonLO!H:I,MATCH("Mini"&amp;AN605,LessonLO!H:H,0),2),"")</f>
        <v/>
      </c>
      <c r="S605" t="str">
        <f>IFERROR(INDEX(LessonLO!H:I,MATCH("Junior"&amp;AN605,LessonLO!H:H,0),2),"")</f>
        <v/>
      </c>
      <c r="T605" t="str">
        <f>IFERROR(INDEX(LessonLO!H:I,MATCH("Senior"&amp;AN605,LessonLO!H:H,0),1),"")</f>
        <v/>
      </c>
      <c r="AN605" t="s">
        <v>2254</v>
      </c>
      <c r="AO605" t="s">
        <v>2245</v>
      </c>
    </row>
    <row r="606" spans="1:41" x14ac:dyDescent="0.45">
      <c r="A606" s="1">
        <v>603</v>
      </c>
      <c r="B606">
        <v>603</v>
      </c>
      <c r="C606" t="s">
        <v>185</v>
      </c>
      <c r="D606" t="s">
        <v>186</v>
      </c>
      <c r="E606" t="s">
        <v>2182</v>
      </c>
      <c r="F606" t="s">
        <v>42</v>
      </c>
      <c r="G606" t="s">
        <v>2221</v>
      </c>
      <c r="H606" t="s">
        <v>2222</v>
      </c>
      <c r="I606" t="s">
        <v>2255</v>
      </c>
      <c r="J606" t="s">
        <v>80</v>
      </c>
      <c r="L606" s="5" t="s">
        <v>2256</v>
      </c>
      <c r="N606" t="s">
        <v>2257</v>
      </c>
      <c r="P606" t="str">
        <f>IFERROR(INDEX(LessonLO!H:I,MATCH("GCSE"&amp;AN606,LessonLO!H:H,0),2),"")</f>
        <v>GCSE8</v>
      </c>
      <c r="Q606" t="str">
        <f>IFERROR(INDEX(LessonLO!H:I,MATCH("Tiny"&amp;AN606,LessonLO!H:H,0),2),"")</f>
        <v/>
      </c>
      <c r="R606" t="str">
        <f>IFERROR(INDEX(LessonLO!H:I,MATCH("Mini"&amp;AN606,LessonLO!H:H,0),2),"")</f>
        <v/>
      </c>
      <c r="S606" t="str">
        <f>IFERROR(INDEX(LessonLO!H:I,MATCH("Junior"&amp;AN606,LessonLO!H:H,0),2),"")</f>
        <v/>
      </c>
      <c r="T606" t="str">
        <f>IFERROR(INDEX(LessonLO!H:I,MATCH("Senior"&amp;AN606,LessonLO!H:H,0),1),"")</f>
        <v/>
      </c>
      <c r="AN606" t="s">
        <v>2258</v>
      </c>
      <c r="AO606" t="s">
        <v>2259</v>
      </c>
    </row>
    <row r="607" spans="1:41" x14ac:dyDescent="0.45">
      <c r="A607" s="1">
        <v>604</v>
      </c>
      <c r="B607">
        <v>604</v>
      </c>
      <c r="C607" t="s">
        <v>185</v>
      </c>
      <c r="D607" t="s">
        <v>186</v>
      </c>
      <c r="E607" t="s">
        <v>2182</v>
      </c>
      <c r="F607" t="s">
        <v>42</v>
      </c>
      <c r="G607" t="s">
        <v>2221</v>
      </c>
      <c r="H607" t="s">
        <v>2222</v>
      </c>
      <c r="I607" t="s">
        <v>2260</v>
      </c>
      <c r="J607" t="s">
        <v>80</v>
      </c>
      <c r="L607" s="5" t="s">
        <v>2249</v>
      </c>
      <c r="N607" t="s">
        <v>2261</v>
      </c>
      <c r="P607" t="str">
        <f>IFERROR(INDEX(LessonLO!H:I,MATCH("GCSE"&amp;AN607,LessonLO!H:H,0),2),"")</f>
        <v>GCSE8</v>
      </c>
      <c r="Q607" t="str">
        <f>IFERROR(INDEX(LessonLO!H:I,MATCH("Tiny"&amp;AN607,LessonLO!H:H,0),2),"")</f>
        <v/>
      </c>
      <c r="R607" t="str">
        <f>IFERROR(INDEX(LessonLO!H:I,MATCH("Mini"&amp;AN607,LessonLO!H:H,0),2),"")</f>
        <v/>
      </c>
      <c r="S607" t="str">
        <f>IFERROR(INDEX(LessonLO!H:I,MATCH("Junior"&amp;AN607,LessonLO!H:H,0),2),"")</f>
        <v/>
      </c>
      <c r="T607" t="str">
        <f>IFERROR(INDEX(LessonLO!H:I,MATCH("Senior"&amp;AN607,LessonLO!H:H,0),1),"")</f>
        <v/>
      </c>
      <c r="AN607" t="s">
        <v>2262</v>
      </c>
      <c r="AO607" t="str">
        <f ca="1">OFFSET(INDEX(I:I,MATCH(L607,I:I,0)),0,31)</f>
        <v>f5b449c7-214c-4438-a15a-4c5e3b795737</v>
      </c>
    </row>
    <row r="608" spans="1:41" x14ac:dyDescent="0.45">
      <c r="A608" s="1">
        <v>605</v>
      </c>
      <c r="B608">
        <v>605</v>
      </c>
      <c r="C608" t="s">
        <v>185</v>
      </c>
      <c r="D608" t="s">
        <v>186</v>
      </c>
      <c r="E608" t="s">
        <v>2182</v>
      </c>
      <c r="F608" t="s">
        <v>42</v>
      </c>
      <c r="G608" t="s">
        <v>2221</v>
      </c>
      <c r="H608" t="s">
        <v>2222</v>
      </c>
      <c r="I608" t="s">
        <v>2263</v>
      </c>
      <c r="J608" t="s">
        <v>53</v>
      </c>
      <c r="L608" s="5" t="s">
        <v>2264</v>
      </c>
      <c r="N608" t="s">
        <v>2265</v>
      </c>
      <c r="P608" t="str">
        <f>IFERROR(INDEX(LessonLO!H:I,MATCH("GCSE"&amp;AN608,LessonLO!H:H,0),2),"")</f>
        <v>GCSE36</v>
      </c>
      <c r="Q608" t="str">
        <f>IFERROR(INDEX(LessonLO!H:I,MATCH("Tiny"&amp;AN608,LessonLO!H:H,0),2),"")</f>
        <v/>
      </c>
      <c r="R608" t="str">
        <f>IFERROR(INDEX(LessonLO!H:I,MATCH("Mini"&amp;AN608,LessonLO!H:H,0),2),"")</f>
        <v/>
      </c>
      <c r="S608" t="str">
        <f>IFERROR(INDEX(LessonLO!H:I,MATCH("Junior"&amp;AN608,LessonLO!H:H,0),2),"")</f>
        <v/>
      </c>
      <c r="T608" t="str">
        <f>IFERROR(INDEX(LessonLO!H:I,MATCH("Senior"&amp;AN608,LessonLO!H:H,0),1),"")</f>
        <v/>
      </c>
      <c r="AN608" t="s">
        <v>2266</v>
      </c>
      <c r="AO608" t="s">
        <v>2267</v>
      </c>
    </row>
    <row r="609" spans="1:41" x14ac:dyDescent="0.45">
      <c r="A609" s="1">
        <v>606</v>
      </c>
      <c r="B609">
        <v>606</v>
      </c>
      <c r="C609" t="s">
        <v>185</v>
      </c>
      <c r="D609" t="s">
        <v>186</v>
      </c>
      <c r="E609" t="s">
        <v>2182</v>
      </c>
      <c r="F609" t="s">
        <v>42</v>
      </c>
      <c r="G609" t="s">
        <v>2221</v>
      </c>
      <c r="H609" t="s">
        <v>2222</v>
      </c>
      <c r="I609" t="s">
        <v>2268</v>
      </c>
      <c r="J609" t="s">
        <v>80</v>
      </c>
      <c r="L609" s="5" t="s">
        <v>2269</v>
      </c>
      <c r="N609" t="s">
        <v>2270</v>
      </c>
      <c r="P609" t="str">
        <f>IFERROR(INDEX(LessonLO!H:I,MATCH("GCSE"&amp;AN609,LessonLO!H:H,0),2),"")</f>
        <v>GCSE15</v>
      </c>
      <c r="Q609" t="str">
        <f>IFERROR(INDEX(LessonLO!H:I,MATCH("Tiny"&amp;AN609,LessonLO!H:H,0),2),"")</f>
        <v/>
      </c>
      <c r="R609" t="str">
        <f>IFERROR(INDEX(LessonLO!H:I,MATCH("Mini"&amp;AN609,LessonLO!H:H,0),2),"")</f>
        <v/>
      </c>
      <c r="S609" t="str">
        <f>IFERROR(INDEX(LessonLO!H:I,MATCH("Junior"&amp;AN609,LessonLO!H:H,0),2),"")</f>
        <v/>
      </c>
      <c r="T609" t="str">
        <f>IFERROR(INDEX(LessonLO!H:I,MATCH("Senior"&amp;AN609,LessonLO!H:H,0),1),"")</f>
        <v/>
      </c>
      <c r="AN609" t="s">
        <v>2271</v>
      </c>
      <c r="AO609" t="s">
        <v>2272</v>
      </c>
    </row>
    <row r="610" spans="1:41" x14ac:dyDescent="0.45">
      <c r="A610" s="1">
        <v>607</v>
      </c>
      <c r="B610">
        <v>607</v>
      </c>
      <c r="C610" t="s">
        <v>185</v>
      </c>
      <c r="D610" t="s">
        <v>186</v>
      </c>
      <c r="E610" t="s">
        <v>2182</v>
      </c>
      <c r="F610" t="s">
        <v>42</v>
      </c>
      <c r="G610" t="s">
        <v>2221</v>
      </c>
      <c r="H610" t="s">
        <v>2222</v>
      </c>
      <c r="I610" t="s">
        <v>2273</v>
      </c>
      <c r="J610" t="s">
        <v>80</v>
      </c>
      <c r="L610" s="5" t="s">
        <v>2274</v>
      </c>
      <c r="N610" t="s">
        <v>2275</v>
      </c>
      <c r="P610" t="str">
        <f>IFERROR(INDEX(LessonLO!H:I,MATCH("GCSE"&amp;AN610,LessonLO!H:H,0),2),"")</f>
        <v>GCSE15</v>
      </c>
      <c r="Q610" t="str">
        <f>IFERROR(INDEX(LessonLO!H:I,MATCH("Tiny"&amp;AN610,LessonLO!H:H,0),2),"")</f>
        <v/>
      </c>
      <c r="R610" t="str">
        <f>IFERROR(INDEX(LessonLO!H:I,MATCH("Mini"&amp;AN610,LessonLO!H:H,0),2),"")</f>
        <v/>
      </c>
      <c r="S610" t="str">
        <f>IFERROR(INDEX(LessonLO!H:I,MATCH("Junior"&amp;AN610,LessonLO!H:H,0),2),"")</f>
        <v/>
      </c>
      <c r="T610" t="str">
        <f>IFERROR(INDEX(LessonLO!H:I,MATCH("Senior"&amp;AN610,LessonLO!H:H,0),1),"")</f>
        <v/>
      </c>
      <c r="AN610" t="s">
        <v>2276</v>
      </c>
      <c r="AO610" t="s">
        <v>2277</v>
      </c>
    </row>
    <row r="611" spans="1:41" x14ac:dyDescent="0.45">
      <c r="A611" s="1">
        <v>608</v>
      </c>
      <c r="B611">
        <v>608</v>
      </c>
      <c r="C611" t="s">
        <v>185</v>
      </c>
      <c r="D611" t="s">
        <v>186</v>
      </c>
      <c r="E611" t="s">
        <v>2182</v>
      </c>
      <c r="F611" t="s">
        <v>42</v>
      </c>
      <c r="G611" t="s">
        <v>2221</v>
      </c>
      <c r="H611" t="s">
        <v>2222</v>
      </c>
      <c r="I611" t="s">
        <v>2278</v>
      </c>
      <c r="J611" t="s">
        <v>80</v>
      </c>
      <c r="L611" s="5" t="s">
        <v>2273</v>
      </c>
      <c r="N611" t="s">
        <v>2279</v>
      </c>
      <c r="P611" t="str">
        <f>IFERROR(INDEX(LessonLO!H:I,MATCH("GCSE"&amp;AN611,LessonLO!H:H,0),2),"")</f>
        <v>GCSE15</v>
      </c>
      <c r="Q611" t="str">
        <f>IFERROR(INDEX(LessonLO!H:I,MATCH("Tiny"&amp;AN611,LessonLO!H:H,0),2),"")</f>
        <v/>
      </c>
      <c r="R611" t="str">
        <f>IFERROR(INDEX(LessonLO!H:I,MATCH("Mini"&amp;AN611,LessonLO!H:H,0),2),"")</f>
        <v/>
      </c>
      <c r="S611" t="str">
        <f>IFERROR(INDEX(LessonLO!H:I,MATCH("Junior"&amp;AN611,LessonLO!H:H,0),2),"")</f>
        <v/>
      </c>
      <c r="T611" t="str">
        <f>IFERROR(INDEX(LessonLO!H:I,MATCH("Senior"&amp;AN611,LessonLO!H:H,0),1),"")</f>
        <v/>
      </c>
      <c r="AN611" t="s">
        <v>2280</v>
      </c>
      <c r="AO611" t="str">
        <f ca="1">OFFSET(INDEX(I:I,MATCH(L611,I:I,0)),0,31)</f>
        <v>d803a099-5e5e-43fd-896d-bed62366fa60</v>
      </c>
    </row>
    <row r="612" spans="1:41" x14ac:dyDescent="0.45">
      <c r="A612" s="1">
        <v>609</v>
      </c>
      <c r="B612">
        <v>609</v>
      </c>
      <c r="C612" t="s">
        <v>185</v>
      </c>
      <c r="D612" t="s">
        <v>186</v>
      </c>
      <c r="E612" t="s">
        <v>2182</v>
      </c>
      <c r="F612" t="s">
        <v>42</v>
      </c>
      <c r="G612" t="s">
        <v>2221</v>
      </c>
      <c r="H612" t="s">
        <v>2222</v>
      </c>
      <c r="I612" t="s">
        <v>2281</v>
      </c>
      <c r="J612" t="s">
        <v>80</v>
      </c>
      <c r="L612" s="5" t="s">
        <v>2278</v>
      </c>
      <c r="N612" t="s">
        <v>2282</v>
      </c>
      <c r="P612" t="str">
        <f>IFERROR(INDEX(LessonLO!H:I,MATCH("GCSE"&amp;AN612,LessonLO!H:H,0),2),"")</f>
        <v>GCSE15</v>
      </c>
      <c r="Q612" t="str">
        <f>IFERROR(INDEX(LessonLO!H:I,MATCH("Tiny"&amp;AN612,LessonLO!H:H,0),2),"")</f>
        <v/>
      </c>
      <c r="R612" t="str">
        <f>IFERROR(INDEX(LessonLO!H:I,MATCH("Mini"&amp;AN612,LessonLO!H:H,0),2),"")</f>
        <v/>
      </c>
      <c r="S612" t="str">
        <f>IFERROR(INDEX(LessonLO!H:I,MATCH("Junior"&amp;AN612,LessonLO!H:H,0),2),"")</f>
        <v/>
      </c>
      <c r="T612" t="str">
        <f>IFERROR(INDEX(LessonLO!H:I,MATCH("Senior"&amp;AN612,LessonLO!H:H,0),1),"")</f>
        <v/>
      </c>
      <c r="AN612" t="s">
        <v>2283</v>
      </c>
      <c r="AO612" t="str">
        <f ca="1">OFFSET(INDEX(I:I,MATCH(L612,I:I,0)),0,31)</f>
        <v>6d8300a0-f52c-4cba-a808-6005bce2fa17</v>
      </c>
    </row>
    <row r="613" spans="1:41" x14ac:dyDescent="0.45">
      <c r="A613" s="1">
        <v>610</v>
      </c>
      <c r="B613">
        <v>610</v>
      </c>
      <c r="C613" t="s">
        <v>185</v>
      </c>
      <c r="D613" t="s">
        <v>186</v>
      </c>
      <c r="E613" t="s">
        <v>2182</v>
      </c>
      <c r="F613" t="s">
        <v>42</v>
      </c>
      <c r="G613" t="s">
        <v>2221</v>
      </c>
      <c r="H613" t="s">
        <v>2222</v>
      </c>
      <c r="I613" t="s">
        <v>2284</v>
      </c>
      <c r="J613" t="s">
        <v>80</v>
      </c>
      <c r="L613" s="5" t="s">
        <v>2285</v>
      </c>
      <c r="N613" t="s">
        <v>2286</v>
      </c>
      <c r="P613" t="str">
        <f>IFERROR(INDEX(LessonLO!H:I,MATCH("GCSE"&amp;AN613,LessonLO!H:H,0),2),"")</f>
        <v>GCSE15</v>
      </c>
      <c r="Q613" t="str">
        <f>IFERROR(INDEX(LessonLO!H:I,MATCH("Tiny"&amp;AN613,LessonLO!H:H,0),2),"")</f>
        <v/>
      </c>
      <c r="R613" t="str">
        <f>IFERROR(INDEX(LessonLO!H:I,MATCH("Mini"&amp;AN613,LessonLO!H:H,0),2),"")</f>
        <v/>
      </c>
      <c r="S613" t="str">
        <f>IFERROR(INDEX(LessonLO!H:I,MATCH("Junior"&amp;AN613,LessonLO!H:H,0),2),"")</f>
        <v/>
      </c>
      <c r="T613" t="str">
        <f>IFERROR(INDEX(LessonLO!H:I,MATCH("Senior"&amp;AN613,LessonLO!H:H,0),1),"")</f>
        <v/>
      </c>
      <c r="AN613" t="s">
        <v>2287</v>
      </c>
      <c r="AO613" t="s">
        <v>2288</v>
      </c>
    </row>
    <row r="614" spans="1:41" x14ac:dyDescent="0.45">
      <c r="A614" s="1">
        <v>611</v>
      </c>
      <c r="B614">
        <v>611</v>
      </c>
      <c r="C614" t="s">
        <v>185</v>
      </c>
      <c r="D614" t="s">
        <v>186</v>
      </c>
      <c r="E614" t="s">
        <v>2182</v>
      </c>
      <c r="F614" t="s">
        <v>42</v>
      </c>
      <c r="G614" t="s">
        <v>2221</v>
      </c>
      <c r="H614" t="s">
        <v>2222</v>
      </c>
      <c r="I614" t="s">
        <v>2289</v>
      </c>
      <c r="J614" t="s">
        <v>80</v>
      </c>
      <c r="L614" s="5" t="s">
        <v>2285</v>
      </c>
      <c r="N614" t="s">
        <v>2290</v>
      </c>
      <c r="P614" t="str">
        <f>IFERROR(INDEX(LessonLO!H:I,MATCH("GCSE"&amp;AN614,LessonLO!H:H,0),2),"")</f>
        <v>GCSE15</v>
      </c>
      <c r="Q614" t="str">
        <f>IFERROR(INDEX(LessonLO!H:I,MATCH("Tiny"&amp;AN614,LessonLO!H:H,0),2),"")</f>
        <v/>
      </c>
      <c r="R614" t="str">
        <f>IFERROR(INDEX(LessonLO!H:I,MATCH("Mini"&amp;AN614,LessonLO!H:H,0),2),"")</f>
        <v/>
      </c>
      <c r="S614" t="str">
        <f>IFERROR(INDEX(LessonLO!H:I,MATCH("Junior"&amp;AN614,LessonLO!H:H,0),2),"")</f>
        <v/>
      </c>
      <c r="T614" t="str">
        <f>IFERROR(INDEX(LessonLO!H:I,MATCH("Senior"&amp;AN614,LessonLO!H:H,0),1),"")</f>
        <v/>
      </c>
      <c r="AN614" t="s">
        <v>2291</v>
      </c>
      <c r="AO614" t="s">
        <v>2288</v>
      </c>
    </row>
    <row r="615" spans="1:41" x14ac:dyDescent="0.45">
      <c r="A615" s="1">
        <v>612</v>
      </c>
      <c r="B615">
        <v>612</v>
      </c>
      <c r="C615" t="s">
        <v>185</v>
      </c>
      <c r="D615" t="s">
        <v>186</v>
      </c>
      <c r="E615" t="s">
        <v>2182</v>
      </c>
      <c r="F615" t="s">
        <v>42</v>
      </c>
      <c r="G615" t="s">
        <v>2221</v>
      </c>
      <c r="H615" t="s">
        <v>2222</v>
      </c>
      <c r="I615" t="s">
        <v>2292</v>
      </c>
      <c r="J615" t="s">
        <v>80</v>
      </c>
      <c r="L615" s="5" t="s">
        <v>2249</v>
      </c>
      <c r="N615" t="s">
        <v>2293</v>
      </c>
      <c r="P615" t="str">
        <f>IFERROR(INDEX(LessonLO!H:I,MATCH("GCSE"&amp;AN615,LessonLO!H:H,0),2),"")</f>
        <v/>
      </c>
      <c r="Q615" t="str">
        <f>IFERROR(INDEX(LessonLO!H:I,MATCH("Tiny"&amp;AN615,LessonLO!H:H,0),2),"")</f>
        <v/>
      </c>
      <c r="R615" t="str">
        <f>IFERROR(INDEX(LessonLO!H:I,MATCH("Mini"&amp;AN615,LessonLO!H:H,0),2),"")</f>
        <v/>
      </c>
      <c r="S615" t="str">
        <f>IFERROR(INDEX(LessonLO!H:I,MATCH("Junior"&amp;AN615,LessonLO!H:H,0),2),"")</f>
        <v/>
      </c>
      <c r="T615" t="str">
        <f>IFERROR(INDEX(LessonLO!H:I,MATCH("Senior"&amp;AN615,LessonLO!H:H,0),1),"")</f>
        <v/>
      </c>
      <c r="AN615" t="s">
        <v>2294</v>
      </c>
      <c r="AO615" t="str">
        <f ca="1">OFFSET(INDEX(I:I,MATCH(L615,I:I,0)),0,31)</f>
        <v>f5b449c7-214c-4438-a15a-4c5e3b795737</v>
      </c>
    </row>
    <row r="616" spans="1:41" x14ac:dyDescent="0.45">
      <c r="A616" s="1">
        <v>613</v>
      </c>
      <c r="B616">
        <v>613</v>
      </c>
      <c r="C616" t="s">
        <v>185</v>
      </c>
      <c r="D616" t="s">
        <v>186</v>
      </c>
      <c r="E616" t="s">
        <v>2182</v>
      </c>
      <c r="F616" t="s">
        <v>42</v>
      </c>
      <c r="G616" t="s">
        <v>2221</v>
      </c>
      <c r="H616" t="s">
        <v>2222</v>
      </c>
      <c r="I616" t="s">
        <v>2295</v>
      </c>
      <c r="J616" t="s">
        <v>80</v>
      </c>
      <c r="L616" s="5" t="s">
        <v>2292</v>
      </c>
      <c r="N616" t="s">
        <v>2296</v>
      </c>
      <c r="P616" t="str">
        <f>IFERROR(INDEX(LessonLO!H:I,MATCH("GCSE"&amp;AN616,LessonLO!H:H,0),2),"")</f>
        <v/>
      </c>
      <c r="Q616" t="str">
        <f>IFERROR(INDEX(LessonLO!H:I,MATCH("Tiny"&amp;AN616,LessonLO!H:H,0),2),"")</f>
        <v/>
      </c>
      <c r="R616" t="str">
        <f>IFERROR(INDEX(LessonLO!H:I,MATCH("Mini"&amp;AN616,LessonLO!H:H,0),2),"")</f>
        <v/>
      </c>
      <c r="S616" t="str">
        <f>IFERROR(INDEX(LessonLO!H:I,MATCH("Junior"&amp;AN616,LessonLO!H:H,0),2),"")</f>
        <v/>
      </c>
      <c r="T616" t="str">
        <f>IFERROR(INDEX(LessonLO!H:I,MATCH("Senior"&amp;AN616,LessonLO!H:H,0),1),"")</f>
        <v/>
      </c>
      <c r="AN616" t="s">
        <v>2297</v>
      </c>
      <c r="AO616" t="str">
        <f ca="1">OFFSET(INDEX(I:I,MATCH(L616,I:I,0)),0,31)</f>
        <v>f5b4c4c6-fe5c-4cbc-b728-0c8c896bed9d</v>
      </c>
    </row>
    <row r="617" spans="1:41" x14ac:dyDescent="0.45">
      <c r="A617" s="1">
        <v>614</v>
      </c>
      <c r="B617">
        <v>614</v>
      </c>
      <c r="C617" t="s">
        <v>185</v>
      </c>
      <c r="D617" t="s">
        <v>186</v>
      </c>
      <c r="E617" t="s">
        <v>2182</v>
      </c>
      <c r="F617" t="s">
        <v>42</v>
      </c>
      <c r="G617" t="s">
        <v>2221</v>
      </c>
      <c r="H617" t="s">
        <v>2222</v>
      </c>
      <c r="I617" t="s">
        <v>2298</v>
      </c>
      <c r="J617" t="s">
        <v>80</v>
      </c>
      <c r="L617" s="5" t="s">
        <v>2249</v>
      </c>
      <c r="N617" t="s">
        <v>2299</v>
      </c>
      <c r="P617" t="str">
        <f>IFERROR(INDEX(LessonLO!H:I,MATCH("GCSE"&amp;AN617,LessonLO!H:H,0),2),"")</f>
        <v/>
      </c>
      <c r="Q617" t="str">
        <f>IFERROR(INDEX(LessonLO!H:I,MATCH("Tiny"&amp;AN617,LessonLO!H:H,0),2),"")</f>
        <v>TS5.7</v>
      </c>
      <c r="R617" t="str">
        <f>IFERROR(INDEX(LessonLO!H:I,MATCH("Mini"&amp;AN617,LessonLO!H:H,0),2),"")</f>
        <v/>
      </c>
      <c r="S617" t="str">
        <f>IFERROR(INDEX(LessonLO!H:I,MATCH("Junior"&amp;AN617,LessonLO!H:H,0),2),"")</f>
        <v/>
      </c>
      <c r="T617" t="str">
        <f>IFERROR(INDEX(LessonLO!H:I,MATCH("Senior"&amp;AN617,LessonLO!H:H,0),1),"")</f>
        <v/>
      </c>
      <c r="AN617" t="s">
        <v>2300</v>
      </c>
      <c r="AO617" t="str">
        <f ca="1">OFFSET(INDEX(I:I,MATCH(L617,I:I,0)),0,31)</f>
        <v>f5b449c7-214c-4438-a15a-4c5e3b795737</v>
      </c>
    </row>
    <row r="618" spans="1:41" x14ac:dyDescent="0.45">
      <c r="A618" s="1">
        <v>615</v>
      </c>
      <c r="B618">
        <v>615</v>
      </c>
      <c r="C618" t="s">
        <v>185</v>
      </c>
      <c r="D618" t="s">
        <v>186</v>
      </c>
      <c r="E618" t="s">
        <v>2182</v>
      </c>
      <c r="F618" t="s">
        <v>42</v>
      </c>
      <c r="G618" t="s">
        <v>2221</v>
      </c>
      <c r="H618" t="s">
        <v>2222</v>
      </c>
      <c r="I618" t="s">
        <v>2301</v>
      </c>
      <c r="J618" t="s">
        <v>80</v>
      </c>
      <c r="L618" s="5" t="s">
        <v>2298</v>
      </c>
      <c r="N618" t="s">
        <v>2261</v>
      </c>
      <c r="P618" t="str">
        <f>IFERROR(INDEX(LessonLO!H:I,MATCH("GCSE"&amp;AN618,LessonLO!H:H,0),2),"")</f>
        <v/>
      </c>
      <c r="Q618" t="str">
        <f>IFERROR(INDEX(LessonLO!H:I,MATCH("Tiny"&amp;AN618,LessonLO!H:H,0),2),"")</f>
        <v>TS5.7</v>
      </c>
      <c r="R618" t="str">
        <f>IFERROR(INDEX(LessonLO!H:I,MATCH("Mini"&amp;AN618,LessonLO!H:H,0),2),"")</f>
        <v/>
      </c>
      <c r="S618" t="str">
        <f>IFERROR(INDEX(LessonLO!H:I,MATCH("Junior"&amp;AN618,LessonLO!H:H,0),2),"")</f>
        <v/>
      </c>
      <c r="T618" t="str">
        <f>IFERROR(INDEX(LessonLO!H:I,MATCH("Senior"&amp;AN618,LessonLO!H:H,0),1),"")</f>
        <v/>
      </c>
      <c r="AN618" t="s">
        <v>2302</v>
      </c>
      <c r="AO618" t="str">
        <f ca="1">OFFSET(INDEX(I:I,MATCH(L618,I:I,0)),0,31)</f>
        <v>45d4e5ac-d942-4769-8f09-711f22088093</v>
      </c>
    </row>
    <row r="619" spans="1:41" x14ac:dyDescent="0.45">
      <c r="A619" s="1">
        <v>616</v>
      </c>
      <c r="B619">
        <v>616</v>
      </c>
      <c r="C619" t="s">
        <v>185</v>
      </c>
      <c r="D619" t="s">
        <v>186</v>
      </c>
      <c r="E619" t="s">
        <v>2182</v>
      </c>
      <c r="F619" t="s">
        <v>42</v>
      </c>
      <c r="G619" t="s">
        <v>2221</v>
      </c>
      <c r="H619" t="s">
        <v>2222</v>
      </c>
      <c r="I619" t="s">
        <v>2303</v>
      </c>
      <c r="J619" t="s">
        <v>80</v>
      </c>
      <c r="L619" s="5" t="s">
        <v>2304</v>
      </c>
      <c r="N619" t="s">
        <v>2305</v>
      </c>
      <c r="P619" t="str">
        <f>IFERROR(INDEX(LessonLO!H:I,MATCH("GCSE"&amp;AN619,LessonLO!H:H,0),2),"")</f>
        <v/>
      </c>
      <c r="Q619" t="str">
        <f>IFERROR(INDEX(LessonLO!H:I,MATCH("Tiny"&amp;AN619,LessonLO!H:H,0),2),"")</f>
        <v>TS5.7</v>
      </c>
      <c r="R619" t="str">
        <f>IFERROR(INDEX(LessonLO!H:I,MATCH("Mini"&amp;AN619,LessonLO!H:H,0),2),"")</f>
        <v/>
      </c>
      <c r="S619" t="str">
        <f>IFERROR(INDEX(LessonLO!H:I,MATCH("Junior"&amp;AN619,LessonLO!H:H,0),2),"")</f>
        <v/>
      </c>
      <c r="T619" t="str">
        <f>IFERROR(INDEX(LessonLO!H:I,MATCH("Senior"&amp;AN619,LessonLO!H:H,0),1),"")</f>
        <v/>
      </c>
      <c r="AN619" t="s">
        <v>2306</v>
      </c>
      <c r="AO619" t="s">
        <v>2307</v>
      </c>
    </row>
    <row r="620" spans="1:41" x14ac:dyDescent="0.45">
      <c r="A620" s="1">
        <v>617</v>
      </c>
      <c r="B620">
        <v>617</v>
      </c>
      <c r="C620" t="s">
        <v>185</v>
      </c>
      <c r="D620" t="s">
        <v>186</v>
      </c>
      <c r="E620" t="s">
        <v>2182</v>
      </c>
      <c r="F620" t="s">
        <v>42</v>
      </c>
      <c r="G620" t="s">
        <v>2221</v>
      </c>
      <c r="H620" t="s">
        <v>2222</v>
      </c>
      <c r="I620" t="s">
        <v>2308</v>
      </c>
      <c r="J620" t="s">
        <v>80</v>
      </c>
      <c r="L620" s="5" t="s">
        <v>2249</v>
      </c>
      <c r="N620" t="s">
        <v>2309</v>
      </c>
      <c r="P620" t="str">
        <f>IFERROR(INDEX(LessonLO!H:I,MATCH("GCSE"&amp;AN620,LessonLO!H:H,0),2),"")</f>
        <v/>
      </c>
      <c r="Q620" t="str">
        <f>IFERROR(INDEX(LessonLO!H:I,MATCH("Tiny"&amp;AN620,LessonLO!H:H,0),2),"")</f>
        <v>TS5.7</v>
      </c>
      <c r="R620" t="str">
        <f>IFERROR(INDEX(LessonLO!H:I,MATCH("Mini"&amp;AN620,LessonLO!H:H,0),2),"")</f>
        <v/>
      </c>
      <c r="S620" t="str">
        <f>IFERROR(INDEX(LessonLO!H:I,MATCH("Junior"&amp;AN620,LessonLO!H:H,0),2),"")</f>
        <v/>
      </c>
      <c r="T620" t="str">
        <f>IFERROR(INDEX(LessonLO!H:I,MATCH("Senior"&amp;AN620,LessonLO!H:H,0),1),"")</f>
        <v/>
      </c>
      <c r="AN620" t="s">
        <v>2310</v>
      </c>
      <c r="AO620" t="str">
        <f ca="1">OFFSET(INDEX(I:I,MATCH(L620,I:I,0)),0,31)</f>
        <v>f5b449c7-214c-4438-a15a-4c5e3b795737</v>
      </c>
    </row>
    <row r="621" spans="1:41" x14ac:dyDescent="0.45">
      <c r="A621" s="1">
        <v>618</v>
      </c>
      <c r="B621">
        <v>618</v>
      </c>
      <c r="C621" t="s">
        <v>185</v>
      </c>
      <c r="D621" t="s">
        <v>186</v>
      </c>
      <c r="E621" t="s">
        <v>2182</v>
      </c>
      <c r="F621" t="s">
        <v>42</v>
      </c>
      <c r="G621" t="s">
        <v>2221</v>
      </c>
      <c r="H621" t="s">
        <v>2222</v>
      </c>
      <c r="I621" t="s">
        <v>2311</v>
      </c>
      <c r="J621" t="s">
        <v>80</v>
      </c>
      <c r="L621" s="5" t="s">
        <v>2312</v>
      </c>
      <c r="N621" t="s">
        <v>2313</v>
      </c>
      <c r="P621" t="str">
        <f>IFERROR(INDEX(LessonLO!H:I,MATCH("GCSE"&amp;AN621,LessonLO!H:H,0),2),"")</f>
        <v/>
      </c>
      <c r="Q621" t="str">
        <f>IFERROR(INDEX(LessonLO!H:I,MATCH("Tiny"&amp;AN621,LessonLO!H:H,0),2),"")</f>
        <v>TS5.7</v>
      </c>
      <c r="R621" t="str">
        <f>IFERROR(INDEX(LessonLO!H:I,MATCH("Mini"&amp;AN621,LessonLO!H:H,0),2),"")</f>
        <v/>
      </c>
      <c r="S621" t="str">
        <f>IFERROR(INDEX(LessonLO!H:I,MATCH("Junior"&amp;AN621,LessonLO!H:H,0),2),"")</f>
        <v/>
      </c>
      <c r="T621" t="str">
        <f>IFERROR(INDEX(LessonLO!H:I,MATCH("Senior"&amp;AN621,LessonLO!H:H,0),1),"")</f>
        <v/>
      </c>
      <c r="AN621" t="s">
        <v>2314</v>
      </c>
      <c r="AO621" t="s">
        <v>2315</v>
      </c>
    </row>
    <row r="622" spans="1:41" x14ac:dyDescent="0.45">
      <c r="A622" s="1">
        <v>619</v>
      </c>
      <c r="B622">
        <v>619</v>
      </c>
      <c r="C622" t="s">
        <v>185</v>
      </c>
      <c r="D622" t="s">
        <v>186</v>
      </c>
      <c r="E622" t="s">
        <v>2182</v>
      </c>
      <c r="F622" t="s">
        <v>42</v>
      </c>
      <c r="G622" t="s">
        <v>2221</v>
      </c>
      <c r="H622" t="s">
        <v>2222</v>
      </c>
      <c r="I622" t="s">
        <v>2316</v>
      </c>
      <c r="J622" t="s">
        <v>80</v>
      </c>
      <c r="L622" s="5" t="s">
        <v>2317</v>
      </c>
      <c r="N622" t="s">
        <v>2318</v>
      </c>
      <c r="P622" t="str">
        <f>IFERROR(INDEX(LessonLO!H:I,MATCH("GCSE"&amp;AN622,LessonLO!H:H,0),2),"")</f>
        <v/>
      </c>
      <c r="Q622" t="str">
        <f>IFERROR(INDEX(LessonLO!H:I,MATCH("Tiny"&amp;AN622,LessonLO!H:H,0),2),"")</f>
        <v>TS5.7</v>
      </c>
      <c r="R622" t="str">
        <f>IFERROR(INDEX(LessonLO!H:I,MATCH("Mini"&amp;AN622,LessonLO!H:H,0),2),"")</f>
        <v/>
      </c>
      <c r="S622" t="str">
        <f>IFERROR(INDEX(LessonLO!H:I,MATCH("Junior"&amp;AN622,LessonLO!H:H,0),2),"")</f>
        <v/>
      </c>
      <c r="T622" t="str">
        <f>IFERROR(INDEX(LessonLO!H:I,MATCH("Senior"&amp;AN622,LessonLO!H:H,0),1),"")</f>
        <v/>
      </c>
      <c r="AN622" t="s">
        <v>2319</v>
      </c>
      <c r="AO622" t="s">
        <v>2320</v>
      </c>
    </row>
    <row r="623" spans="1:41" x14ac:dyDescent="0.45">
      <c r="A623" s="1">
        <v>620</v>
      </c>
      <c r="B623">
        <v>620</v>
      </c>
      <c r="C623" t="s">
        <v>185</v>
      </c>
      <c r="D623" t="s">
        <v>186</v>
      </c>
      <c r="E623" t="s">
        <v>2182</v>
      </c>
      <c r="F623" t="s">
        <v>42</v>
      </c>
      <c r="G623" t="s">
        <v>2221</v>
      </c>
      <c r="H623" t="s">
        <v>2222</v>
      </c>
      <c r="I623" t="s">
        <v>2321</v>
      </c>
      <c r="J623" t="s">
        <v>80</v>
      </c>
      <c r="L623" s="5" t="s">
        <v>2317</v>
      </c>
      <c r="N623" t="s">
        <v>2322</v>
      </c>
      <c r="P623" t="str">
        <f>IFERROR(INDEX(LessonLO!H:I,MATCH("GCSE"&amp;AN623,LessonLO!H:H,0),2),"")</f>
        <v/>
      </c>
      <c r="Q623" t="str">
        <f>IFERROR(INDEX(LessonLO!H:I,MATCH("Tiny"&amp;AN623,LessonLO!H:H,0),2),"")</f>
        <v>TS5.7</v>
      </c>
      <c r="R623" t="str">
        <f>IFERROR(INDEX(LessonLO!H:I,MATCH("Mini"&amp;AN623,LessonLO!H:H,0),2),"")</f>
        <v/>
      </c>
      <c r="S623" t="str">
        <f>IFERROR(INDEX(LessonLO!H:I,MATCH("Junior"&amp;AN623,LessonLO!H:H,0),2),"")</f>
        <v/>
      </c>
      <c r="T623" t="str">
        <f>IFERROR(INDEX(LessonLO!H:I,MATCH("Senior"&amp;AN623,LessonLO!H:H,0),1),"")</f>
        <v/>
      </c>
      <c r="AN623" t="s">
        <v>2323</v>
      </c>
      <c r="AO623" t="s">
        <v>2320</v>
      </c>
    </row>
    <row r="624" spans="1:41" x14ac:dyDescent="0.45">
      <c r="A624" s="1">
        <v>621</v>
      </c>
      <c r="B624">
        <v>621</v>
      </c>
      <c r="C624" t="s">
        <v>185</v>
      </c>
      <c r="D624" t="s">
        <v>186</v>
      </c>
      <c r="E624" t="s">
        <v>2182</v>
      </c>
      <c r="F624" t="s">
        <v>42</v>
      </c>
      <c r="G624" t="s">
        <v>2221</v>
      </c>
      <c r="H624" t="s">
        <v>2222</v>
      </c>
      <c r="I624" t="s">
        <v>2324</v>
      </c>
      <c r="J624" t="s">
        <v>80</v>
      </c>
      <c r="L624" s="5" t="s">
        <v>2249</v>
      </c>
      <c r="N624" t="s">
        <v>2325</v>
      </c>
      <c r="P624" t="str">
        <f>IFERROR(INDEX(LessonLO!H:I,MATCH("GCSE"&amp;AN624,LessonLO!H:H,0),2),"")</f>
        <v/>
      </c>
      <c r="Q624" t="str">
        <f>IFERROR(INDEX(LessonLO!H:I,MATCH("Tiny"&amp;AN624,LessonLO!H:H,0),2),"")</f>
        <v/>
      </c>
      <c r="R624" t="str">
        <f>IFERROR(INDEX(LessonLO!H:I,MATCH("Mini"&amp;AN624,LessonLO!H:H,0),2),"")</f>
        <v/>
      </c>
      <c r="S624" t="str">
        <f>IFERROR(INDEX(LessonLO!H:I,MATCH("Junior"&amp;AN624,LessonLO!H:H,0),2),"")</f>
        <v/>
      </c>
      <c r="T624" t="str">
        <f>IFERROR(INDEX(LessonLO!H:I,MATCH("Senior"&amp;AN624,LessonLO!H:H,0),1),"")</f>
        <v/>
      </c>
      <c r="AN624" t="s">
        <v>2326</v>
      </c>
      <c r="AO624" t="str">
        <f ca="1">OFFSET(INDEX(I:I,MATCH(L624,I:I,0)),0,31)</f>
        <v>f5b449c7-214c-4438-a15a-4c5e3b795737</v>
      </c>
    </row>
    <row r="625" spans="1:41" x14ac:dyDescent="0.45">
      <c r="A625" s="1">
        <v>622</v>
      </c>
      <c r="B625">
        <v>622</v>
      </c>
      <c r="C625" t="s">
        <v>185</v>
      </c>
      <c r="D625" t="s">
        <v>186</v>
      </c>
      <c r="E625" t="s">
        <v>2182</v>
      </c>
      <c r="F625" t="s">
        <v>42</v>
      </c>
      <c r="G625" t="s">
        <v>2221</v>
      </c>
      <c r="H625" t="s">
        <v>2222</v>
      </c>
      <c r="I625" t="s">
        <v>2327</v>
      </c>
      <c r="J625" t="s">
        <v>80</v>
      </c>
      <c r="L625" s="5" t="s">
        <v>2328</v>
      </c>
      <c r="N625" t="s">
        <v>2329</v>
      </c>
      <c r="P625" t="str">
        <f>IFERROR(INDEX(LessonLO!H:I,MATCH("GCSE"&amp;AN625,LessonLO!H:H,0),2),"")</f>
        <v/>
      </c>
      <c r="Q625" t="str">
        <f>IFERROR(INDEX(LessonLO!H:I,MATCH("Tiny"&amp;AN625,LessonLO!H:H,0),2),"")</f>
        <v/>
      </c>
      <c r="R625" t="str">
        <f>IFERROR(INDEX(LessonLO!H:I,MATCH("Mini"&amp;AN625,LessonLO!H:H,0),2),"")</f>
        <v/>
      </c>
      <c r="S625" t="str">
        <f>IFERROR(INDEX(LessonLO!H:I,MATCH("Junior"&amp;AN625,LessonLO!H:H,0),2),"")</f>
        <v/>
      </c>
      <c r="T625" t="str">
        <f>IFERROR(INDEX(LessonLO!H:I,MATCH("Senior"&amp;AN625,LessonLO!H:H,0),1),"")</f>
        <v/>
      </c>
      <c r="AN625" t="s">
        <v>2330</v>
      </c>
      <c r="AO625" t="s">
        <v>2331</v>
      </c>
    </row>
    <row r="626" spans="1:41" x14ac:dyDescent="0.45">
      <c r="A626" s="1">
        <v>623</v>
      </c>
      <c r="B626">
        <v>623</v>
      </c>
      <c r="C626" t="s">
        <v>185</v>
      </c>
      <c r="D626" t="s">
        <v>186</v>
      </c>
      <c r="E626" t="s">
        <v>2182</v>
      </c>
      <c r="F626" t="s">
        <v>42</v>
      </c>
      <c r="G626" t="s">
        <v>2221</v>
      </c>
      <c r="H626" t="s">
        <v>2222</v>
      </c>
      <c r="I626" t="s">
        <v>2332</v>
      </c>
      <c r="J626" t="s">
        <v>80</v>
      </c>
      <c r="L626" s="5" t="s">
        <v>2246</v>
      </c>
      <c r="N626" t="s">
        <v>2333</v>
      </c>
      <c r="P626" t="str">
        <f>IFERROR(INDEX(LessonLO!H:I,MATCH("GCSE"&amp;AN626,LessonLO!H:H,0),2),"")</f>
        <v>GCSE9</v>
      </c>
      <c r="Q626" t="str">
        <f>IFERROR(INDEX(LessonLO!H:I,MATCH("Tiny"&amp;AN626,LessonLO!H:H,0),2),"")</f>
        <v/>
      </c>
      <c r="R626" t="str">
        <f>IFERROR(INDEX(LessonLO!H:I,MATCH("Mini"&amp;AN626,LessonLO!H:H,0),2),"")</f>
        <v/>
      </c>
      <c r="S626" t="str">
        <f>IFERROR(INDEX(LessonLO!H:I,MATCH("Junior"&amp;AN626,LessonLO!H:H,0),2),"")</f>
        <v/>
      </c>
      <c r="T626" t="str">
        <f>IFERROR(INDEX(LessonLO!H:I,MATCH("Senior"&amp;AN626,LessonLO!H:H,0),1),"")</f>
        <v/>
      </c>
      <c r="AN626" t="s">
        <v>2334</v>
      </c>
      <c r="AO626" t="str">
        <f t="shared" ref="AO626:AO632" ca="1" si="37">OFFSET(INDEX(I:I,MATCH(L626,I:I,0)),0,31)</f>
        <v>570cc4f8-28b1-4e50-b585-b556ae0eedd5</v>
      </c>
    </row>
    <row r="627" spans="1:41" x14ac:dyDescent="0.45">
      <c r="A627" s="1">
        <v>624</v>
      </c>
      <c r="B627">
        <v>624</v>
      </c>
      <c r="C627" t="s">
        <v>185</v>
      </c>
      <c r="D627" t="s">
        <v>186</v>
      </c>
      <c r="E627" t="s">
        <v>2182</v>
      </c>
      <c r="F627" t="s">
        <v>42</v>
      </c>
      <c r="G627" t="s">
        <v>2221</v>
      </c>
      <c r="H627" t="s">
        <v>2222</v>
      </c>
      <c r="I627" t="s">
        <v>2335</v>
      </c>
      <c r="J627" t="s">
        <v>80</v>
      </c>
      <c r="L627" s="5" t="s">
        <v>159</v>
      </c>
      <c r="N627" t="s">
        <v>2336</v>
      </c>
      <c r="P627" t="str">
        <f>IFERROR(INDEX(LessonLO!H:I,MATCH("GCSE"&amp;AN627,LessonLO!H:H,0),2),"")</f>
        <v>GCSE9</v>
      </c>
      <c r="Q627" t="str">
        <f>IFERROR(INDEX(LessonLO!H:I,MATCH("Tiny"&amp;AN627,LessonLO!H:H,0),2),"")</f>
        <v/>
      </c>
      <c r="R627" t="str">
        <f>IFERROR(INDEX(LessonLO!H:I,MATCH("Mini"&amp;AN627,LessonLO!H:H,0),2),"")</f>
        <v/>
      </c>
      <c r="S627" t="str">
        <f>IFERROR(INDEX(LessonLO!H:I,MATCH("Junior"&amp;AN627,LessonLO!H:H,0),2),"")</f>
        <v/>
      </c>
      <c r="T627" t="str">
        <f>IFERROR(INDEX(LessonLO!H:I,MATCH("Senior"&amp;AN627,LessonLO!H:H,0),1),"")</f>
        <v/>
      </c>
      <c r="AN627" t="s">
        <v>2337</v>
      </c>
      <c r="AO627" t="str">
        <f t="shared" ca="1" si="37"/>
        <v>b1b6caa4-f459-4f95-bc0f-4f666a1ad21d</v>
      </c>
    </row>
    <row r="628" spans="1:41" x14ac:dyDescent="0.45">
      <c r="A628" s="1">
        <v>625</v>
      </c>
      <c r="B628">
        <v>625</v>
      </c>
      <c r="C628" t="s">
        <v>185</v>
      </c>
      <c r="D628" t="s">
        <v>186</v>
      </c>
      <c r="E628" t="s">
        <v>2182</v>
      </c>
      <c r="F628" t="s">
        <v>42</v>
      </c>
      <c r="G628" t="s">
        <v>2221</v>
      </c>
      <c r="H628" t="s">
        <v>2222</v>
      </c>
      <c r="I628" t="s">
        <v>2338</v>
      </c>
      <c r="J628" t="s">
        <v>80</v>
      </c>
      <c r="L628" s="5" t="s">
        <v>2335</v>
      </c>
      <c r="N628" t="s">
        <v>2339</v>
      </c>
      <c r="P628" t="str">
        <f>IFERROR(INDEX(LessonLO!H:I,MATCH("GCSE"&amp;AN628,LessonLO!H:H,0),2),"")</f>
        <v>GCSE9</v>
      </c>
      <c r="Q628" t="str">
        <f>IFERROR(INDEX(LessonLO!H:I,MATCH("Tiny"&amp;AN628,LessonLO!H:H,0),2),"")</f>
        <v/>
      </c>
      <c r="R628" t="str">
        <f>IFERROR(INDEX(LessonLO!H:I,MATCH("Mini"&amp;AN628,LessonLO!H:H,0),2),"")</f>
        <v/>
      </c>
      <c r="S628" t="str">
        <f>IFERROR(INDEX(LessonLO!H:I,MATCH("Junior"&amp;AN628,LessonLO!H:H,0),2),"")</f>
        <v/>
      </c>
      <c r="T628" t="str">
        <f>IFERROR(INDEX(LessonLO!H:I,MATCH("Senior"&amp;AN628,LessonLO!H:H,0),1),"")</f>
        <v/>
      </c>
      <c r="AN628" t="s">
        <v>2340</v>
      </c>
      <c r="AO628" t="str">
        <f t="shared" ca="1" si="37"/>
        <v>dc1b40ff-ef07-449e-8427-81591b981516</v>
      </c>
    </row>
    <row r="629" spans="1:41" x14ac:dyDescent="0.45">
      <c r="A629" s="1">
        <v>626</v>
      </c>
      <c r="B629">
        <v>626</v>
      </c>
      <c r="C629" t="s">
        <v>185</v>
      </c>
      <c r="D629" t="s">
        <v>186</v>
      </c>
      <c r="E629" t="s">
        <v>2182</v>
      </c>
      <c r="F629" t="s">
        <v>42</v>
      </c>
      <c r="G629" t="s">
        <v>2221</v>
      </c>
      <c r="H629" t="s">
        <v>2222</v>
      </c>
      <c r="I629" t="s">
        <v>2341</v>
      </c>
      <c r="J629" t="s">
        <v>80</v>
      </c>
      <c r="L629" s="5" t="s">
        <v>2246</v>
      </c>
      <c r="N629" t="s">
        <v>2342</v>
      </c>
      <c r="P629" t="str">
        <f>IFERROR(INDEX(LessonLO!H:I,MATCH("GCSE"&amp;AN629,LessonLO!H:H,0),2),"")</f>
        <v>GCSE9</v>
      </c>
      <c r="Q629" t="str">
        <f>IFERROR(INDEX(LessonLO!H:I,MATCH("Tiny"&amp;AN629,LessonLO!H:H,0),2),"")</f>
        <v/>
      </c>
      <c r="R629" t="str">
        <f>IFERROR(INDEX(LessonLO!H:I,MATCH("Mini"&amp;AN629,LessonLO!H:H,0),2),"")</f>
        <v/>
      </c>
      <c r="S629" t="str">
        <f>IFERROR(INDEX(LessonLO!H:I,MATCH("Junior"&amp;AN629,LessonLO!H:H,0),2),"")</f>
        <v/>
      </c>
      <c r="T629" t="str">
        <f>IFERROR(INDEX(LessonLO!H:I,MATCH("Senior"&amp;AN629,LessonLO!H:H,0),1),"")</f>
        <v/>
      </c>
      <c r="AN629" t="s">
        <v>2343</v>
      </c>
      <c r="AO629" t="str">
        <f t="shared" ca="1" si="37"/>
        <v>570cc4f8-28b1-4e50-b585-b556ae0eedd5</v>
      </c>
    </row>
    <row r="630" spans="1:41" x14ac:dyDescent="0.45">
      <c r="A630" s="1">
        <v>627</v>
      </c>
      <c r="B630">
        <v>627</v>
      </c>
      <c r="C630" t="s">
        <v>185</v>
      </c>
      <c r="D630" t="s">
        <v>186</v>
      </c>
      <c r="E630" t="s">
        <v>2182</v>
      </c>
      <c r="F630" t="s">
        <v>42</v>
      </c>
      <c r="G630" t="s">
        <v>2221</v>
      </c>
      <c r="H630" t="s">
        <v>2222</v>
      </c>
      <c r="I630" t="s">
        <v>2344</v>
      </c>
      <c r="J630" t="s">
        <v>80</v>
      </c>
      <c r="L630" s="5" t="s">
        <v>2341</v>
      </c>
      <c r="N630" t="s">
        <v>2345</v>
      </c>
      <c r="P630" t="str">
        <f>IFERROR(INDEX(LessonLO!H:I,MATCH("GCSE"&amp;AN630,LessonLO!H:H,0),2),"")</f>
        <v>GCSE9</v>
      </c>
      <c r="Q630" t="str">
        <f>IFERROR(INDEX(LessonLO!H:I,MATCH("Tiny"&amp;AN630,LessonLO!H:H,0),2),"")</f>
        <v/>
      </c>
      <c r="R630" t="str">
        <f>IFERROR(INDEX(LessonLO!H:I,MATCH("Mini"&amp;AN630,LessonLO!H:H,0),2),"")</f>
        <v/>
      </c>
      <c r="S630" t="str">
        <f>IFERROR(INDEX(LessonLO!H:I,MATCH("Junior"&amp;AN630,LessonLO!H:H,0),2),"")</f>
        <v/>
      </c>
      <c r="T630" t="str">
        <f>IFERROR(INDEX(LessonLO!H:I,MATCH("Senior"&amp;AN630,LessonLO!H:H,0),1),"")</f>
        <v/>
      </c>
      <c r="AN630" t="s">
        <v>2346</v>
      </c>
      <c r="AO630" t="str">
        <f t="shared" ca="1" si="37"/>
        <v>2028e239-e0fe-4a50-9103-088438ad4f69</v>
      </c>
    </row>
    <row r="631" spans="1:41" x14ac:dyDescent="0.45">
      <c r="A631" s="1">
        <v>628</v>
      </c>
      <c r="B631">
        <v>628</v>
      </c>
      <c r="C631" t="s">
        <v>185</v>
      </c>
      <c r="D631" t="s">
        <v>186</v>
      </c>
      <c r="E631" t="s">
        <v>2182</v>
      </c>
      <c r="F631" t="s">
        <v>42</v>
      </c>
      <c r="G631" t="s">
        <v>2221</v>
      </c>
      <c r="H631" t="s">
        <v>2222</v>
      </c>
      <c r="I631" t="s">
        <v>2347</v>
      </c>
      <c r="J631" t="s">
        <v>80</v>
      </c>
      <c r="L631" s="5" t="s">
        <v>2246</v>
      </c>
      <c r="N631" t="s">
        <v>2348</v>
      </c>
      <c r="P631" t="str">
        <f>IFERROR(INDEX(LessonLO!H:I,MATCH("GCSE"&amp;AN631,LessonLO!H:H,0),2),"")</f>
        <v>GCSE9</v>
      </c>
      <c r="Q631" t="str">
        <f>IFERROR(INDEX(LessonLO!H:I,MATCH("Tiny"&amp;AN631,LessonLO!H:H,0),2),"")</f>
        <v/>
      </c>
      <c r="R631" t="str">
        <f>IFERROR(INDEX(LessonLO!H:I,MATCH("Mini"&amp;AN631,LessonLO!H:H,0),2),"")</f>
        <v/>
      </c>
      <c r="S631" t="str">
        <f>IFERROR(INDEX(LessonLO!H:I,MATCH("Junior"&amp;AN631,LessonLO!H:H,0),2),"")</f>
        <v/>
      </c>
      <c r="T631" t="str">
        <f>IFERROR(INDEX(LessonLO!H:I,MATCH("Senior"&amp;AN631,LessonLO!H:H,0),1),"")</f>
        <v/>
      </c>
      <c r="AN631" t="s">
        <v>2349</v>
      </c>
      <c r="AO631" t="str">
        <f t="shared" ca="1" si="37"/>
        <v>570cc4f8-28b1-4e50-b585-b556ae0eedd5</v>
      </c>
    </row>
    <row r="632" spans="1:41" x14ac:dyDescent="0.45">
      <c r="A632" s="1">
        <v>629</v>
      </c>
      <c r="B632">
        <v>629</v>
      </c>
      <c r="C632" t="s">
        <v>185</v>
      </c>
      <c r="D632" t="s">
        <v>186</v>
      </c>
      <c r="E632" t="s">
        <v>2182</v>
      </c>
      <c r="F632" t="s">
        <v>42</v>
      </c>
      <c r="G632" t="s">
        <v>2221</v>
      </c>
      <c r="H632" t="s">
        <v>2222</v>
      </c>
      <c r="I632" t="s">
        <v>2350</v>
      </c>
      <c r="J632" t="s">
        <v>80</v>
      </c>
      <c r="L632" s="5" t="s">
        <v>2347</v>
      </c>
      <c r="N632" t="s">
        <v>2351</v>
      </c>
      <c r="P632" t="str">
        <f>IFERROR(INDEX(LessonLO!H:I,MATCH("GCSE"&amp;AN632,LessonLO!H:H,0),2),"")</f>
        <v>GCSE9</v>
      </c>
      <c r="Q632" t="str">
        <f>IFERROR(INDEX(LessonLO!H:I,MATCH("Tiny"&amp;AN632,LessonLO!H:H,0),2),"")</f>
        <v/>
      </c>
      <c r="R632" t="str">
        <f>IFERROR(INDEX(LessonLO!H:I,MATCH("Mini"&amp;AN632,LessonLO!H:H,0),2),"")</f>
        <v/>
      </c>
      <c r="S632" t="str">
        <f>IFERROR(INDEX(LessonLO!H:I,MATCH("Junior"&amp;AN632,LessonLO!H:H,0),2),"")</f>
        <v/>
      </c>
      <c r="T632" t="str">
        <f>IFERROR(INDEX(LessonLO!H:I,MATCH("Senior"&amp;AN632,LessonLO!H:H,0),1),"")</f>
        <v/>
      </c>
      <c r="AN632" t="s">
        <v>2352</v>
      </c>
      <c r="AO632" t="str">
        <f t="shared" ca="1" si="37"/>
        <v>9b1144ee-aeb6-4724-9ea8-8c317412c487</v>
      </c>
    </row>
    <row r="633" spans="1:41" x14ac:dyDescent="0.45">
      <c r="A633" s="1">
        <v>630</v>
      </c>
      <c r="B633">
        <v>630</v>
      </c>
      <c r="C633" t="s">
        <v>185</v>
      </c>
      <c r="D633" t="s">
        <v>186</v>
      </c>
      <c r="E633" t="s">
        <v>2182</v>
      </c>
      <c r="F633" t="s">
        <v>42</v>
      </c>
      <c r="G633" t="s">
        <v>2221</v>
      </c>
      <c r="H633" t="s">
        <v>2222</v>
      </c>
      <c r="I633" t="s">
        <v>2353</v>
      </c>
      <c r="J633" t="s">
        <v>80</v>
      </c>
      <c r="L633" s="5" t="s">
        <v>2354</v>
      </c>
      <c r="N633" t="s">
        <v>2355</v>
      </c>
      <c r="P633" t="str">
        <f>IFERROR(INDEX(LessonLO!H:I,MATCH("GCSE"&amp;AN633,LessonLO!H:H,0),2),"")</f>
        <v>GCSE9</v>
      </c>
      <c r="Q633" t="str">
        <f>IFERROR(INDEX(LessonLO!H:I,MATCH("Tiny"&amp;AN633,LessonLO!H:H,0),2),"")</f>
        <v/>
      </c>
      <c r="R633" t="str">
        <f>IFERROR(INDEX(LessonLO!H:I,MATCH("Mini"&amp;AN633,LessonLO!H:H,0),2),"")</f>
        <v/>
      </c>
      <c r="S633" t="str">
        <f>IFERROR(INDEX(LessonLO!H:I,MATCH("Junior"&amp;AN633,LessonLO!H:H,0),2),"")</f>
        <v/>
      </c>
      <c r="T633" t="str">
        <f>IFERROR(INDEX(LessonLO!H:I,MATCH("Senior"&amp;AN633,LessonLO!H:H,0),1),"")</f>
        <v/>
      </c>
      <c r="AN633" t="s">
        <v>2356</v>
      </c>
      <c r="AO633" t="s">
        <v>2357</v>
      </c>
    </row>
    <row r="634" spans="1:41" x14ac:dyDescent="0.45">
      <c r="A634" s="1">
        <v>631</v>
      </c>
      <c r="B634">
        <v>631</v>
      </c>
      <c r="C634" t="s">
        <v>185</v>
      </c>
      <c r="D634" t="s">
        <v>186</v>
      </c>
      <c r="E634" t="s">
        <v>2182</v>
      </c>
      <c r="F634" t="s">
        <v>42</v>
      </c>
      <c r="G634" t="s">
        <v>2221</v>
      </c>
      <c r="H634" t="s">
        <v>2222</v>
      </c>
      <c r="I634" t="s">
        <v>2358</v>
      </c>
      <c r="J634" t="s">
        <v>80</v>
      </c>
      <c r="L634" s="5" t="s">
        <v>2354</v>
      </c>
      <c r="N634" t="s">
        <v>2359</v>
      </c>
      <c r="P634" t="str">
        <f>IFERROR(INDEX(LessonLO!H:I,MATCH("GCSE"&amp;AN634,LessonLO!H:H,0),2),"")</f>
        <v>GCSE9</v>
      </c>
      <c r="Q634" t="str">
        <f>IFERROR(INDEX(LessonLO!H:I,MATCH("Tiny"&amp;AN634,LessonLO!H:H,0),2),"")</f>
        <v>TS3.9</v>
      </c>
      <c r="R634" t="str">
        <f>IFERROR(INDEX(LessonLO!H:I,MATCH("Mini"&amp;AN634,LessonLO!H:H,0),2),"")</f>
        <v/>
      </c>
      <c r="S634" t="str">
        <f>IFERROR(INDEX(LessonLO!H:I,MATCH("Junior"&amp;AN634,LessonLO!H:H,0),2),"")</f>
        <v/>
      </c>
      <c r="T634" t="str">
        <f>IFERROR(INDEX(LessonLO!H:I,MATCH("Senior"&amp;AN634,LessonLO!H:H,0),1),"")</f>
        <v/>
      </c>
      <c r="AN634" t="s">
        <v>2360</v>
      </c>
      <c r="AO634" t="s">
        <v>2357</v>
      </c>
    </row>
    <row r="635" spans="1:41" x14ac:dyDescent="0.45">
      <c r="A635" s="1">
        <v>632</v>
      </c>
      <c r="B635">
        <v>632</v>
      </c>
      <c r="C635" t="s">
        <v>185</v>
      </c>
      <c r="D635" t="s">
        <v>186</v>
      </c>
      <c r="E635" t="s">
        <v>2182</v>
      </c>
      <c r="F635" t="s">
        <v>42</v>
      </c>
      <c r="G635" t="s">
        <v>2221</v>
      </c>
      <c r="H635" t="s">
        <v>2222</v>
      </c>
      <c r="I635" t="s">
        <v>2361</v>
      </c>
      <c r="J635" t="s">
        <v>80</v>
      </c>
      <c r="L635" s="5" t="s">
        <v>2362</v>
      </c>
      <c r="N635" t="s">
        <v>2363</v>
      </c>
      <c r="P635" t="str">
        <f>IFERROR(INDEX(LessonLO!H:I,MATCH("GCSE"&amp;AN635,LessonLO!H:H,0),2),"")</f>
        <v>GCSE9</v>
      </c>
      <c r="Q635" t="str">
        <f>IFERROR(INDEX(LessonLO!H:I,MATCH("Tiny"&amp;AN635,LessonLO!H:H,0),2),"")</f>
        <v/>
      </c>
      <c r="R635" t="str">
        <f>IFERROR(INDEX(LessonLO!H:I,MATCH("Mini"&amp;AN635,LessonLO!H:H,0),2),"")</f>
        <v/>
      </c>
      <c r="S635" t="str">
        <f>IFERROR(INDEX(LessonLO!H:I,MATCH("Junior"&amp;AN635,LessonLO!H:H,0),2),"")</f>
        <v/>
      </c>
      <c r="T635" t="str">
        <f>IFERROR(INDEX(LessonLO!H:I,MATCH("Senior"&amp;AN635,LessonLO!H:H,0),1),"")</f>
        <v/>
      </c>
      <c r="AN635" t="s">
        <v>2364</v>
      </c>
      <c r="AO635" t="s">
        <v>2365</v>
      </c>
    </row>
    <row r="636" spans="1:41" x14ac:dyDescent="0.45">
      <c r="A636" s="1">
        <v>633</v>
      </c>
      <c r="B636">
        <v>633</v>
      </c>
      <c r="C636" t="s">
        <v>185</v>
      </c>
      <c r="D636" t="s">
        <v>186</v>
      </c>
      <c r="E636" t="s">
        <v>2182</v>
      </c>
      <c r="F636" t="s">
        <v>42</v>
      </c>
      <c r="G636" t="s">
        <v>2221</v>
      </c>
      <c r="H636" t="s">
        <v>2222</v>
      </c>
      <c r="I636" t="s">
        <v>2366</v>
      </c>
      <c r="J636" t="s">
        <v>53</v>
      </c>
      <c r="L636" s="5" t="s">
        <v>2269</v>
      </c>
      <c r="N636" t="s">
        <v>2367</v>
      </c>
      <c r="P636" t="str">
        <f>IFERROR(INDEX(LessonLO!H:I,MATCH("GCSE"&amp;AN636,LessonLO!H:H,0),2),"")</f>
        <v>GCSE36</v>
      </c>
      <c r="Q636" t="str">
        <f>IFERROR(INDEX(LessonLO!H:I,MATCH("Tiny"&amp;AN636,LessonLO!H:H,0),2),"")</f>
        <v/>
      </c>
      <c r="R636" t="str">
        <f>IFERROR(INDEX(LessonLO!H:I,MATCH("Mini"&amp;AN636,LessonLO!H:H,0),2),"")</f>
        <v/>
      </c>
      <c r="S636" t="str">
        <f>IFERROR(INDEX(LessonLO!H:I,MATCH("Junior"&amp;AN636,LessonLO!H:H,0),2),"")</f>
        <v/>
      </c>
      <c r="T636" t="str">
        <f>IFERROR(INDEX(LessonLO!H:I,MATCH("Senior"&amp;AN636,LessonLO!H:H,0),1),"")</f>
        <v/>
      </c>
      <c r="AN636" t="s">
        <v>2368</v>
      </c>
      <c r="AO636" t="s">
        <v>2272</v>
      </c>
    </row>
    <row r="637" spans="1:41" x14ac:dyDescent="0.45">
      <c r="A637" s="1">
        <v>634</v>
      </c>
      <c r="B637">
        <v>634</v>
      </c>
      <c r="C637" t="s">
        <v>185</v>
      </c>
      <c r="D637" t="s">
        <v>186</v>
      </c>
      <c r="E637" t="s">
        <v>2182</v>
      </c>
      <c r="F637" t="s">
        <v>42</v>
      </c>
      <c r="G637" t="s">
        <v>2221</v>
      </c>
      <c r="H637" t="s">
        <v>2222</v>
      </c>
      <c r="I637" t="s">
        <v>2369</v>
      </c>
      <c r="J637" t="s">
        <v>80</v>
      </c>
      <c r="L637" s="5" t="s">
        <v>2366</v>
      </c>
      <c r="N637" t="s">
        <v>2370</v>
      </c>
      <c r="P637" t="str">
        <f>IFERROR(INDEX(LessonLO!H:I,MATCH("GCSE"&amp;AN637,LessonLO!H:H,0),2),"")</f>
        <v>GCSE36</v>
      </c>
      <c r="Q637" t="str">
        <f>IFERROR(INDEX(LessonLO!H:I,MATCH("Tiny"&amp;AN637,LessonLO!H:H,0),2),"")</f>
        <v/>
      </c>
      <c r="R637" t="str">
        <f>IFERROR(INDEX(LessonLO!H:I,MATCH("Mini"&amp;AN637,LessonLO!H:H,0),2),"")</f>
        <v/>
      </c>
      <c r="S637" t="str">
        <f>IFERROR(INDEX(LessonLO!H:I,MATCH("Junior"&amp;AN637,LessonLO!H:H,0),2),"")</f>
        <v/>
      </c>
      <c r="T637" t="str">
        <f>IFERROR(INDEX(LessonLO!H:I,MATCH("Senior"&amp;AN637,LessonLO!H:H,0),1),"")</f>
        <v/>
      </c>
      <c r="AN637" t="s">
        <v>2371</v>
      </c>
      <c r="AO637" t="str">
        <f ca="1">OFFSET(INDEX(I:I,MATCH(L637,I:I,0)),0,31)</f>
        <v>87b01a2a-2899-474d-bc4a-9c0a7be0f7f7</v>
      </c>
    </row>
    <row r="638" spans="1:41" x14ac:dyDescent="0.45">
      <c r="A638" s="1">
        <v>635</v>
      </c>
      <c r="B638">
        <v>635</v>
      </c>
      <c r="C638" t="s">
        <v>185</v>
      </c>
      <c r="D638" t="s">
        <v>186</v>
      </c>
      <c r="E638" t="s">
        <v>2182</v>
      </c>
      <c r="F638" t="s">
        <v>42</v>
      </c>
      <c r="G638" t="s">
        <v>2221</v>
      </c>
      <c r="H638" t="s">
        <v>2222</v>
      </c>
      <c r="I638" t="s">
        <v>2372</v>
      </c>
      <c r="J638" t="s">
        <v>80</v>
      </c>
      <c r="L638" s="5" t="s">
        <v>2269</v>
      </c>
      <c r="N638" t="s">
        <v>2373</v>
      </c>
      <c r="P638" t="str">
        <f>IFERROR(INDEX(LessonLO!H:I,MATCH("GCSE"&amp;AN638,LessonLO!H:H,0),2),"")</f>
        <v>GCSE11</v>
      </c>
      <c r="Q638" t="str">
        <f>IFERROR(INDEX(LessonLO!H:I,MATCH("Tiny"&amp;AN638,LessonLO!H:H,0),2),"")</f>
        <v/>
      </c>
      <c r="R638" t="str">
        <f>IFERROR(INDEX(LessonLO!H:I,MATCH("Mini"&amp;AN638,LessonLO!H:H,0),2),"")</f>
        <v/>
      </c>
      <c r="S638" t="str">
        <f>IFERROR(INDEX(LessonLO!H:I,MATCH("Junior"&amp;AN638,LessonLO!H:H,0),2),"")</f>
        <v/>
      </c>
      <c r="T638" t="str">
        <f>IFERROR(INDEX(LessonLO!H:I,MATCH("Senior"&amp;AN638,LessonLO!H:H,0),1),"")</f>
        <v/>
      </c>
      <c r="AN638" t="s">
        <v>2374</v>
      </c>
      <c r="AO638" t="s">
        <v>2272</v>
      </c>
    </row>
    <row r="639" spans="1:41" x14ac:dyDescent="0.45">
      <c r="A639" s="1">
        <v>636</v>
      </c>
      <c r="B639">
        <v>636</v>
      </c>
      <c r="C639" t="s">
        <v>185</v>
      </c>
      <c r="D639" t="s">
        <v>186</v>
      </c>
      <c r="E639" t="s">
        <v>2182</v>
      </c>
      <c r="F639" t="s">
        <v>42</v>
      </c>
      <c r="G639" t="s">
        <v>2221</v>
      </c>
      <c r="H639" t="s">
        <v>2222</v>
      </c>
      <c r="I639" t="s">
        <v>2375</v>
      </c>
      <c r="J639" t="s">
        <v>80</v>
      </c>
      <c r="L639" s="5" t="s">
        <v>2372</v>
      </c>
      <c r="N639" t="s">
        <v>2376</v>
      </c>
      <c r="P639" t="str">
        <f>IFERROR(INDEX(LessonLO!H:I,MATCH("GCSE"&amp;AN639,LessonLO!H:H,0),2),"")</f>
        <v>GCSE11</v>
      </c>
      <c r="Q639" t="str">
        <f>IFERROR(INDEX(LessonLO!H:I,MATCH("Tiny"&amp;AN639,LessonLO!H:H,0),2),"")</f>
        <v/>
      </c>
      <c r="R639" t="str">
        <f>IFERROR(INDEX(LessonLO!H:I,MATCH("Mini"&amp;AN639,LessonLO!H:H,0),2),"")</f>
        <v/>
      </c>
      <c r="S639" t="str">
        <f>IFERROR(INDEX(LessonLO!H:I,MATCH("Junior"&amp;AN639,LessonLO!H:H,0),2),"")</f>
        <v/>
      </c>
      <c r="T639" t="str">
        <f>IFERROR(INDEX(LessonLO!H:I,MATCH("Senior"&amp;AN639,LessonLO!H:H,0),1),"")</f>
        <v/>
      </c>
      <c r="AN639" t="s">
        <v>2377</v>
      </c>
      <c r="AO639" t="str">
        <f t="shared" ref="AO639:AO645" ca="1" si="38">OFFSET(INDEX(I:I,MATCH(L639,I:I,0)),0,31)</f>
        <v>e919baf7-7b6a-428e-af3d-7d2d0e228d81</v>
      </c>
    </row>
    <row r="640" spans="1:41" x14ac:dyDescent="0.45">
      <c r="A640" s="1">
        <v>637</v>
      </c>
      <c r="B640">
        <v>637</v>
      </c>
      <c r="C640" t="s">
        <v>185</v>
      </c>
      <c r="D640" t="s">
        <v>186</v>
      </c>
      <c r="E640" t="s">
        <v>2182</v>
      </c>
      <c r="F640" t="s">
        <v>42</v>
      </c>
      <c r="G640" t="s">
        <v>2221</v>
      </c>
      <c r="H640" t="s">
        <v>2222</v>
      </c>
      <c r="I640" t="s">
        <v>2378</v>
      </c>
      <c r="J640" t="s">
        <v>80</v>
      </c>
      <c r="L640" s="5" t="s">
        <v>2375</v>
      </c>
      <c r="N640" t="s">
        <v>2379</v>
      </c>
      <c r="P640" t="str">
        <f>IFERROR(INDEX(LessonLO!H:I,MATCH("GCSE"&amp;AN640,LessonLO!H:H,0),2),"")</f>
        <v>GCSE11</v>
      </c>
      <c r="Q640" t="str">
        <f>IFERROR(INDEX(LessonLO!H:I,MATCH("Tiny"&amp;AN640,LessonLO!H:H,0),2),"")</f>
        <v/>
      </c>
      <c r="R640" t="str">
        <f>IFERROR(INDEX(LessonLO!H:I,MATCH("Mini"&amp;AN640,LessonLO!H:H,0),2),"")</f>
        <v/>
      </c>
      <c r="S640" t="str">
        <f>IFERROR(INDEX(LessonLO!H:I,MATCH("Junior"&amp;AN640,LessonLO!H:H,0),2),"")</f>
        <v/>
      </c>
      <c r="T640" t="str">
        <f>IFERROR(INDEX(LessonLO!H:I,MATCH("Senior"&amp;AN640,LessonLO!H:H,0),1),"")</f>
        <v/>
      </c>
      <c r="AN640" t="s">
        <v>2380</v>
      </c>
      <c r="AO640" t="str">
        <f t="shared" ca="1" si="38"/>
        <v>4c8b3106-a222-4a6a-b21c-d9ead5cc1b08</v>
      </c>
    </row>
    <row r="641" spans="1:41" x14ac:dyDescent="0.45">
      <c r="A641" s="1">
        <v>638</v>
      </c>
      <c r="B641">
        <v>638</v>
      </c>
      <c r="C641" t="s">
        <v>185</v>
      </c>
      <c r="D641" t="s">
        <v>186</v>
      </c>
      <c r="E641" t="s">
        <v>2182</v>
      </c>
      <c r="F641" t="s">
        <v>42</v>
      </c>
      <c r="G641" t="s">
        <v>2221</v>
      </c>
      <c r="H641" t="s">
        <v>2222</v>
      </c>
      <c r="I641" t="s">
        <v>2381</v>
      </c>
      <c r="J641" t="s">
        <v>80</v>
      </c>
      <c r="L641" s="5" t="s">
        <v>2378</v>
      </c>
      <c r="N641" t="s">
        <v>2382</v>
      </c>
      <c r="P641" t="str">
        <f>IFERROR(INDEX(LessonLO!H:I,MATCH("GCSE"&amp;AN641,LessonLO!H:H,0),2),"")</f>
        <v>GCSE11</v>
      </c>
      <c r="Q641" t="str">
        <f>IFERROR(INDEX(LessonLO!H:I,MATCH("Tiny"&amp;AN641,LessonLO!H:H,0),2),"")</f>
        <v/>
      </c>
      <c r="R641" t="str">
        <f>IFERROR(INDEX(LessonLO!H:I,MATCH("Mini"&amp;AN641,LessonLO!H:H,0),2),"")</f>
        <v/>
      </c>
      <c r="S641" t="str">
        <f>IFERROR(INDEX(LessonLO!H:I,MATCH("Junior"&amp;AN641,LessonLO!H:H,0),2),"")</f>
        <v/>
      </c>
      <c r="T641" t="str">
        <f>IFERROR(INDEX(LessonLO!H:I,MATCH("Senior"&amp;AN641,LessonLO!H:H,0),1),"")</f>
        <v/>
      </c>
      <c r="AN641" t="s">
        <v>2383</v>
      </c>
      <c r="AO641" t="str">
        <f t="shared" ca="1" si="38"/>
        <v>9dd4acec-17a6-42e5-a953-0096c6897f50</v>
      </c>
    </row>
    <row r="642" spans="1:41" x14ac:dyDescent="0.45">
      <c r="A642" s="1">
        <v>639</v>
      </c>
      <c r="B642">
        <v>639</v>
      </c>
      <c r="C642" t="s">
        <v>185</v>
      </c>
      <c r="D642" t="s">
        <v>186</v>
      </c>
      <c r="E642" t="s">
        <v>2182</v>
      </c>
      <c r="F642" t="s">
        <v>42</v>
      </c>
      <c r="G642" t="s">
        <v>2221</v>
      </c>
      <c r="H642" t="s">
        <v>2222</v>
      </c>
      <c r="I642" t="s">
        <v>2384</v>
      </c>
      <c r="J642" t="s">
        <v>80</v>
      </c>
      <c r="L642" s="5" t="s">
        <v>2381</v>
      </c>
      <c r="N642" t="s">
        <v>2385</v>
      </c>
      <c r="P642" t="str">
        <f>IFERROR(INDEX(LessonLO!H:I,MATCH("GCSE"&amp;AN642,LessonLO!H:H,0),2),"")</f>
        <v>GCSE11</v>
      </c>
      <c r="Q642" t="str">
        <f>IFERROR(INDEX(LessonLO!H:I,MATCH("Tiny"&amp;AN642,LessonLO!H:H,0),2),"")</f>
        <v/>
      </c>
      <c r="R642" t="str">
        <f>IFERROR(INDEX(LessonLO!H:I,MATCH("Mini"&amp;AN642,LessonLO!H:H,0),2),"")</f>
        <v/>
      </c>
      <c r="S642" t="str">
        <f>IFERROR(INDEX(LessonLO!H:I,MATCH("Junior"&amp;AN642,LessonLO!H:H,0),2),"")</f>
        <v/>
      </c>
      <c r="T642" t="str">
        <f>IFERROR(INDEX(LessonLO!H:I,MATCH("Senior"&amp;AN642,LessonLO!H:H,0),1),"")</f>
        <v/>
      </c>
      <c r="AN642" t="s">
        <v>2386</v>
      </c>
      <c r="AO642" t="str">
        <f t="shared" ca="1" si="38"/>
        <v>d5065aee-ec9e-4863-bec5-a54a4f0b26fd</v>
      </c>
    </row>
    <row r="643" spans="1:41" x14ac:dyDescent="0.45">
      <c r="A643" s="1">
        <v>640</v>
      </c>
      <c r="B643">
        <v>640</v>
      </c>
      <c r="C643" t="s">
        <v>185</v>
      </c>
      <c r="D643" t="s">
        <v>186</v>
      </c>
      <c r="E643" t="s">
        <v>2182</v>
      </c>
      <c r="F643" t="s">
        <v>42</v>
      </c>
      <c r="G643" t="s">
        <v>2221</v>
      </c>
      <c r="H643" t="s">
        <v>2222</v>
      </c>
      <c r="I643" t="s">
        <v>2387</v>
      </c>
      <c r="J643" t="s">
        <v>80</v>
      </c>
      <c r="L643" s="5" t="s">
        <v>2268</v>
      </c>
      <c r="N643" t="s">
        <v>2388</v>
      </c>
      <c r="P643" t="str">
        <f>IFERROR(INDEX(LessonLO!H:I,MATCH("GCSE"&amp;AN643,LessonLO!H:H,0),2),"")</f>
        <v>GCSE6</v>
      </c>
      <c r="Q643" t="str">
        <f>IFERROR(INDEX(LessonLO!H:I,MATCH("Tiny"&amp;AN643,LessonLO!H:H,0),2),"")</f>
        <v/>
      </c>
      <c r="R643" t="str">
        <f>IFERROR(INDEX(LessonLO!H:I,MATCH("Mini"&amp;AN643,LessonLO!H:H,0),2),"")</f>
        <v/>
      </c>
      <c r="S643" t="str">
        <f>IFERROR(INDEX(LessonLO!H:I,MATCH("Junior"&amp;AN643,LessonLO!H:H,0),2),"")</f>
        <v/>
      </c>
      <c r="T643" t="str">
        <f>IFERROR(INDEX(LessonLO!H:I,MATCH("Senior"&amp;AN643,LessonLO!H:H,0),1),"")</f>
        <v/>
      </c>
      <c r="AN643" t="s">
        <v>2389</v>
      </c>
      <c r="AO643" t="str">
        <f t="shared" ca="1" si="38"/>
        <v>3a38be9e-64e5-4543-951a-e73613662f13</v>
      </c>
    </row>
    <row r="644" spans="1:41" x14ac:dyDescent="0.45">
      <c r="A644" s="1">
        <v>641</v>
      </c>
      <c r="B644">
        <v>641</v>
      </c>
      <c r="C644" t="s">
        <v>185</v>
      </c>
      <c r="D644" t="s">
        <v>186</v>
      </c>
      <c r="E644" t="s">
        <v>2182</v>
      </c>
      <c r="F644" t="s">
        <v>42</v>
      </c>
      <c r="G644" t="s">
        <v>2221</v>
      </c>
      <c r="H644" t="s">
        <v>2222</v>
      </c>
      <c r="I644" t="s">
        <v>2390</v>
      </c>
      <c r="J644" t="s">
        <v>80</v>
      </c>
      <c r="L644" s="5" t="s">
        <v>2268</v>
      </c>
      <c r="N644" t="s">
        <v>2391</v>
      </c>
      <c r="P644" t="str">
        <f>IFERROR(INDEX(LessonLO!H:I,MATCH("GCSE"&amp;AN644,LessonLO!H:H,0),2),"")</f>
        <v>GCSE6</v>
      </c>
      <c r="Q644" t="str">
        <f>IFERROR(INDEX(LessonLO!H:I,MATCH("Tiny"&amp;AN644,LessonLO!H:H,0),2),"")</f>
        <v/>
      </c>
      <c r="R644" t="str">
        <f>IFERROR(INDEX(LessonLO!H:I,MATCH("Mini"&amp;AN644,LessonLO!H:H,0),2),"")</f>
        <v/>
      </c>
      <c r="S644" t="str">
        <f>IFERROR(INDEX(LessonLO!H:I,MATCH("Junior"&amp;AN644,LessonLO!H:H,0),2),"")</f>
        <v/>
      </c>
      <c r="T644" t="str">
        <f>IFERROR(INDEX(LessonLO!H:I,MATCH("Senior"&amp;AN644,LessonLO!H:H,0),1),"")</f>
        <v/>
      </c>
      <c r="AN644" t="s">
        <v>2392</v>
      </c>
      <c r="AO644" t="str">
        <f t="shared" ca="1" si="38"/>
        <v>3a38be9e-64e5-4543-951a-e73613662f13</v>
      </c>
    </row>
    <row r="645" spans="1:41" x14ac:dyDescent="0.45">
      <c r="A645" s="1">
        <v>642</v>
      </c>
      <c r="B645">
        <v>642</v>
      </c>
      <c r="C645" t="s">
        <v>185</v>
      </c>
      <c r="D645" t="s">
        <v>186</v>
      </c>
      <c r="E645" t="s">
        <v>2182</v>
      </c>
      <c r="F645" t="s">
        <v>42</v>
      </c>
      <c r="G645" t="s">
        <v>2221</v>
      </c>
      <c r="H645" t="s">
        <v>2222</v>
      </c>
      <c r="I645" t="s">
        <v>2393</v>
      </c>
      <c r="J645" t="s">
        <v>80</v>
      </c>
      <c r="L645" s="5" t="s">
        <v>2268</v>
      </c>
      <c r="N645" t="s">
        <v>2394</v>
      </c>
      <c r="P645" t="str">
        <f>IFERROR(INDEX(LessonLO!H:I,MATCH("GCSE"&amp;AN645,LessonLO!H:H,0),2),"")</f>
        <v>GCSE6</v>
      </c>
      <c r="Q645" t="str">
        <f>IFERROR(INDEX(LessonLO!H:I,MATCH("Tiny"&amp;AN645,LessonLO!H:H,0),2),"")</f>
        <v/>
      </c>
      <c r="R645" t="str">
        <f>IFERROR(INDEX(LessonLO!H:I,MATCH("Mini"&amp;AN645,LessonLO!H:H,0),2),"")</f>
        <v/>
      </c>
      <c r="S645" t="str">
        <f>IFERROR(INDEX(LessonLO!H:I,MATCH("Junior"&amp;AN645,LessonLO!H:H,0),2),"")</f>
        <v/>
      </c>
      <c r="T645" t="str">
        <f>IFERROR(INDEX(LessonLO!H:I,MATCH("Senior"&amp;AN645,LessonLO!H:H,0),1),"")</f>
        <v/>
      </c>
      <c r="AN645" t="s">
        <v>2395</v>
      </c>
      <c r="AO645" t="str">
        <f t="shared" ca="1" si="38"/>
        <v>3a38be9e-64e5-4543-951a-e73613662f13</v>
      </c>
    </row>
    <row r="646" spans="1:41" x14ac:dyDescent="0.45">
      <c r="A646" s="1">
        <v>643</v>
      </c>
      <c r="B646">
        <v>643</v>
      </c>
      <c r="C646" t="s">
        <v>185</v>
      </c>
      <c r="D646" t="s">
        <v>186</v>
      </c>
      <c r="E646" t="s">
        <v>2182</v>
      </c>
      <c r="F646" t="s">
        <v>42</v>
      </c>
      <c r="G646" t="s">
        <v>2221</v>
      </c>
      <c r="H646" t="s">
        <v>2222</v>
      </c>
      <c r="I646" t="s">
        <v>2396</v>
      </c>
      <c r="J646" t="s">
        <v>80</v>
      </c>
      <c r="L646" s="5" t="s">
        <v>2397</v>
      </c>
      <c r="N646" t="s">
        <v>2398</v>
      </c>
      <c r="P646" t="str">
        <f>IFERROR(INDEX(LessonLO!H:I,MATCH("GCSE"&amp;AN646,LessonLO!H:H,0),2),"")</f>
        <v>GCSE6</v>
      </c>
      <c r="Q646" t="str">
        <f>IFERROR(INDEX(LessonLO!H:I,MATCH("Tiny"&amp;AN646,LessonLO!H:H,0),2),"")</f>
        <v/>
      </c>
      <c r="R646" t="str">
        <f>IFERROR(INDEX(LessonLO!H:I,MATCH("Mini"&amp;AN646,LessonLO!H:H,0),2),"")</f>
        <v/>
      </c>
      <c r="S646" t="str">
        <f>IFERROR(INDEX(LessonLO!H:I,MATCH("Junior"&amp;AN646,LessonLO!H:H,0),2),"")</f>
        <v/>
      </c>
      <c r="T646" t="str">
        <f>IFERROR(INDEX(LessonLO!H:I,MATCH("Senior"&amp;AN646,LessonLO!H:H,0),1),"")</f>
        <v/>
      </c>
      <c r="AN646" t="s">
        <v>2399</v>
      </c>
      <c r="AO646" t="s">
        <v>2400</v>
      </c>
    </row>
    <row r="647" spans="1:41" x14ac:dyDescent="0.45">
      <c r="A647" s="1">
        <v>644</v>
      </c>
      <c r="B647">
        <v>644</v>
      </c>
      <c r="C647" t="s">
        <v>185</v>
      </c>
      <c r="D647" t="s">
        <v>186</v>
      </c>
      <c r="E647" t="s">
        <v>2182</v>
      </c>
      <c r="F647" t="s">
        <v>42</v>
      </c>
      <c r="G647" t="s">
        <v>2221</v>
      </c>
      <c r="H647" t="s">
        <v>2222</v>
      </c>
      <c r="I647" t="s">
        <v>2401</v>
      </c>
      <c r="J647" t="s">
        <v>80</v>
      </c>
      <c r="L647" s="5" t="s">
        <v>2402</v>
      </c>
      <c r="N647" t="s">
        <v>2403</v>
      </c>
      <c r="P647" t="str">
        <f>IFERROR(INDEX(LessonLO!H:I,MATCH("GCSE"&amp;AN647,LessonLO!H:H,0),2),"")</f>
        <v>GCSE6</v>
      </c>
      <c r="Q647" t="str">
        <f>IFERROR(INDEX(LessonLO!H:I,MATCH("Tiny"&amp;AN647,LessonLO!H:H,0),2),"")</f>
        <v/>
      </c>
      <c r="R647" t="str">
        <f>IFERROR(INDEX(LessonLO!H:I,MATCH("Mini"&amp;AN647,LessonLO!H:H,0),2),"")</f>
        <v/>
      </c>
      <c r="S647" t="str">
        <f>IFERROR(INDEX(LessonLO!H:I,MATCH("Junior"&amp;AN647,LessonLO!H:H,0),2),"")</f>
        <v/>
      </c>
      <c r="T647" t="str">
        <f>IFERROR(INDEX(LessonLO!H:I,MATCH("Senior"&amp;AN647,LessonLO!H:H,0),1),"")</f>
        <v/>
      </c>
      <c r="AN647" t="s">
        <v>2404</v>
      </c>
      <c r="AO647" t="s">
        <v>2405</v>
      </c>
    </row>
    <row r="648" spans="1:41" x14ac:dyDescent="0.45">
      <c r="A648" s="1">
        <v>645</v>
      </c>
      <c r="B648">
        <v>645</v>
      </c>
      <c r="C648" t="s">
        <v>185</v>
      </c>
      <c r="D648" t="s">
        <v>186</v>
      </c>
      <c r="E648" t="s">
        <v>2182</v>
      </c>
      <c r="F648" t="s">
        <v>42</v>
      </c>
      <c r="G648" t="s">
        <v>2406</v>
      </c>
      <c r="H648" t="s">
        <v>2407</v>
      </c>
      <c r="I648" t="s">
        <v>2408</v>
      </c>
      <c r="J648" t="s">
        <v>80</v>
      </c>
      <c r="L648" s="6" t="str">
        <f>CONCATENATE(I141,",",I660)</f>
        <v>CT1_5_2_3,CT1_37_3_13</v>
      </c>
      <c r="N648" t="s">
        <v>2409</v>
      </c>
      <c r="P648" t="str">
        <f>IFERROR(INDEX(LessonLO!H:I,MATCH("GCSE"&amp;AN648,LessonLO!H:H,0),2),"")</f>
        <v>GCSE52</v>
      </c>
      <c r="Q648" t="str">
        <f>IFERROR(INDEX(LessonLO!H:I,MATCH("Tiny"&amp;AN648,LessonLO!H:H,0),2),"")</f>
        <v>TS5.8</v>
      </c>
      <c r="R648" t="str">
        <f>IFERROR(INDEX(LessonLO!H:I,MATCH("Mini"&amp;AN648,LessonLO!H:H,0),2),"")</f>
        <v/>
      </c>
      <c r="S648" t="str">
        <f>IFERROR(INDEX(LessonLO!H:I,MATCH("Junior"&amp;AN648,LessonLO!H:H,0),2),"")</f>
        <v/>
      </c>
      <c r="T648" t="str">
        <f>IFERROR(INDEX(LessonLO!H:I,MATCH("Senior"&amp;AN648,LessonLO!H:H,0),1),"")</f>
        <v/>
      </c>
      <c r="AN648" t="s">
        <v>2410</v>
      </c>
      <c r="AO648" t="str">
        <f ca="1">_xlfn.CONCAT(OFFSET(INDEX(I:I,MATCH("CT1_5_2_3",I:I,0)),0,31),",",OFFSET(INDEX(I:I,MATCH("CT1_37_3_13",I:I,0)),0,31))</f>
        <v>60b32e72-bfa3-4725-8b3e-c297e5563592,1354aec9-6a95-410d-99fa-efdf9a7537b7</v>
      </c>
    </row>
    <row r="649" spans="1:41" x14ac:dyDescent="0.45">
      <c r="A649" s="1">
        <v>646</v>
      </c>
      <c r="B649">
        <v>646</v>
      </c>
      <c r="C649" t="s">
        <v>185</v>
      </c>
      <c r="D649" t="s">
        <v>186</v>
      </c>
      <c r="E649" t="s">
        <v>2182</v>
      </c>
      <c r="F649" t="s">
        <v>42</v>
      </c>
      <c r="G649" t="s">
        <v>2406</v>
      </c>
      <c r="H649" t="s">
        <v>2407</v>
      </c>
      <c r="I649" t="s">
        <v>2411</v>
      </c>
      <c r="J649" t="s">
        <v>80</v>
      </c>
      <c r="L649" s="6" t="str">
        <f>CONCATENATE(I142,",",I658)</f>
        <v>CT1_5_2_4,CT1_37_3_11</v>
      </c>
      <c r="N649" t="s">
        <v>2412</v>
      </c>
      <c r="P649" t="str">
        <f>IFERROR(INDEX(LessonLO!H:I,MATCH("GCSE"&amp;AN649,LessonLO!H:H,0),2),"")</f>
        <v>GCSE52</v>
      </c>
      <c r="Q649" t="str">
        <f>IFERROR(INDEX(LessonLO!H:I,MATCH("Tiny"&amp;AN649,LessonLO!H:H,0),2),"")</f>
        <v>TS5.8</v>
      </c>
      <c r="R649" t="str">
        <f>IFERROR(INDEX(LessonLO!H:I,MATCH("Mini"&amp;AN649,LessonLO!H:H,0),2),"")</f>
        <v/>
      </c>
      <c r="S649" t="str">
        <f>IFERROR(INDEX(LessonLO!H:I,MATCH("Junior"&amp;AN649,LessonLO!H:H,0),2),"")</f>
        <v/>
      </c>
      <c r="T649" t="str">
        <f>IFERROR(INDEX(LessonLO!H:I,MATCH("Senior"&amp;AN649,LessonLO!H:H,0),1),"")</f>
        <v/>
      </c>
      <c r="AN649" t="s">
        <v>2413</v>
      </c>
      <c r="AO649" t="str">
        <f ca="1">_xlfn.CONCAT(OFFSET(INDEX(I:I,MATCH("CT1_5_2_4",I:I,0)),0,31),",",OFFSET(INDEX(I:I,MATCH("CT1_37_3_11",I:I,0)),0,31))</f>
        <v>d8f582da-63e6-44a1-8ff6-c76f4e90e20d,9e0a8266-fa61-48d4-8209-964298236277</v>
      </c>
    </row>
    <row r="650" spans="1:41" x14ac:dyDescent="0.45">
      <c r="A650" s="1">
        <v>647</v>
      </c>
      <c r="B650">
        <v>647</v>
      </c>
      <c r="C650" t="s">
        <v>185</v>
      </c>
      <c r="D650" t="s">
        <v>186</v>
      </c>
      <c r="E650" t="s">
        <v>2182</v>
      </c>
      <c r="F650" t="s">
        <v>42</v>
      </c>
      <c r="G650" t="s">
        <v>2406</v>
      </c>
      <c r="H650" t="s">
        <v>2407</v>
      </c>
      <c r="I650" t="s">
        <v>2414</v>
      </c>
      <c r="J650" t="s">
        <v>80</v>
      </c>
      <c r="L650" s="6" t="str">
        <f>CONCATENATE(I143,",",I659)</f>
        <v>CT1_5_2_5,CT1_37_3_12</v>
      </c>
      <c r="N650" t="s">
        <v>2415</v>
      </c>
      <c r="P650" t="str">
        <f>IFERROR(INDEX(LessonLO!H:I,MATCH("GCSE"&amp;AN650,LessonLO!H:H,0),2),"")</f>
        <v>GCSE52</v>
      </c>
      <c r="Q650" t="str">
        <f>IFERROR(INDEX(LessonLO!H:I,MATCH("Tiny"&amp;AN650,LessonLO!H:H,0),2),"")</f>
        <v>TS5.8</v>
      </c>
      <c r="R650" t="str">
        <f>IFERROR(INDEX(LessonLO!H:I,MATCH("Mini"&amp;AN650,LessonLO!H:H,0),2),"")</f>
        <v/>
      </c>
      <c r="S650" t="str">
        <f>IFERROR(INDEX(LessonLO!H:I,MATCH("Junior"&amp;AN650,LessonLO!H:H,0),2),"")</f>
        <v/>
      </c>
      <c r="T650" t="str">
        <f>IFERROR(INDEX(LessonLO!H:I,MATCH("Senior"&amp;AN650,LessonLO!H:H,0),1),"")</f>
        <v/>
      </c>
      <c r="AN650" t="s">
        <v>2416</v>
      </c>
      <c r="AO650" t="str">
        <f ca="1">_xlfn.CONCAT(OFFSET(INDEX(I:I,MATCH("CT1_5_2_5",I:I,0)),0,31),",",OFFSET(INDEX(I:I,MATCH("CT1_37_3_12",I:I,0)),0,31))</f>
        <v>1ca2432c-aa50-4131-a117-7ce21f137824,e8dab6de-68df-4037-b05d-1e209b1b7af7</v>
      </c>
    </row>
    <row r="651" spans="1:41" x14ac:dyDescent="0.45">
      <c r="A651" s="1">
        <v>648</v>
      </c>
      <c r="B651">
        <v>648</v>
      </c>
      <c r="C651" t="s">
        <v>185</v>
      </c>
      <c r="D651" t="s">
        <v>186</v>
      </c>
      <c r="E651" t="s">
        <v>2182</v>
      </c>
      <c r="F651" t="s">
        <v>42</v>
      </c>
      <c r="G651" t="s">
        <v>2406</v>
      </c>
      <c r="H651" t="s">
        <v>2407</v>
      </c>
      <c r="I651" t="s">
        <v>2417</v>
      </c>
      <c r="J651" t="s">
        <v>80</v>
      </c>
      <c r="L651" s="6" t="s">
        <v>2418</v>
      </c>
      <c r="N651" t="s">
        <v>2419</v>
      </c>
      <c r="P651" t="str">
        <f>IFERROR(INDEX(LessonLO!H:I,MATCH("GCSE"&amp;AN651,LessonLO!H:H,0),2),"")</f>
        <v>GCSE52</v>
      </c>
      <c r="Q651" t="str">
        <f>IFERROR(INDEX(LessonLO!H:I,MATCH("Tiny"&amp;AN651,LessonLO!H:H,0),2),"")</f>
        <v/>
      </c>
      <c r="R651" t="str">
        <f>IFERROR(INDEX(LessonLO!H:I,MATCH("Mini"&amp;AN651,LessonLO!H:H,0),2),"")</f>
        <v/>
      </c>
      <c r="S651" t="str">
        <f>IFERROR(INDEX(LessonLO!H:I,MATCH("Junior"&amp;AN651,LessonLO!H:H,0),2),"")</f>
        <v/>
      </c>
      <c r="T651" t="str">
        <f>IFERROR(INDEX(LessonLO!H:I,MATCH("Senior"&amp;AN651,LessonLO!H:H,0),1),"")</f>
        <v/>
      </c>
      <c r="AN651" t="s">
        <v>2420</v>
      </c>
      <c r="AO651" t="s">
        <v>2421</v>
      </c>
    </row>
    <row r="652" spans="1:41" x14ac:dyDescent="0.45">
      <c r="A652" s="1">
        <v>649</v>
      </c>
      <c r="B652">
        <v>649</v>
      </c>
      <c r="C652" t="s">
        <v>185</v>
      </c>
      <c r="D652" t="s">
        <v>186</v>
      </c>
      <c r="E652" t="s">
        <v>2182</v>
      </c>
      <c r="F652" t="s">
        <v>42</v>
      </c>
      <c r="G652" t="s">
        <v>2406</v>
      </c>
      <c r="H652" t="s">
        <v>2407</v>
      </c>
      <c r="I652" t="s">
        <v>2422</v>
      </c>
      <c r="J652" t="s">
        <v>80</v>
      </c>
      <c r="L652" s="5" t="s">
        <v>2423</v>
      </c>
      <c r="N652" t="s">
        <v>2424</v>
      </c>
      <c r="P652" t="str">
        <f>IFERROR(INDEX(LessonLO!H:I,MATCH("GCSE"&amp;AN652,LessonLO!H:H,0),2),"")</f>
        <v>GCSE52</v>
      </c>
      <c r="Q652" t="str">
        <f>IFERROR(INDEX(LessonLO!H:I,MATCH("Tiny"&amp;AN652,LessonLO!H:H,0),2),"")</f>
        <v>TS4.9</v>
      </c>
      <c r="R652" t="str">
        <f>IFERROR(INDEX(LessonLO!H:I,MATCH("Mini"&amp;AN652,LessonLO!H:H,0),2),"")</f>
        <v/>
      </c>
      <c r="S652" t="str">
        <f>IFERROR(INDEX(LessonLO!H:I,MATCH("Junior"&amp;AN652,LessonLO!H:H,0),2),"")</f>
        <v/>
      </c>
      <c r="T652" t="str">
        <f>IFERROR(INDEX(LessonLO!H:I,MATCH("Senior"&amp;AN652,LessonLO!H:H,0),1),"")</f>
        <v/>
      </c>
      <c r="AN652" t="s">
        <v>2425</v>
      </c>
      <c r="AO652" t="s">
        <v>2426</v>
      </c>
    </row>
    <row r="653" spans="1:41" x14ac:dyDescent="0.45">
      <c r="A653" s="1">
        <v>650</v>
      </c>
      <c r="B653">
        <v>650</v>
      </c>
      <c r="C653" t="s">
        <v>185</v>
      </c>
      <c r="D653" t="s">
        <v>186</v>
      </c>
      <c r="E653" t="s">
        <v>2182</v>
      </c>
      <c r="F653" t="s">
        <v>42</v>
      </c>
      <c r="G653" t="s">
        <v>2406</v>
      </c>
      <c r="H653" t="s">
        <v>2407</v>
      </c>
      <c r="I653" t="s">
        <v>2427</v>
      </c>
      <c r="J653" t="s">
        <v>48</v>
      </c>
      <c r="L653" s="5" t="s">
        <v>2423</v>
      </c>
      <c r="N653" t="s">
        <v>2428</v>
      </c>
      <c r="P653" t="str">
        <f>IFERROR(INDEX(LessonLO!H:I,MATCH("GCSE"&amp;AN653,LessonLO!H:H,0),2),"")</f>
        <v>GCSE52</v>
      </c>
      <c r="Q653" t="str">
        <f>IFERROR(INDEX(LessonLO!H:I,MATCH("Tiny"&amp;AN653,LessonLO!H:H,0),2),"")</f>
        <v>TS4.9</v>
      </c>
      <c r="R653" t="str">
        <f>IFERROR(INDEX(LessonLO!H:I,MATCH("Mini"&amp;AN653,LessonLO!H:H,0),2),"")</f>
        <v/>
      </c>
      <c r="S653" t="str">
        <f>IFERROR(INDEX(LessonLO!H:I,MATCH("Junior"&amp;AN653,LessonLO!H:H,0),2),"")</f>
        <v/>
      </c>
      <c r="T653" t="str">
        <f>IFERROR(INDEX(LessonLO!H:I,MATCH("Senior"&amp;AN653,LessonLO!H:H,0),1),"")</f>
        <v/>
      </c>
      <c r="AN653" t="s">
        <v>2429</v>
      </c>
      <c r="AO653" t="s">
        <v>2426</v>
      </c>
    </row>
    <row r="654" spans="1:41" x14ac:dyDescent="0.45">
      <c r="A654" s="1">
        <v>651</v>
      </c>
      <c r="B654">
        <v>651</v>
      </c>
      <c r="C654" t="s">
        <v>185</v>
      </c>
      <c r="D654" t="s">
        <v>186</v>
      </c>
      <c r="E654" t="s">
        <v>2182</v>
      </c>
      <c r="F654" t="s">
        <v>42</v>
      </c>
      <c r="G654" t="s">
        <v>2406</v>
      </c>
      <c r="H654" t="s">
        <v>2407</v>
      </c>
      <c r="I654" t="s">
        <v>2430</v>
      </c>
      <c r="J654" t="s">
        <v>48</v>
      </c>
      <c r="L654" s="5" t="s">
        <v>2423</v>
      </c>
      <c r="N654" t="s">
        <v>2431</v>
      </c>
      <c r="P654" t="str">
        <f>IFERROR(INDEX(LessonLO!H:I,MATCH("GCSE"&amp;AN654,LessonLO!H:H,0),2),"")</f>
        <v>GCSE52</v>
      </c>
      <c r="Q654" t="str">
        <f>IFERROR(INDEX(LessonLO!H:I,MATCH("Tiny"&amp;AN654,LessonLO!H:H,0),2),"")</f>
        <v>TS5.8</v>
      </c>
      <c r="R654" t="str">
        <f>IFERROR(INDEX(LessonLO!H:I,MATCH("Mini"&amp;AN654,LessonLO!H:H,0),2),"")</f>
        <v/>
      </c>
      <c r="S654" t="str">
        <f>IFERROR(INDEX(LessonLO!H:I,MATCH("Junior"&amp;AN654,LessonLO!H:H,0),2),"")</f>
        <v/>
      </c>
      <c r="T654" t="str">
        <f>IFERROR(INDEX(LessonLO!H:I,MATCH("Senior"&amp;AN654,LessonLO!H:H,0),1),"")</f>
        <v/>
      </c>
      <c r="AN654" t="s">
        <v>2432</v>
      </c>
      <c r="AO654" t="s">
        <v>2426</v>
      </c>
    </row>
    <row r="655" spans="1:41" x14ac:dyDescent="0.45">
      <c r="A655" s="1">
        <v>652</v>
      </c>
      <c r="B655">
        <v>652</v>
      </c>
      <c r="C655" t="s">
        <v>185</v>
      </c>
      <c r="D655" t="s">
        <v>186</v>
      </c>
      <c r="E655" t="s">
        <v>2182</v>
      </c>
      <c r="F655" t="s">
        <v>42</v>
      </c>
      <c r="G655" t="s">
        <v>2406</v>
      </c>
      <c r="H655" t="s">
        <v>2407</v>
      </c>
      <c r="I655" t="s">
        <v>2433</v>
      </c>
      <c r="J655" t="s">
        <v>48</v>
      </c>
      <c r="L655" s="5" t="s">
        <v>2434</v>
      </c>
      <c r="N655" t="s">
        <v>2435</v>
      </c>
      <c r="P655" t="str">
        <f>IFERROR(INDEX(LessonLO!H:I,MATCH("GCSE"&amp;AN655,LessonLO!H:H,0),2),"")</f>
        <v>GCSE52</v>
      </c>
      <c r="Q655" t="str">
        <f>IFERROR(INDEX(LessonLO!H:I,MATCH("Tiny"&amp;AN655,LessonLO!H:H,0),2),"")</f>
        <v/>
      </c>
      <c r="R655" t="str">
        <f>IFERROR(INDEX(LessonLO!H:I,MATCH("Mini"&amp;AN655,LessonLO!H:H,0),2),"")</f>
        <v/>
      </c>
      <c r="S655" t="str">
        <f>IFERROR(INDEX(LessonLO!H:I,MATCH("Junior"&amp;AN655,LessonLO!H:H,0),2),"")</f>
        <v/>
      </c>
      <c r="T655" t="str">
        <f>IFERROR(INDEX(LessonLO!H:I,MATCH("Senior"&amp;AN655,LessonLO!H:H,0),1),"")</f>
        <v/>
      </c>
      <c r="AN655" t="s">
        <v>2436</v>
      </c>
      <c r="AO655" t="s">
        <v>2437</v>
      </c>
    </row>
    <row r="656" spans="1:41" x14ac:dyDescent="0.45">
      <c r="A656" s="1">
        <v>653</v>
      </c>
      <c r="B656">
        <v>653</v>
      </c>
      <c r="C656" t="s">
        <v>185</v>
      </c>
      <c r="D656" t="s">
        <v>186</v>
      </c>
      <c r="E656" t="s">
        <v>2182</v>
      </c>
      <c r="F656" t="s">
        <v>42</v>
      </c>
      <c r="G656" t="s">
        <v>2406</v>
      </c>
      <c r="H656" t="s">
        <v>2407</v>
      </c>
      <c r="I656" t="s">
        <v>2438</v>
      </c>
      <c r="J656" t="s">
        <v>80</v>
      </c>
      <c r="L656" s="5" t="s">
        <v>2439</v>
      </c>
      <c r="N656" t="s">
        <v>2440</v>
      </c>
      <c r="P656" t="str">
        <f>IFERROR(INDEX(LessonLO!H:I,MATCH("GCSE"&amp;AN656,LessonLO!H:H,0),2),"")</f>
        <v>GCSE52</v>
      </c>
      <c r="Q656" t="str">
        <f>IFERROR(INDEX(LessonLO!H:I,MATCH("Tiny"&amp;AN656,LessonLO!H:H,0),2),"")</f>
        <v/>
      </c>
      <c r="R656" t="str">
        <f>IFERROR(INDEX(LessonLO!H:I,MATCH("Mini"&amp;AN656,LessonLO!H:H,0),2),"")</f>
        <v/>
      </c>
      <c r="S656" t="str">
        <f>IFERROR(INDEX(LessonLO!H:I,MATCH("Junior"&amp;AN656,LessonLO!H:H,0),2),"")</f>
        <v/>
      </c>
      <c r="T656" t="str">
        <f>IFERROR(INDEX(LessonLO!H:I,MATCH("Senior"&amp;AN656,LessonLO!H:H,0),1),"")</f>
        <v/>
      </c>
      <c r="AN656" t="s">
        <v>2441</v>
      </c>
      <c r="AO656" t="s">
        <v>2442</v>
      </c>
    </row>
    <row r="657" spans="1:41" x14ac:dyDescent="0.45">
      <c r="A657" s="1">
        <v>654</v>
      </c>
      <c r="B657">
        <v>654</v>
      </c>
      <c r="C657" t="s">
        <v>185</v>
      </c>
      <c r="D657" t="s">
        <v>186</v>
      </c>
      <c r="E657" t="s">
        <v>2182</v>
      </c>
      <c r="F657" t="s">
        <v>42</v>
      </c>
      <c r="G657" t="s">
        <v>2406</v>
      </c>
      <c r="H657" t="s">
        <v>2407</v>
      </c>
      <c r="I657" t="s">
        <v>2443</v>
      </c>
      <c r="J657" t="s">
        <v>80</v>
      </c>
      <c r="L657" s="5" t="s">
        <v>2444</v>
      </c>
      <c r="N657" t="s">
        <v>2445</v>
      </c>
      <c r="P657" t="str">
        <f>IFERROR(INDEX(LessonLO!H:I,MATCH("GCSE"&amp;AN657,LessonLO!H:H,0),2),"")</f>
        <v>GCSE52</v>
      </c>
      <c r="Q657" t="str">
        <f>IFERROR(INDEX(LessonLO!H:I,MATCH("Tiny"&amp;AN657,LessonLO!H:H,0),2),"")</f>
        <v/>
      </c>
      <c r="R657" t="str">
        <f>IFERROR(INDEX(LessonLO!H:I,MATCH("Mini"&amp;AN657,LessonLO!H:H,0),2),"")</f>
        <v/>
      </c>
      <c r="S657" t="str">
        <f>IFERROR(INDEX(LessonLO!H:I,MATCH("Junior"&amp;AN657,LessonLO!H:H,0),2),"")</f>
        <v/>
      </c>
      <c r="T657" t="str">
        <f>IFERROR(INDEX(LessonLO!H:I,MATCH("Senior"&amp;AN657,LessonLO!H:H,0),1),"")</f>
        <v/>
      </c>
      <c r="AN657" t="s">
        <v>2446</v>
      </c>
      <c r="AO657" t="s">
        <v>2447</v>
      </c>
    </row>
    <row r="658" spans="1:41" x14ac:dyDescent="0.45">
      <c r="A658" s="1">
        <v>655</v>
      </c>
      <c r="B658">
        <v>655</v>
      </c>
      <c r="C658" t="s">
        <v>185</v>
      </c>
      <c r="D658" t="s">
        <v>186</v>
      </c>
      <c r="E658" t="s">
        <v>2182</v>
      </c>
      <c r="F658" t="s">
        <v>42</v>
      </c>
      <c r="G658" t="s">
        <v>2406</v>
      </c>
      <c r="H658" t="s">
        <v>2407</v>
      </c>
      <c r="I658" t="s">
        <v>2448</v>
      </c>
      <c r="J658" t="s">
        <v>48</v>
      </c>
      <c r="L658" s="4" t="str">
        <f>I142</f>
        <v>CT1_5_2_4</v>
      </c>
      <c r="N658" t="s">
        <v>2449</v>
      </c>
      <c r="P658" t="str">
        <f>IFERROR(INDEX(LessonLO!H:I,MATCH("GCSE"&amp;AN658,LessonLO!H:H,0),2),"")</f>
        <v/>
      </c>
      <c r="Q658" t="str">
        <f>IFERROR(INDEX(LessonLO!H:I,MATCH("Tiny"&amp;AN658,LessonLO!H:H,0),2),"")</f>
        <v>TS5.8</v>
      </c>
      <c r="R658" t="str">
        <f>IFERROR(INDEX(LessonLO!H:I,MATCH("Mini"&amp;AN658,LessonLO!H:H,0),2),"")</f>
        <v/>
      </c>
      <c r="S658" t="str">
        <f>IFERROR(INDEX(LessonLO!H:I,MATCH("Junior"&amp;AN658,LessonLO!H:H,0),2),"")</f>
        <v/>
      </c>
      <c r="T658" t="str">
        <f>IFERROR(INDEX(LessonLO!H:I,MATCH("Senior"&amp;AN658,LessonLO!H:H,0),1),"")</f>
        <v/>
      </c>
      <c r="AN658" t="s">
        <v>2450</v>
      </c>
      <c r="AO658" t="str">
        <f ca="1">OFFSET(INDEX(I:I,MATCH(L658,I:I,0)),0,31)</f>
        <v>d8f582da-63e6-44a1-8ff6-c76f4e90e20d</v>
      </c>
    </row>
    <row r="659" spans="1:41" x14ac:dyDescent="0.45">
      <c r="A659" s="1">
        <v>656</v>
      </c>
      <c r="B659">
        <v>656</v>
      </c>
      <c r="C659" t="s">
        <v>185</v>
      </c>
      <c r="D659" t="s">
        <v>186</v>
      </c>
      <c r="E659" t="s">
        <v>2182</v>
      </c>
      <c r="F659" t="s">
        <v>42</v>
      </c>
      <c r="G659" t="s">
        <v>2406</v>
      </c>
      <c r="H659" t="s">
        <v>2407</v>
      </c>
      <c r="I659" t="s">
        <v>2451</v>
      </c>
      <c r="J659" t="s">
        <v>48</v>
      </c>
      <c r="L659" s="4" t="str">
        <f>I143</f>
        <v>CT1_5_2_5</v>
      </c>
      <c r="N659" t="s">
        <v>2452</v>
      </c>
      <c r="P659" t="str">
        <f>IFERROR(INDEX(LessonLO!H:I,MATCH("GCSE"&amp;AN659,LessonLO!H:H,0),2),"")</f>
        <v/>
      </c>
      <c r="Q659" t="str">
        <f>IFERROR(INDEX(LessonLO!H:I,MATCH("Tiny"&amp;AN659,LessonLO!H:H,0),2),"")</f>
        <v>TS5.8</v>
      </c>
      <c r="R659" t="str">
        <f>IFERROR(INDEX(LessonLO!H:I,MATCH("Mini"&amp;AN659,LessonLO!H:H,0),2),"")</f>
        <v/>
      </c>
      <c r="S659" t="str">
        <f>IFERROR(INDEX(LessonLO!H:I,MATCH("Junior"&amp;AN659,LessonLO!H:H,0),2),"")</f>
        <v/>
      </c>
      <c r="T659" t="str">
        <f>IFERROR(INDEX(LessonLO!H:I,MATCH("Senior"&amp;AN659,LessonLO!H:H,0),1),"")</f>
        <v/>
      </c>
      <c r="AN659" t="s">
        <v>2453</v>
      </c>
      <c r="AO659" t="str">
        <f ca="1">OFFSET(INDEX(I:I,MATCH(L659,I:I,0)),0,31)</f>
        <v>1ca2432c-aa50-4131-a117-7ce21f137824</v>
      </c>
    </row>
    <row r="660" spans="1:41" x14ac:dyDescent="0.45">
      <c r="A660" s="1">
        <v>657</v>
      </c>
      <c r="B660">
        <v>657</v>
      </c>
      <c r="C660" t="s">
        <v>185</v>
      </c>
      <c r="D660" t="s">
        <v>186</v>
      </c>
      <c r="E660" t="s">
        <v>2182</v>
      </c>
      <c r="F660" t="s">
        <v>42</v>
      </c>
      <c r="G660" t="s">
        <v>2406</v>
      </c>
      <c r="H660" t="s">
        <v>2407</v>
      </c>
      <c r="I660" t="s">
        <v>2454</v>
      </c>
      <c r="J660" t="s">
        <v>48</v>
      </c>
      <c r="L660" s="4" t="str">
        <f>I141</f>
        <v>CT1_5_2_3</v>
      </c>
      <c r="N660" t="s">
        <v>2455</v>
      </c>
      <c r="P660" t="str">
        <f>IFERROR(INDEX(LessonLO!H:I,MATCH("GCSE"&amp;AN660,LessonLO!H:H,0),2),"")</f>
        <v/>
      </c>
      <c r="Q660" t="str">
        <f>IFERROR(INDEX(LessonLO!H:I,MATCH("Tiny"&amp;AN660,LessonLO!H:H,0),2),"")</f>
        <v>TS5.8</v>
      </c>
      <c r="R660" t="str">
        <f>IFERROR(INDEX(LessonLO!H:I,MATCH("Mini"&amp;AN660,LessonLO!H:H,0),2),"")</f>
        <v/>
      </c>
      <c r="S660" t="str">
        <f>IFERROR(INDEX(LessonLO!H:I,MATCH("Junior"&amp;AN660,LessonLO!H:H,0),2),"")</f>
        <v/>
      </c>
      <c r="T660" t="str">
        <f>IFERROR(INDEX(LessonLO!H:I,MATCH("Senior"&amp;AN660,LessonLO!H:H,0),1),"")</f>
        <v/>
      </c>
      <c r="AN660" t="s">
        <v>2456</v>
      </c>
      <c r="AO660" t="str">
        <f ca="1">OFFSET(INDEX(I:I,MATCH(L660,I:I,0)),0,31)</f>
        <v>60b32e72-bfa3-4725-8b3e-c297e5563592</v>
      </c>
    </row>
    <row r="661" spans="1:41" x14ac:dyDescent="0.45">
      <c r="A661" s="1">
        <v>658</v>
      </c>
      <c r="B661">
        <v>658</v>
      </c>
      <c r="C661" t="s">
        <v>185</v>
      </c>
      <c r="D661" t="s">
        <v>186</v>
      </c>
      <c r="E661" t="s">
        <v>2457</v>
      </c>
      <c r="F661" t="s">
        <v>2458</v>
      </c>
      <c r="G661" t="s">
        <v>2459</v>
      </c>
      <c r="H661" t="s">
        <v>2460</v>
      </c>
      <c r="I661" t="s">
        <v>2461</v>
      </c>
      <c r="J661" t="s">
        <v>80</v>
      </c>
      <c r="L661" s="4">
        <v>0</v>
      </c>
      <c r="N661" t="s">
        <v>2462</v>
      </c>
      <c r="P661" t="str">
        <f>IFERROR(INDEX(LessonLO!H:I,MATCH("GCSE"&amp;AN661,LessonLO!H:H,0),2),"")</f>
        <v/>
      </c>
      <c r="Q661" t="str">
        <f>IFERROR(INDEX(LessonLO!H:I,MATCH("Tiny"&amp;AN661,LessonLO!H:H,0),2),"")</f>
        <v/>
      </c>
      <c r="R661" t="str">
        <f>IFERROR(INDEX(LessonLO!H:I,MATCH("Mini"&amp;AN661,LessonLO!H:H,0),2),"")</f>
        <v/>
      </c>
      <c r="S661" t="str">
        <f>IFERROR(INDEX(LessonLO!H:I,MATCH("Junior"&amp;AN661,LessonLO!H:H,0),2),"")</f>
        <v/>
      </c>
      <c r="T661" t="str">
        <f>IFERROR(INDEX(LessonLO!H:I,MATCH("Senior"&amp;AN661,LessonLO!H:H,0),1),"")</f>
        <v/>
      </c>
      <c r="AN661" t="s">
        <v>2463</v>
      </c>
    </row>
    <row r="662" spans="1:41" x14ac:dyDescent="0.45">
      <c r="A662" s="1">
        <v>659</v>
      </c>
      <c r="B662">
        <v>659</v>
      </c>
      <c r="C662" t="s">
        <v>185</v>
      </c>
      <c r="D662" t="s">
        <v>186</v>
      </c>
      <c r="E662" t="s">
        <v>2457</v>
      </c>
      <c r="F662" t="s">
        <v>2458</v>
      </c>
      <c r="G662" t="s">
        <v>2459</v>
      </c>
      <c r="H662" t="s">
        <v>2460</v>
      </c>
      <c r="I662" t="s">
        <v>2464</v>
      </c>
      <c r="J662" t="s">
        <v>80</v>
      </c>
      <c r="L662" s="5" t="s">
        <v>2461</v>
      </c>
      <c r="N662" t="s">
        <v>2465</v>
      </c>
      <c r="P662" t="str">
        <f>IFERROR(INDEX(LessonLO!H:I,MATCH("GCSE"&amp;AN662,LessonLO!H:H,0),2),"")</f>
        <v/>
      </c>
      <c r="Q662" t="str">
        <f>IFERROR(INDEX(LessonLO!H:I,MATCH("Tiny"&amp;AN662,LessonLO!H:H,0),2),"")</f>
        <v>TS3.9</v>
      </c>
      <c r="R662" t="str">
        <f>IFERROR(INDEX(LessonLO!H:I,MATCH("Mini"&amp;AN662,LessonLO!H:H,0),2),"")</f>
        <v/>
      </c>
      <c r="S662" t="str">
        <f>IFERROR(INDEX(LessonLO!H:I,MATCH("Junior"&amp;AN662,LessonLO!H:H,0),2),"")</f>
        <v/>
      </c>
      <c r="T662" t="str">
        <f>IFERROR(INDEX(LessonLO!H:I,MATCH("Senior"&amp;AN662,LessonLO!H:H,0),1),"")</f>
        <v/>
      </c>
      <c r="AN662" t="s">
        <v>2466</v>
      </c>
      <c r="AO662" t="str">
        <f ca="1">OFFSET(INDEX(I:I,MATCH(L662,I:I,0)),0,31)</f>
        <v>7de56ad5-c177-4278-9020-8079f7b96779</v>
      </c>
    </row>
    <row r="663" spans="1:41" x14ac:dyDescent="0.45">
      <c r="A663" s="1">
        <v>660</v>
      </c>
      <c r="B663">
        <v>660</v>
      </c>
      <c r="C663" t="s">
        <v>185</v>
      </c>
      <c r="D663" t="s">
        <v>186</v>
      </c>
      <c r="E663" t="s">
        <v>2457</v>
      </c>
      <c r="F663" t="s">
        <v>2458</v>
      </c>
      <c r="G663" t="s">
        <v>2459</v>
      </c>
      <c r="H663" t="s">
        <v>2460</v>
      </c>
      <c r="I663" t="s">
        <v>2467</v>
      </c>
      <c r="J663" t="s">
        <v>80</v>
      </c>
      <c r="L663" s="5" t="s">
        <v>2461</v>
      </c>
      <c r="N663" t="s">
        <v>2468</v>
      </c>
      <c r="P663" t="str">
        <f>IFERROR(INDEX(LessonLO!H:I,MATCH("GCSE"&amp;AN663,LessonLO!H:H,0),2),"")</f>
        <v>GCSE20</v>
      </c>
      <c r="Q663" t="str">
        <f>IFERROR(INDEX(LessonLO!H:I,MATCH("Tiny"&amp;AN663,LessonLO!H:H,0),2),"")</f>
        <v>TS5.6</v>
      </c>
      <c r="R663" t="str">
        <f>IFERROR(INDEX(LessonLO!H:I,MATCH("Mini"&amp;AN663,LessonLO!H:H,0),2),"")</f>
        <v/>
      </c>
      <c r="S663" t="str">
        <f>IFERROR(INDEX(LessonLO!H:I,MATCH("Junior"&amp;AN663,LessonLO!H:H,0),2),"")</f>
        <v/>
      </c>
      <c r="T663" t="str">
        <f>IFERROR(INDEX(LessonLO!H:I,MATCH("Senior"&amp;AN663,LessonLO!H:H,0),1),"")</f>
        <v/>
      </c>
      <c r="AN663" t="s">
        <v>2469</v>
      </c>
      <c r="AO663" t="str">
        <f ca="1">OFFSET(INDEX(I:I,MATCH(L663,I:I,0)),0,31)</f>
        <v>7de56ad5-c177-4278-9020-8079f7b96779</v>
      </c>
    </row>
    <row r="664" spans="1:41" x14ac:dyDescent="0.45">
      <c r="A664" s="1">
        <v>661</v>
      </c>
      <c r="B664">
        <v>661</v>
      </c>
      <c r="C664" t="s">
        <v>185</v>
      </c>
      <c r="D664" t="s">
        <v>186</v>
      </c>
      <c r="E664" t="s">
        <v>2457</v>
      </c>
      <c r="F664" t="s">
        <v>2458</v>
      </c>
      <c r="G664" t="s">
        <v>2459</v>
      </c>
      <c r="H664" t="s">
        <v>2460</v>
      </c>
      <c r="I664" t="s">
        <v>2470</v>
      </c>
      <c r="J664" t="s">
        <v>80</v>
      </c>
      <c r="L664" s="5" t="s">
        <v>2471</v>
      </c>
      <c r="N664" t="s">
        <v>2472</v>
      </c>
      <c r="P664" t="str">
        <f>IFERROR(INDEX(LessonLO!H:I,MATCH("GCSE"&amp;AN664,LessonLO!H:H,0),2),"")</f>
        <v>GCSE20</v>
      </c>
      <c r="Q664" t="str">
        <f>IFERROR(INDEX(LessonLO!H:I,MATCH("Tiny"&amp;AN664,LessonLO!H:H,0),2),"")</f>
        <v>TS5.6</v>
      </c>
      <c r="R664" t="str">
        <f>IFERROR(INDEX(LessonLO!H:I,MATCH("Mini"&amp;AN664,LessonLO!H:H,0),2),"")</f>
        <v/>
      </c>
      <c r="S664" t="str">
        <f>IFERROR(INDEX(LessonLO!H:I,MATCH("Junior"&amp;AN664,LessonLO!H:H,0),2),"")</f>
        <v/>
      </c>
      <c r="T664" t="str">
        <f>IFERROR(INDEX(LessonLO!H:I,MATCH("Senior"&amp;AN664,LessonLO!H:H,0),1),"")</f>
        <v/>
      </c>
      <c r="AN664" t="s">
        <v>2473</v>
      </c>
      <c r="AO664" t="s">
        <v>2474</v>
      </c>
    </row>
    <row r="665" spans="1:41" x14ac:dyDescent="0.45">
      <c r="A665" s="1">
        <v>662</v>
      </c>
      <c r="B665">
        <v>662</v>
      </c>
      <c r="C665" t="s">
        <v>185</v>
      </c>
      <c r="D665" t="s">
        <v>186</v>
      </c>
      <c r="E665" t="s">
        <v>2457</v>
      </c>
      <c r="F665" t="s">
        <v>2458</v>
      </c>
      <c r="G665" t="s">
        <v>2459</v>
      </c>
      <c r="H665" t="s">
        <v>2460</v>
      </c>
      <c r="I665" t="s">
        <v>2475</v>
      </c>
      <c r="J665" t="s">
        <v>80</v>
      </c>
      <c r="L665" s="5" t="s">
        <v>2467</v>
      </c>
      <c r="N665" t="s">
        <v>2476</v>
      </c>
      <c r="P665" t="str">
        <f>IFERROR(INDEX(LessonLO!H:I,MATCH("GCSE"&amp;AN665,LessonLO!H:H,0),2),"")</f>
        <v>GCSE20</v>
      </c>
      <c r="Q665" t="str">
        <f>IFERROR(INDEX(LessonLO!H:I,MATCH("Tiny"&amp;AN665,LessonLO!H:H,0),2),"")</f>
        <v>TS5.6</v>
      </c>
      <c r="R665" t="str">
        <f>IFERROR(INDEX(LessonLO!H:I,MATCH("Mini"&amp;AN665,LessonLO!H:H,0),2),"")</f>
        <v/>
      </c>
      <c r="S665" t="str">
        <f>IFERROR(INDEX(LessonLO!H:I,MATCH("Junior"&amp;AN665,LessonLO!H:H,0),2),"")</f>
        <v/>
      </c>
      <c r="T665" t="str">
        <f>IFERROR(INDEX(LessonLO!H:I,MATCH("Senior"&amp;AN665,LessonLO!H:H,0),1),"")</f>
        <v/>
      </c>
      <c r="AN665" t="s">
        <v>2477</v>
      </c>
      <c r="AO665" t="str">
        <f t="shared" ref="AO665:AO677" ca="1" si="39">OFFSET(INDEX(I:I,MATCH(L665,I:I,0)),0,31)</f>
        <v>31075e46-567f-49fc-86a2-ea82b9265e1a</v>
      </c>
    </row>
    <row r="666" spans="1:41" x14ac:dyDescent="0.45">
      <c r="A666" s="1">
        <v>663</v>
      </c>
      <c r="B666">
        <v>663</v>
      </c>
      <c r="C666" t="s">
        <v>185</v>
      </c>
      <c r="D666" t="s">
        <v>186</v>
      </c>
      <c r="E666" t="s">
        <v>2457</v>
      </c>
      <c r="F666" t="s">
        <v>2458</v>
      </c>
      <c r="G666" t="s">
        <v>2459</v>
      </c>
      <c r="H666" t="s">
        <v>2460</v>
      </c>
      <c r="I666" t="s">
        <v>2478</v>
      </c>
      <c r="J666" t="s">
        <v>80</v>
      </c>
      <c r="L666" s="5" t="s">
        <v>2464</v>
      </c>
      <c r="N666" t="s">
        <v>2479</v>
      </c>
      <c r="P666" t="str">
        <f>IFERROR(INDEX(LessonLO!H:I,MATCH("GCSE"&amp;AN666,LessonLO!H:H,0),2),"")</f>
        <v>GCSE20</v>
      </c>
      <c r="Q666" t="str">
        <f>IFERROR(INDEX(LessonLO!H:I,MATCH("Tiny"&amp;AN666,LessonLO!H:H,0),2),"")</f>
        <v/>
      </c>
      <c r="R666" t="str">
        <f>IFERROR(INDEX(LessonLO!H:I,MATCH("Mini"&amp;AN666,LessonLO!H:H,0),2),"")</f>
        <v/>
      </c>
      <c r="S666" t="str">
        <f>IFERROR(INDEX(LessonLO!H:I,MATCH("Junior"&amp;AN666,LessonLO!H:H,0),2),"")</f>
        <v/>
      </c>
      <c r="T666" t="str">
        <f>IFERROR(INDEX(LessonLO!H:I,MATCH("Senior"&amp;AN666,LessonLO!H:H,0),1),"")</f>
        <v/>
      </c>
      <c r="AN666" t="s">
        <v>2480</v>
      </c>
      <c r="AO666" t="str">
        <f t="shared" ca="1" si="39"/>
        <v>d7d26363-0daf-4a84-8e88-f24c78b2447a</v>
      </c>
    </row>
    <row r="667" spans="1:41" x14ac:dyDescent="0.45">
      <c r="A667" s="1">
        <v>664</v>
      </c>
      <c r="B667">
        <v>664</v>
      </c>
      <c r="C667" t="s">
        <v>185</v>
      </c>
      <c r="D667" t="s">
        <v>186</v>
      </c>
      <c r="E667" t="s">
        <v>2457</v>
      </c>
      <c r="F667" t="s">
        <v>2458</v>
      </c>
      <c r="G667" t="s">
        <v>2481</v>
      </c>
      <c r="H667" t="s">
        <v>2482</v>
      </c>
      <c r="I667" t="s">
        <v>2483</v>
      </c>
      <c r="J667" t="s">
        <v>80</v>
      </c>
      <c r="L667" s="5" t="s">
        <v>79</v>
      </c>
      <c r="N667" t="s">
        <v>2484</v>
      </c>
      <c r="P667" t="str">
        <f>IFERROR(INDEX(LessonLO!H:I,MATCH("GCSE"&amp;AN667,LessonLO!H:H,0),2),"")</f>
        <v>GCSE46</v>
      </c>
      <c r="Q667" t="str">
        <f>IFERROR(INDEX(LessonLO!H:I,MATCH("Tiny"&amp;AN667,LessonLO!H:H,0),2),"")</f>
        <v/>
      </c>
      <c r="R667" t="str">
        <f>IFERROR(INDEX(LessonLO!H:I,MATCH("Mini"&amp;AN667,LessonLO!H:H,0),2),"")</f>
        <v/>
      </c>
      <c r="S667" t="str">
        <f>IFERROR(INDEX(LessonLO!H:I,MATCH("Junior"&amp;AN667,LessonLO!H:H,0),2),"")</f>
        <v/>
      </c>
      <c r="T667" t="str">
        <f>IFERROR(INDEX(LessonLO!H:I,MATCH("Senior"&amp;AN667,LessonLO!H:H,0),1),"")</f>
        <v/>
      </c>
      <c r="AN667" t="s">
        <v>2485</v>
      </c>
      <c r="AO667" t="str">
        <f t="shared" ca="1" si="39"/>
        <v>9449dd3f-e4c4-416d-b16e-7b53a7b38793</v>
      </c>
    </row>
    <row r="668" spans="1:41" x14ac:dyDescent="0.45">
      <c r="A668" s="1">
        <v>665</v>
      </c>
      <c r="B668">
        <v>665</v>
      </c>
      <c r="C668" t="s">
        <v>185</v>
      </c>
      <c r="D668" t="s">
        <v>186</v>
      </c>
      <c r="E668" t="s">
        <v>2457</v>
      </c>
      <c r="F668" t="s">
        <v>2458</v>
      </c>
      <c r="G668" t="s">
        <v>2481</v>
      </c>
      <c r="H668" t="s">
        <v>2482</v>
      </c>
      <c r="I668" t="s">
        <v>2486</v>
      </c>
      <c r="J668" t="s">
        <v>80</v>
      </c>
      <c r="L668" s="5" t="s">
        <v>2483</v>
      </c>
      <c r="N668" t="s">
        <v>2487</v>
      </c>
      <c r="P668" t="str">
        <f>IFERROR(INDEX(LessonLO!H:I,MATCH("GCSE"&amp;AN668,LessonLO!H:H,0),2),"")</f>
        <v>GCSE46</v>
      </c>
      <c r="Q668" t="str">
        <f>IFERROR(INDEX(LessonLO!H:I,MATCH("Tiny"&amp;AN668,LessonLO!H:H,0),2),"")</f>
        <v/>
      </c>
      <c r="R668" t="str">
        <f>IFERROR(INDEX(LessonLO!H:I,MATCH("Mini"&amp;AN668,LessonLO!H:H,0),2),"")</f>
        <v/>
      </c>
      <c r="S668" t="str">
        <f>IFERROR(INDEX(LessonLO!H:I,MATCH("Junior"&amp;AN668,LessonLO!H:H,0),2),"")</f>
        <v/>
      </c>
      <c r="T668" t="str">
        <f>IFERROR(INDEX(LessonLO!H:I,MATCH("Senior"&amp;AN668,LessonLO!H:H,0),1),"")</f>
        <v/>
      </c>
      <c r="AN668" t="s">
        <v>2488</v>
      </c>
      <c r="AO668" t="str">
        <f t="shared" ca="1" si="39"/>
        <v>3fe1d35f-2528-4226-b779-a618d40fbcf8</v>
      </c>
    </row>
    <row r="669" spans="1:41" x14ac:dyDescent="0.45">
      <c r="A669" s="1">
        <v>666</v>
      </c>
      <c r="B669">
        <v>666</v>
      </c>
      <c r="C669" t="s">
        <v>185</v>
      </c>
      <c r="D669" t="s">
        <v>186</v>
      </c>
      <c r="E669" t="s">
        <v>2457</v>
      </c>
      <c r="F669" t="s">
        <v>2458</v>
      </c>
      <c r="G669" t="s">
        <v>2481</v>
      </c>
      <c r="H669" t="s">
        <v>2482</v>
      </c>
      <c r="I669" t="s">
        <v>2489</v>
      </c>
      <c r="J669" t="s">
        <v>80</v>
      </c>
      <c r="L669" s="5" t="s">
        <v>2483</v>
      </c>
      <c r="N669" t="s">
        <v>2490</v>
      </c>
      <c r="P669" t="str">
        <f>IFERROR(INDEX(LessonLO!H:I,MATCH("GCSE"&amp;AN669,LessonLO!H:H,0),2),"")</f>
        <v>GCSE46</v>
      </c>
      <c r="Q669" t="str">
        <f>IFERROR(INDEX(LessonLO!H:I,MATCH("Tiny"&amp;AN669,LessonLO!H:H,0),2),"")</f>
        <v/>
      </c>
      <c r="R669" t="str">
        <f>IFERROR(INDEX(LessonLO!H:I,MATCH("Mini"&amp;AN669,LessonLO!H:H,0),2),"")</f>
        <v/>
      </c>
      <c r="S669" t="str">
        <f>IFERROR(INDEX(LessonLO!H:I,MATCH("Junior"&amp;AN669,LessonLO!H:H,0),2),"")</f>
        <v/>
      </c>
      <c r="T669" t="str">
        <f>IFERROR(INDEX(LessonLO!H:I,MATCH("Senior"&amp;AN669,LessonLO!H:H,0),1),"")</f>
        <v/>
      </c>
      <c r="AN669" t="s">
        <v>2491</v>
      </c>
      <c r="AO669" t="str">
        <f t="shared" ca="1" si="39"/>
        <v>3fe1d35f-2528-4226-b779-a618d40fbcf8</v>
      </c>
    </row>
    <row r="670" spans="1:41" x14ac:dyDescent="0.45">
      <c r="A670" s="1">
        <v>667</v>
      </c>
      <c r="B670">
        <v>667</v>
      </c>
      <c r="C670" t="s">
        <v>185</v>
      </c>
      <c r="D670" t="s">
        <v>186</v>
      </c>
      <c r="E670" t="s">
        <v>2457</v>
      </c>
      <c r="F670" t="s">
        <v>2458</v>
      </c>
      <c r="G670" t="s">
        <v>2481</v>
      </c>
      <c r="H670" t="s">
        <v>2482</v>
      </c>
      <c r="I670" t="s">
        <v>2492</v>
      </c>
      <c r="J670" t="s">
        <v>80</v>
      </c>
      <c r="L670" s="5" t="s">
        <v>2483</v>
      </c>
      <c r="N670" t="s">
        <v>2493</v>
      </c>
      <c r="P670" t="str">
        <f>IFERROR(INDEX(LessonLO!H:I,MATCH("GCSE"&amp;AN670,LessonLO!H:H,0),2),"")</f>
        <v>GCSE46</v>
      </c>
      <c r="Q670" t="str">
        <f>IFERROR(INDEX(LessonLO!H:I,MATCH("Tiny"&amp;AN670,LessonLO!H:H,0),2),"")</f>
        <v/>
      </c>
      <c r="R670" t="str">
        <f>IFERROR(INDEX(LessonLO!H:I,MATCH("Mini"&amp;AN670,LessonLO!H:H,0),2),"")</f>
        <v/>
      </c>
      <c r="S670" t="str">
        <f>IFERROR(INDEX(LessonLO!H:I,MATCH("Junior"&amp;AN670,LessonLO!H:H,0),2),"")</f>
        <v/>
      </c>
      <c r="T670" t="str">
        <f>IFERROR(INDEX(LessonLO!H:I,MATCH("Senior"&amp;AN670,LessonLO!H:H,0),1),"")</f>
        <v/>
      </c>
      <c r="AN670" t="s">
        <v>2494</v>
      </c>
      <c r="AO670" t="str">
        <f t="shared" ca="1" si="39"/>
        <v>3fe1d35f-2528-4226-b779-a618d40fbcf8</v>
      </c>
    </row>
    <row r="671" spans="1:41" x14ac:dyDescent="0.45">
      <c r="A671" s="1">
        <v>668</v>
      </c>
      <c r="B671">
        <v>668</v>
      </c>
      <c r="C671" t="s">
        <v>185</v>
      </c>
      <c r="D671" t="s">
        <v>186</v>
      </c>
      <c r="E671" t="s">
        <v>2457</v>
      </c>
      <c r="F671" t="s">
        <v>2458</v>
      </c>
      <c r="G671" t="s">
        <v>2481</v>
      </c>
      <c r="H671" t="s">
        <v>2482</v>
      </c>
      <c r="I671" t="s">
        <v>2495</v>
      </c>
      <c r="J671" t="s">
        <v>80</v>
      </c>
      <c r="L671" s="5" t="s">
        <v>2483</v>
      </c>
      <c r="N671" t="s">
        <v>2496</v>
      </c>
      <c r="P671" t="str">
        <f>IFERROR(INDEX(LessonLO!H:I,MATCH("GCSE"&amp;AN671,LessonLO!H:H,0),2),"")</f>
        <v>GCSE46</v>
      </c>
      <c r="Q671" t="str">
        <f>IFERROR(INDEX(LessonLO!H:I,MATCH("Tiny"&amp;AN671,LessonLO!H:H,0),2),"")</f>
        <v/>
      </c>
      <c r="R671" t="str">
        <f>IFERROR(INDEX(LessonLO!H:I,MATCH("Mini"&amp;AN671,LessonLO!H:H,0),2),"")</f>
        <v/>
      </c>
      <c r="S671" t="str">
        <f>IFERROR(INDEX(LessonLO!H:I,MATCH("Junior"&amp;AN671,LessonLO!H:H,0),2),"")</f>
        <v/>
      </c>
      <c r="T671" t="str">
        <f>IFERROR(INDEX(LessonLO!H:I,MATCH("Senior"&amp;AN671,LessonLO!H:H,0),1),"")</f>
        <v/>
      </c>
      <c r="AN671" t="s">
        <v>2497</v>
      </c>
      <c r="AO671" t="str">
        <f t="shared" ca="1" si="39"/>
        <v>3fe1d35f-2528-4226-b779-a618d40fbcf8</v>
      </c>
    </row>
    <row r="672" spans="1:41" x14ac:dyDescent="0.45">
      <c r="A672" s="1">
        <v>669</v>
      </c>
      <c r="B672">
        <v>669</v>
      </c>
      <c r="C672" t="s">
        <v>185</v>
      </c>
      <c r="D672" t="s">
        <v>186</v>
      </c>
      <c r="E672" t="s">
        <v>2457</v>
      </c>
      <c r="F672" t="s">
        <v>2458</v>
      </c>
      <c r="G672" t="s">
        <v>2481</v>
      </c>
      <c r="H672" t="s">
        <v>2482</v>
      </c>
      <c r="I672" t="s">
        <v>2498</v>
      </c>
      <c r="J672" t="s">
        <v>48</v>
      </c>
      <c r="L672" s="5" t="s">
        <v>2495</v>
      </c>
      <c r="N672" t="s">
        <v>2499</v>
      </c>
      <c r="P672" t="str">
        <f>IFERROR(INDEX(LessonLO!H:I,MATCH("GCSE"&amp;AN672,LessonLO!H:H,0),2),"")</f>
        <v>GCSE46</v>
      </c>
      <c r="Q672" t="str">
        <f>IFERROR(INDEX(LessonLO!H:I,MATCH("Tiny"&amp;AN672,LessonLO!H:H,0),2),"")</f>
        <v/>
      </c>
      <c r="R672" t="str">
        <f>IFERROR(INDEX(LessonLO!H:I,MATCH("Mini"&amp;AN672,LessonLO!H:H,0),2),"")</f>
        <v/>
      </c>
      <c r="S672" t="str">
        <f>IFERROR(INDEX(LessonLO!H:I,MATCH("Junior"&amp;AN672,LessonLO!H:H,0),2),"")</f>
        <v/>
      </c>
      <c r="T672" t="str">
        <f>IFERROR(INDEX(LessonLO!H:I,MATCH("Senior"&amp;AN672,LessonLO!H:H,0),1),"")</f>
        <v/>
      </c>
      <c r="AN672" t="s">
        <v>2500</v>
      </c>
      <c r="AO672" t="str">
        <f t="shared" ca="1" si="39"/>
        <v>d5d490c3-e773-426a-879a-9ff963e2d576</v>
      </c>
    </row>
    <row r="673" spans="1:41" x14ac:dyDescent="0.45">
      <c r="A673" s="1">
        <v>670</v>
      </c>
      <c r="B673">
        <v>670</v>
      </c>
      <c r="C673" t="s">
        <v>185</v>
      </c>
      <c r="D673" t="s">
        <v>186</v>
      </c>
      <c r="E673" t="s">
        <v>2457</v>
      </c>
      <c r="F673" t="s">
        <v>2458</v>
      </c>
      <c r="G673" t="s">
        <v>2481</v>
      </c>
      <c r="H673" t="s">
        <v>2482</v>
      </c>
      <c r="I673" t="s">
        <v>2501</v>
      </c>
      <c r="J673" t="s">
        <v>80</v>
      </c>
      <c r="L673" s="5" t="s">
        <v>2495</v>
      </c>
      <c r="N673" t="s">
        <v>2502</v>
      </c>
      <c r="P673" t="str">
        <f>IFERROR(INDEX(LessonLO!H:I,MATCH("GCSE"&amp;AN673,LessonLO!H:H,0),2),"")</f>
        <v>GCSE46</v>
      </c>
      <c r="Q673" t="str">
        <f>IFERROR(INDEX(LessonLO!H:I,MATCH("Tiny"&amp;AN673,LessonLO!H:H,0),2),"")</f>
        <v/>
      </c>
      <c r="R673" t="str">
        <f>IFERROR(INDEX(LessonLO!H:I,MATCH("Mini"&amp;AN673,LessonLO!H:H,0),2),"")</f>
        <v/>
      </c>
      <c r="S673" t="str">
        <f>IFERROR(INDEX(LessonLO!H:I,MATCH("Junior"&amp;AN673,LessonLO!H:H,0),2),"")</f>
        <v/>
      </c>
      <c r="T673" t="str">
        <f>IFERROR(INDEX(LessonLO!H:I,MATCH("Senior"&amp;AN673,LessonLO!H:H,0),1),"")</f>
        <v/>
      </c>
      <c r="AN673" t="s">
        <v>2503</v>
      </c>
      <c r="AO673" t="str">
        <f t="shared" ca="1" si="39"/>
        <v>d5d490c3-e773-426a-879a-9ff963e2d576</v>
      </c>
    </row>
    <row r="674" spans="1:41" x14ac:dyDescent="0.45">
      <c r="A674" s="1">
        <v>671</v>
      </c>
      <c r="B674">
        <v>671</v>
      </c>
      <c r="C674" t="s">
        <v>185</v>
      </c>
      <c r="D674" t="s">
        <v>186</v>
      </c>
      <c r="E674" t="s">
        <v>2457</v>
      </c>
      <c r="F674" t="s">
        <v>2458</v>
      </c>
      <c r="G674" t="s">
        <v>2481</v>
      </c>
      <c r="H674" t="s">
        <v>2482</v>
      </c>
      <c r="I674" t="s">
        <v>2504</v>
      </c>
      <c r="J674" t="s">
        <v>80</v>
      </c>
      <c r="L674" s="5" t="s">
        <v>2505</v>
      </c>
      <c r="N674" t="s">
        <v>2506</v>
      </c>
      <c r="P674" t="str">
        <f>IFERROR(INDEX(LessonLO!H:I,MATCH("GCSE"&amp;AN674,LessonLO!H:H,0),2),"")</f>
        <v>GCSE10</v>
      </c>
      <c r="Q674" t="str">
        <f>IFERROR(INDEX(LessonLO!H:I,MATCH("Tiny"&amp;AN674,LessonLO!H:H,0),2),"")</f>
        <v/>
      </c>
      <c r="R674" t="str">
        <f>IFERROR(INDEX(LessonLO!H:I,MATCH("Mini"&amp;AN674,LessonLO!H:H,0),2),"")</f>
        <v/>
      </c>
      <c r="S674" t="str">
        <f>IFERROR(INDEX(LessonLO!H:I,MATCH("Junior"&amp;AN674,LessonLO!H:H,0),2),"")</f>
        <v/>
      </c>
      <c r="T674" t="str">
        <f>IFERROR(INDEX(LessonLO!H:I,MATCH("Senior"&amp;AN674,LessonLO!H:H,0),1),"")</f>
        <v/>
      </c>
      <c r="AN674" t="s">
        <v>2507</v>
      </c>
      <c r="AO674" t="str">
        <f t="shared" ca="1" si="39"/>
        <v>80d94d94-408d-4171-9a39-60a2f4250005</v>
      </c>
    </row>
    <row r="675" spans="1:41" x14ac:dyDescent="0.45">
      <c r="A675" s="1">
        <v>672</v>
      </c>
      <c r="B675">
        <v>672</v>
      </c>
      <c r="C675" t="s">
        <v>185</v>
      </c>
      <c r="D675" t="s">
        <v>186</v>
      </c>
      <c r="E675" t="s">
        <v>2457</v>
      </c>
      <c r="F675" t="s">
        <v>2458</v>
      </c>
      <c r="G675" t="s">
        <v>2481</v>
      </c>
      <c r="H675" t="s">
        <v>2482</v>
      </c>
      <c r="I675" t="s">
        <v>2508</v>
      </c>
      <c r="J675" t="s">
        <v>80</v>
      </c>
      <c r="L675" s="5" t="s">
        <v>2483</v>
      </c>
      <c r="N675" t="s">
        <v>2509</v>
      </c>
      <c r="P675" t="str">
        <f>IFERROR(INDEX(LessonLO!H:I,MATCH("GCSE"&amp;AN675,LessonLO!H:H,0),2),"")</f>
        <v>GCSE46</v>
      </c>
      <c r="Q675" t="str">
        <f>IFERROR(INDEX(LessonLO!H:I,MATCH("Tiny"&amp;AN675,LessonLO!H:H,0),2),"")</f>
        <v/>
      </c>
      <c r="R675" t="str">
        <f>IFERROR(INDEX(LessonLO!H:I,MATCH("Mini"&amp;AN675,LessonLO!H:H,0),2),"")</f>
        <v/>
      </c>
      <c r="S675" t="str">
        <f>IFERROR(INDEX(LessonLO!H:I,MATCH("Junior"&amp;AN675,LessonLO!H:H,0),2),"")</f>
        <v/>
      </c>
      <c r="T675" t="str">
        <f>IFERROR(INDEX(LessonLO!H:I,MATCH("Senior"&amp;AN675,LessonLO!H:H,0),1),"")</f>
        <v/>
      </c>
      <c r="AN675" t="s">
        <v>2510</v>
      </c>
      <c r="AO675" t="str">
        <f t="shared" ca="1" si="39"/>
        <v>3fe1d35f-2528-4226-b779-a618d40fbcf8</v>
      </c>
    </row>
    <row r="676" spans="1:41" x14ac:dyDescent="0.45">
      <c r="A676" s="1">
        <v>673</v>
      </c>
      <c r="B676">
        <v>673</v>
      </c>
      <c r="C676" t="s">
        <v>185</v>
      </c>
      <c r="D676" t="s">
        <v>186</v>
      </c>
      <c r="E676" t="s">
        <v>2457</v>
      </c>
      <c r="F676" t="s">
        <v>2458</v>
      </c>
      <c r="G676" t="s">
        <v>2481</v>
      </c>
      <c r="H676" t="s">
        <v>2482</v>
      </c>
      <c r="I676" t="s">
        <v>2511</v>
      </c>
      <c r="J676" t="s">
        <v>80</v>
      </c>
      <c r="L676" s="5" t="s">
        <v>2508</v>
      </c>
      <c r="N676" t="s">
        <v>2512</v>
      </c>
      <c r="P676" t="str">
        <f>IFERROR(INDEX(LessonLO!H:I,MATCH("GCSE"&amp;AN676,LessonLO!H:H,0),2),"")</f>
        <v>GCSE46</v>
      </c>
      <c r="Q676" t="str">
        <f>IFERROR(INDEX(LessonLO!H:I,MATCH("Tiny"&amp;AN676,LessonLO!H:H,0),2),"")</f>
        <v/>
      </c>
      <c r="R676" t="str">
        <f>IFERROR(INDEX(LessonLO!H:I,MATCH("Mini"&amp;AN676,LessonLO!H:H,0),2),"")</f>
        <v/>
      </c>
      <c r="S676" t="str">
        <f>IFERROR(INDEX(LessonLO!H:I,MATCH("Junior"&amp;AN676,LessonLO!H:H,0),2),"")</f>
        <v/>
      </c>
      <c r="T676" t="str">
        <f>IFERROR(INDEX(LessonLO!H:I,MATCH("Senior"&amp;AN676,LessonLO!H:H,0),1),"")</f>
        <v/>
      </c>
      <c r="AN676" t="s">
        <v>2513</v>
      </c>
      <c r="AO676" t="str">
        <f t="shared" ca="1" si="39"/>
        <v>7e686f8a-72bc-4b32-870a-ac03c94cecff</v>
      </c>
    </row>
    <row r="677" spans="1:41" x14ac:dyDescent="0.45">
      <c r="A677" s="1">
        <v>674</v>
      </c>
      <c r="B677">
        <v>674</v>
      </c>
      <c r="C677" t="s">
        <v>185</v>
      </c>
      <c r="D677" t="s">
        <v>186</v>
      </c>
      <c r="E677" t="s">
        <v>2457</v>
      </c>
      <c r="F677" t="s">
        <v>2458</v>
      </c>
      <c r="G677" t="s">
        <v>2481</v>
      </c>
      <c r="H677" t="s">
        <v>2482</v>
      </c>
      <c r="I677" t="s">
        <v>2514</v>
      </c>
      <c r="J677" t="s">
        <v>80</v>
      </c>
      <c r="L677" s="5" t="s">
        <v>2483</v>
      </c>
      <c r="N677" t="s">
        <v>2515</v>
      </c>
      <c r="P677" t="str">
        <f>IFERROR(INDEX(LessonLO!H:I,MATCH("GCSE"&amp;AN677,LessonLO!H:H,0),2),"")</f>
        <v>GCSE46</v>
      </c>
      <c r="Q677" t="str">
        <f>IFERROR(INDEX(LessonLO!H:I,MATCH("Tiny"&amp;AN677,LessonLO!H:H,0),2),"")</f>
        <v/>
      </c>
      <c r="R677" t="str">
        <f>IFERROR(INDEX(LessonLO!H:I,MATCH("Mini"&amp;AN677,LessonLO!H:H,0),2),"")</f>
        <v/>
      </c>
      <c r="S677" t="str">
        <f>IFERROR(INDEX(LessonLO!H:I,MATCH("Junior"&amp;AN677,LessonLO!H:H,0),2),"")</f>
        <v/>
      </c>
      <c r="T677" t="str">
        <f>IFERROR(INDEX(LessonLO!H:I,MATCH("Senior"&amp;AN677,LessonLO!H:H,0),1),"")</f>
        <v/>
      </c>
      <c r="AN677" t="s">
        <v>2516</v>
      </c>
      <c r="AO677" t="str">
        <f t="shared" ca="1" si="39"/>
        <v>3fe1d35f-2528-4226-b779-a618d40fbcf8</v>
      </c>
    </row>
    <row r="678" spans="1:41" x14ac:dyDescent="0.45">
      <c r="A678" s="1">
        <v>675</v>
      </c>
      <c r="B678">
        <v>675</v>
      </c>
      <c r="C678" t="s">
        <v>185</v>
      </c>
      <c r="D678" t="s">
        <v>186</v>
      </c>
      <c r="E678" t="s">
        <v>2457</v>
      </c>
      <c r="F678" t="s">
        <v>2458</v>
      </c>
      <c r="G678" t="s">
        <v>2481</v>
      </c>
      <c r="H678" t="s">
        <v>2482</v>
      </c>
      <c r="I678" t="s">
        <v>2517</v>
      </c>
      <c r="J678" t="s">
        <v>80</v>
      </c>
      <c r="L678" s="5" t="s">
        <v>2518</v>
      </c>
      <c r="N678" t="s">
        <v>2519</v>
      </c>
      <c r="P678" t="str">
        <f>IFERROR(INDEX(LessonLO!H:I,MATCH("GCSE"&amp;AN678,LessonLO!H:H,0),2),"")</f>
        <v>GCSE46</v>
      </c>
      <c r="Q678" t="str">
        <f>IFERROR(INDEX(LessonLO!H:I,MATCH("Tiny"&amp;AN678,LessonLO!H:H,0),2),"")</f>
        <v/>
      </c>
      <c r="R678" t="str">
        <f>IFERROR(INDEX(LessonLO!H:I,MATCH("Mini"&amp;AN678,LessonLO!H:H,0),2),"")</f>
        <v/>
      </c>
      <c r="S678" t="str">
        <f>IFERROR(INDEX(LessonLO!H:I,MATCH("Junior"&amp;AN678,LessonLO!H:H,0),2),"")</f>
        <v/>
      </c>
      <c r="T678" t="str">
        <f>IFERROR(INDEX(LessonLO!H:I,MATCH("Senior"&amp;AN678,LessonLO!H:H,0),1),"")</f>
        <v/>
      </c>
      <c r="AN678" t="s">
        <v>2520</v>
      </c>
      <c r="AO678" t="s">
        <v>2521</v>
      </c>
    </row>
    <row r="679" spans="1:41" x14ac:dyDescent="0.45">
      <c r="A679" s="1">
        <v>676</v>
      </c>
      <c r="B679">
        <v>676</v>
      </c>
      <c r="C679" t="s">
        <v>185</v>
      </c>
      <c r="D679" t="s">
        <v>186</v>
      </c>
      <c r="E679" t="s">
        <v>2457</v>
      </c>
      <c r="F679" t="s">
        <v>2458</v>
      </c>
      <c r="G679" t="s">
        <v>2481</v>
      </c>
      <c r="H679" t="s">
        <v>2482</v>
      </c>
      <c r="I679" t="s">
        <v>2522</v>
      </c>
      <c r="J679" t="s">
        <v>80</v>
      </c>
      <c r="L679" s="5" t="s">
        <v>79</v>
      </c>
      <c r="N679" t="s">
        <v>2523</v>
      </c>
      <c r="P679" t="str">
        <f>IFERROR(INDEX(LessonLO!H:I,MATCH("GCSE"&amp;AN679,LessonLO!H:H,0),2),"")</f>
        <v>GCSE1</v>
      </c>
      <c r="Q679" t="str">
        <f>IFERROR(INDEX(LessonLO!H:I,MATCH("Tiny"&amp;AN679,LessonLO!H:H,0),2),"")</f>
        <v/>
      </c>
      <c r="R679" t="str">
        <f>IFERROR(INDEX(LessonLO!H:I,MATCH("Mini"&amp;AN679,LessonLO!H:H,0),2),"")</f>
        <v/>
      </c>
      <c r="S679" t="str">
        <f>IFERROR(INDEX(LessonLO!H:I,MATCH("Junior"&amp;AN679,LessonLO!H:H,0),2),"")</f>
        <v/>
      </c>
      <c r="T679" t="str">
        <f>IFERROR(INDEX(LessonLO!H:I,MATCH("Senior"&amp;AN679,LessonLO!H:H,0),1),"")</f>
        <v/>
      </c>
      <c r="AN679" t="s">
        <v>2524</v>
      </c>
      <c r="AO679" t="str">
        <f ca="1">OFFSET(INDEX(I:I,MATCH(L679,I:I,0)),0,31)</f>
        <v>9449dd3f-e4c4-416d-b16e-7b53a7b38793</v>
      </c>
    </row>
    <row r="680" spans="1:41" x14ac:dyDescent="0.45">
      <c r="A680" s="1">
        <v>677</v>
      </c>
      <c r="B680">
        <v>677</v>
      </c>
      <c r="C680" t="s">
        <v>185</v>
      </c>
      <c r="D680" t="s">
        <v>186</v>
      </c>
      <c r="E680" t="s">
        <v>2457</v>
      </c>
      <c r="F680" t="s">
        <v>2458</v>
      </c>
      <c r="G680" t="s">
        <v>2481</v>
      </c>
      <c r="H680" t="s">
        <v>2482</v>
      </c>
      <c r="I680" t="s">
        <v>2525</v>
      </c>
      <c r="J680" t="s">
        <v>230</v>
      </c>
      <c r="L680" s="5" t="s">
        <v>2526</v>
      </c>
      <c r="N680" t="s">
        <v>2527</v>
      </c>
      <c r="P680" t="str">
        <f>IFERROR(INDEX(LessonLO!H:I,MATCH("GCSE"&amp;AN680,LessonLO!H:H,0),2),"")</f>
        <v>GCSE1</v>
      </c>
      <c r="Q680" t="str">
        <f>IFERROR(INDEX(LessonLO!H:I,MATCH("Tiny"&amp;AN680,LessonLO!H:H,0),2),"")</f>
        <v/>
      </c>
      <c r="R680" t="str">
        <f>IFERROR(INDEX(LessonLO!H:I,MATCH("Mini"&amp;AN680,LessonLO!H:H,0),2),"")</f>
        <v/>
      </c>
      <c r="S680" t="str">
        <f>IFERROR(INDEX(LessonLO!H:I,MATCH("Junior"&amp;AN680,LessonLO!H:H,0),2),"")</f>
        <v/>
      </c>
      <c r="T680" t="str">
        <f>IFERROR(INDEX(LessonLO!H:I,MATCH("Senior"&amp;AN680,LessonLO!H:H,0),1),"")</f>
        <v/>
      </c>
      <c r="AN680" t="s">
        <v>2528</v>
      </c>
      <c r="AO680" t="s">
        <v>2529</v>
      </c>
    </row>
    <row r="681" spans="1:41" x14ac:dyDescent="0.45">
      <c r="A681" s="1">
        <v>678</v>
      </c>
      <c r="B681">
        <v>678</v>
      </c>
      <c r="C681" t="s">
        <v>185</v>
      </c>
      <c r="D681" t="s">
        <v>186</v>
      </c>
      <c r="E681" t="s">
        <v>2457</v>
      </c>
      <c r="F681" t="s">
        <v>2458</v>
      </c>
      <c r="G681" t="s">
        <v>2481</v>
      </c>
      <c r="H681" t="s">
        <v>2482</v>
      </c>
      <c r="I681" t="s">
        <v>2530</v>
      </c>
      <c r="J681" t="s">
        <v>48</v>
      </c>
      <c r="L681" s="5" t="s">
        <v>2522</v>
      </c>
      <c r="N681" t="s">
        <v>2531</v>
      </c>
      <c r="P681" t="str">
        <f>IFERROR(INDEX(LessonLO!H:I,MATCH("GCSE"&amp;AN681,LessonLO!H:H,0),2),"")</f>
        <v>GCSE1</v>
      </c>
      <c r="Q681" t="str">
        <f>IFERROR(INDEX(LessonLO!H:I,MATCH("Tiny"&amp;AN681,LessonLO!H:H,0),2),"")</f>
        <v/>
      </c>
      <c r="R681" t="str">
        <f>IFERROR(INDEX(LessonLO!H:I,MATCH("Mini"&amp;AN681,LessonLO!H:H,0),2),"")</f>
        <v/>
      </c>
      <c r="S681" t="str">
        <f>IFERROR(INDEX(LessonLO!H:I,MATCH("Junior"&amp;AN681,LessonLO!H:H,0),2),"")</f>
        <v/>
      </c>
      <c r="T681" t="str">
        <f>IFERROR(INDEX(LessonLO!H:I,MATCH("Senior"&amp;AN681,LessonLO!H:H,0),1),"")</f>
        <v/>
      </c>
      <c r="AN681" t="s">
        <v>2532</v>
      </c>
      <c r="AO681" t="str">
        <f ca="1">OFFSET(INDEX(I:I,MATCH(L681,I:I,0)),0,31)</f>
        <v>17fcf119-b710-4937-821a-ddfb996aedde</v>
      </c>
    </row>
    <row r="682" spans="1:41" x14ac:dyDescent="0.45">
      <c r="A682" s="1">
        <v>679</v>
      </c>
      <c r="B682">
        <v>679</v>
      </c>
      <c r="C682" t="s">
        <v>185</v>
      </c>
      <c r="D682" t="s">
        <v>186</v>
      </c>
      <c r="E682" t="s">
        <v>2457</v>
      </c>
      <c r="F682" t="s">
        <v>2458</v>
      </c>
      <c r="G682" t="s">
        <v>2533</v>
      </c>
      <c r="H682" t="s">
        <v>2534</v>
      </c>
      <c r="I682" t="s">
        <v>2535</v>
      </c>
      <c r="J682" t="s">
        <v>80</v>
      </c>
      <c r="L682" s="5" t="s">
        <v>79</v>
      </c>
      <c r="N682" t="s">
        <v>2536</v>
      </c>
      <c r="P682" t="str">
        <f>IFERROR(INDEX(LessonLO!H:I,MATCH("GCSE"&amp;AN682,LessonLO!H:H,0),2),"")</f>
        <v>GCSE43</v>
      </c>
      <c r="Q682" t="str">
        <f>IFERROR(INDEX(LessonLO!H:I,MATCH("Tiny"&amp;AN682,LessonLO!H:H,0),2),"")</f>
        <v/>
      </c>
      <c r="R682" t="str">
        <f>IFERROR(INDEX(LessonLO!H:I,MATCH("Mini"&amp;AN682,LessonLO!H:H,0),2),"")</f>
        <v/>
      </c>
      <c r="S682" t="str">
        <f>IFERROR(INDEX(LessonLO!H:I,MATCH("Junior"&amp;AN682,LessonLO!H:H,0),2),"")</f>
        <v/>
      </c>
      <c r="T682" t="str">
        <f>IFERROR(INDEX(LessonLO!H:I,MATCH("Senior"&amp;AN682,LessonLO!H:H,0),1),"")</f>
        <v/>
      </c>
      <c r="AN682" t="s">
        <v>2537</v>
      </c>
      <c r="AO682" t="str">
        <f ca="1">OFFSET(INDEX(I:I,MATCH(L682,I:I,0)),0,31)</f>
        <v>9449dd3f-e4c4-416d-b16e-7b53a7b38793</v>
      </c>
    </row>
    <row r="683" spans="1:41" x14ac:dyDescent="0.45">
      <c r="A683" s="1">
        <v>680</v>
      </c>
      <c r="B683">
        <v>680</v>
      </c>
      <c r="C683" t="s">
        <v>185</v>
      </c>
      <c r="D683" t="s">
        <v>186</v>
      </c>
      <c r="E683" t="s">
        <v>2457</v>
      </c>
      <c r="F683" t="s">
        <v>2458</v>
      </c>
      <c r="G683" t="s">
        <v>2533</v>
      </c>
      <c r="H683" t="s">
        <v>2534</v>
      </c>
      <c r="I683" t="s">
        <v>2538</v>
      </c>
      <c r="J683" t="s">
        <v>80</v>
      </c>
      <c r="L683" s="5" t="s">
        <v>2535</v>
      </c>
      <c r="N683" t="s">
        <v>2539</v>
      </c>
      <c r="P683" t="str">
        <f>IFERROR(INDEX(LessonLO!H:I,MATCH("GCSE"&amp;AN683,LessonLO!H:H,0),2),"")</f>
        <v>GCSE43</v>
      </c>
      <c r="Q683" t="str">
        <f>IFERROR(INDEX(LessonLO!H:I,MATCH("Tiny"&amp;AN683,LessonLO!H:H,0),2),"")</f>
        <v/>
      </c>
      <c r="R683" t="str">
        <f>IFERROR(INDEX(LessonLO!H:I,MATCH("Mini"&amp;AN683,LessonLO!H:H,0),2),"")</f>
        <v/>
      </c>
      <c r="S683" t="str">
        <f>IFERROR(INDEX(LessonLO!H:I,MATCH("Junior"&amp;AN683,LessonLO!H:H,0),2),"")</f>
        <v/>
      </c>
      <c r="T683" t="str">
        <f>IFERROR(INDEX(LessonLO!H:I,MATCH("Senior"&amp;AN683,LessonLO!H:H,0),1),"")</f>
        <v/>
      </c>
      <c r="AN683" t="s">
        <v>2540</v>
      </c>
      <c r="AO683" t="str">
        <f ca="1">OFFSET(INDEX(I:I,MATCH(L683,I:I,0)),0,31)</f>
        <v>d9396cb8-5991-4779-bcb7-484a830fac05</v>
      </c>
    </row>
    <row r="684" spans="1:41" x14ac:dyDescent="0.45">
      <c r="A684" s="1">
        <v>681</v>
      </c>
      <c r="B684">
        <v>681</v>
      </c>
      <c r="C684" t="s">
        <v>185</v>
      </c>
      <c r="D684" t="s">
        <v>186</v>
      </c>
      <c r="E684" t="s">
        <v>2457</v>
      </c>
      <c r="F684" t="s">
        <v>2458</v>
      </c>
      <c r="G684" t="s">
        <v>2533</v>
      </c>
      <c r="H684" t="s">
        <v>2534</v>
      </c>
      <c r="I684" t="s">
        <v>2541</v>
      </c>
      <c r="J684" t="s">
        <v>80</v>
      </c>
      <c r="L684" s="5" t="s">
        <v>2538</v>
      </c>
      <c r="N684" t="s">
        <v>2542</v>
      </c>
      <c r="P684" t="str">
        <f>IFERROR(INDEX(LessonLO!H:I,MATCH("GCSE"&amp;AN684,LessonLO!H:H,0),2),"")</f>
        <v>GCSE43</v>
      </c>
      <c r="Q684" t="str">
        <f>IFERROR(INDEX(LessonLO!H:I,MATCH("Tiny"&amp;AN684,LessonLO!H:H,0),2),"")</f>
        <v/>
      </c>
      <c r="R684" t="str">
        <f>IFERROR(INDEX(LessonLO!H:I,MATCH("Mini"&amp;AN684,LessonLO!H:H,0),2),"")</f>
        <v/>
      </c>
      <c r="S684" t="str">
        <f>IFERROR(INDEX(LessonLO!H:I,MATCH("Junior"&amp;AN684,LessonLO!H:H,0),2),"")</f>
        <v/>
      </c>
      <c r="T684" t="str">
        <f>IFERROR(INDEX(LessonLO!H:I,MATCH("Senior"&amp;AN684,LessonLO!H:H,0),1),"")</f>
        <v/>
      </c>
      <c r="AN684" t="s">
        <v>2543</v>
      </c>
      <c r="AO684" t="str">
        <f ca="1">OFFSET(INDEX(I:I,MATCH(L684,I:I,0)),0,31)</f>
        <v>0503cef0-5472-454b-a489-2da32813856c</v>
      </c>
    </row>
    <row r="685" spans="1:41" x14ac:dyDescent="0.45">
      <c r="A685" s="1">
        <v>682</v>
      </c>
      <c r="B685">
        <v>682</v>
      </c>
      <c r="C685" t="s">
        <v>185</v>
      </c>
      <c r="D685" t="s">
        <v>186</v>
      </c>
      <c r="E685" t="s">
        <v>2457</v>
      </c>
      <c r="F685" t="s">
        <v>2458</v>
      </c>
      <c r="G685" t="s">
        <v>2533</v>
      </c>
      <c r="H685" t="s">
        <v>2534</v>
      </c>
      <c r="I685" t="s">
        <v>2544</v>
      </c>
      <c r="J685" t="s">
        <v>80</v>
      </c>
      <c r="L685" s="5" t="s">
        <v>2541</v>
      </c>
      <c r="N685" t="s">
        <v>2545</v>
      </c>
      <c r="P685" t="str">
        <f>IFERROR(INDEX(LessonLO!H:I,MATCH("GCSE"&amp;AN685,LessonLO!H:H,0),2),"")</f>
        <v>GCSE43</v>
      </c>
      <c r="Q685" t="str">
        <f>IFERROR(INDEX(LessonLO!H:I,MATCH("Tiny"&amp;AN685,LessonLO!H:H,0),2),"")</f>
        <v/>
      </c>
      <c r="R685" t="str">
        <f>IFERROR(INDEX(LessonLO!H:I,MATCH("Mini"&amp;AN685,LessonLO!H:H,0),2),"")</f>
        <v/>
      </c>
      <c r="S685" t="str">
        <f>IFERROR(INDEX(LessonLO!H:I,MATCH("Junior"&amp;AN685,LessonLO!H:H,0),2),"")</f>
        <v/>
      </c>
      <c r="T685" t="str">
        <f>IFERROR(INDEX(LessonLO!H:I,MATCH("Senior"&amp;AN685,LessonLO!H:H,0),1),"")</f>
        <v/>
      </c>
      <c r="AN685" t="s">
        <v>2546</v>
      </c>
      <c r="AO685" t="str">
        <f ca="1">OFFSET(INDEX(I:I,MATCH(L685,I:I,0)),0,31)</f>
        <v>ca640cf4-9745-4878-aad9-c5d869e9e55a</v>
      </c>
    </row>
    <row r="686" spans="1:41" x14ac:dyDescent="0.45">
      <c r="A686" s="1">
        <v>683</v>
      </c>
      <c r="B686">
        <v>683</v>
      </c>
      <c r="C686" t="s">
        <v>185</v>
      </c>
      <c r="D686" t="s">
        <v>186</v>
      </c>
      <c r="E686" t="s">
        <v>2457</v>
      </c>
      <c r="F686" t="s">
        <v>2458</v>
      </c>
      <c r="G686" t="s">
        <v>2533</v>
      </c>
      <c r="H686" t="s">
        <v>2534</v>
      </c>
      <c r="I686" t="s">
        <v>2547</v>
      </c>
      <c r="J686" t="s">
        <v>80</v>
      </c>
      <c r="L686" s="5" t="s">
        <v>2548</v>
      </c>
      <c r="N686" t="s">
        <v>2549</v>
      </c>
      <c r="P686" t="str">
        <f>IFERROR(INDEX(LessonLO!H:I,MATCH("GCSE"&amp;AN686,LessonLO!H:H,0),2),"")</f>
        <v>GCSE43</v>
      </c>
      <c r="Q686" t="str">
        <f>IFERROR(INDEX(LessonLO!H:I,MATCH("Tiny"&amp;AN686,LessonLO!H:H,0),2),"")</f>
        <v/>
      </c>
      <c r="R686" t="str">
        <f>IFERROR(INDEX(LessonLO!H:I,MATCH("Mini"&amp;AN686,LessonLO!H:H,0),2),"")</f>
        <v/>
      </c>
      <c r="S686" t="str">
        <f>IFERROR(INDEX(LessonLO!H:I,MATCH("Junior"&amp;AN686,LessonLO!H:H,0),2),"")</f>
        <v/>
      </c>
      <c r="T686" t="str">
        <f>IFERROR(INDEX(LessonLO!H:I,MATCH("Senior"&amp;AN686,LessonLO!H:H,0),1),"")</f>
        <v/>
      </c>
      <c r="AN686" t="s">
        <v>2550</v>
      </c>
      <c r="AO686" t="s">
        <v>2551</v>
      </c>
    </row>
    <row r="687" spans="1:41" x14ac:dyDescent="0.45">
      <c r="A687" s="1">
        <v>684</v>
      </c>
      <c r="B687">
        <v>684</v>
      </c>
      <c r="C687" t="s">
        <v>185</v>
      </c>
      <c r="D687" t="s">
        <v>186</v>
      </c>
      <c r="E687" t="s">
        <v>2457</v>
      </c>
      <c r="F687" t="s">
        <v>2458</v>
      </c>
      <c r="G687" t="s">
        <v>2533</v>
      </c>
      <c r="H687" t="s">
        <v>2534</v>
      </c>
      <c r="I687" t="s">
        <v>2552</v>
      </c>
      <c r="J687" t="s">
        <v>80</v>
      </c>
      <c r="L687" s="5" t="s">
        <v>2553</v>
      </c>
      <c r="N687" t="s">
        <v>2554</v>
      </c>
      <c r="P687" t="str">
        <f>IFERROR(INDEX(LessonLO!H:I,MATCH("GCSE"&amp;AN687,LessonLO!H:H,0),2),"")</f>
        <v>GCSE43</v>
      </c>
      <c r="Q687" t="str">
        <f>IFERROR(INDEX(LessonLO!H:I,MATCH("Tiny"&amp;AN687,LessonLO!H:H,0),2),"")</f>
        <v/>
      </c>
      <c r="R687" t="str">
        <f>IFERROR(INDEX(LessonLO!H:I,MATCH("Mini"&amp;AN687,LessonLO!H:H,0),2),"")</f>
        <v/>
      </c>
      <c r="S687" t="str">
        <f>IFERROR(INDEX(LessonLO!H:I,MATCH("Junior"&amp;AN687,LessonLO!H:H,0),2),"")</f>
        <v/>
      </c>
      <c r="T687" t="str">
        <f>IFERROR(INDEX(LessonLO!H:I,MATCH("Senior"&amp;AN687,LessonLO!H:H,0),1),"")</f>
        <v/>
      </c>
      <c r="AN687" t="s">
        <v>2555</v>
      </c>
      <c r="AO687" t="s">
        <v>2556</v>
      </c>
    </row>
    <row r="688" spans="1:41" x14ac:dyDescent="0.45">
      <c r="A688" s="1">
        <v>685</v>
      </c>
      <c r="B688">
        <v>685</v>
      </c>
      <c r="C688" t="s">
        <v>185</v>
      </c>
      <c r="D688" t="s">
        <v>186</v>
      </c>
      <c r="E688" t="s">
        <v>2457</v>
      </c>
      <c r="F688" t="s">
        <v>2458</v>
      </c>
      <c r="G688" t="s">
        <v>2533</v>
      </c>
      <c r="H688" t="s">
        <v>2534</v>
      </c>
      <c r="I688" t="s">
        <v>2557</v>
      </c>
      <c r="J688" t="s">
        <v>80</v>
      </c>
      <c r="L688" s="5" t="s">
        <v>2558</v>
      </c>
      <c r="N688" t="s">
        <v>2559</v>
      </c>
      <c r="P688" t="str">
        <f>IFERROR(INDEX(LessonLO!H:I,MATCH("GCSE"&amp;AN688,LessonLO!H:H,0),2),"")</f>
        <v>GCSE43</v>
      </c>
      <c r="Q688" t="str">
        <f>IFERROR(INDEX(LessonLO!H:I,MATCH("Tiny"&amp;AN688,LessonLO!H:H,0),2),"")</f>
        <v/>
      </c>
      <c r="R688" t="str">
        <f>IFERROR(INDEX(LessonLO!H:I,MATCH("Mini"&amp;AN688,LessonLO!H:H,0),2),"")</f>
        <v/>
      </c>
      <c r="S688" t="str">
        <f>IFERROR(INDEX(LessonLO!H:I,MATCH("Junior"&amp;AN688,LessonLO!H:H,0),2),"")</f>
        <v/>
      </c>
      <c r="T688" t="str">
        <f>IFERROR(INDEX(LessonLO!H:I,MATCH("Senior"&amp;AN688,LessonLO!H:H,0),1),"")</f>
        <v/>
      </c>
      <c r="AN688" t="s">
        <v>2560</v>
      </c>
      <c r="AO688" t="s">
        <v>2561</v>
      </c>
    </row>
    <row r="689" spans="1:41" x14ac:dyDescent="0.45">
      <c r="A689" s="1">
        <v>686</v>
      </c>
      <c r="B689">
        <v>686</v>
      </c>
      <c r="C689" t="s">
        <v>185</v>
      </c>
      <c r="D689" t="s">
        <v>186</v>
      </c>
      <c r="E689" t="s">
        <v>2457</v>
      </c>
      <c r="F689" t="s">
        <v>2458</v>
      </c>
      <c r="G689" t="s">
        <v>2562</v>
      </c>
      <c r="H689" t="s">
        <v>2563</v>
      </c>
      <c r="I689" t="s">
        <v>2564</v>
      </c>
      <c r="J689" t="s">
        <v>80</v>
      </c>
      <c r="L689" s="5" t="s">
        <v>2565</v>
      </c>
      <c r="N689" t="s">
        <v>2566</v>
      </c>
      <c r="P689" t="str">
        <f>IFERROR(INDEX(LessonLO!H:I,MATCH("GCSE"&amp;AN689,LessonLO!H:H,0),2),"")</f>
        <v>GCSE2</v>
      </c>
      <c r="Q689" t="str">
        <f>IFERROR(INDEX(LessonLO!H:I,MATCH("Tiny"&amp;AN689,LessonLO!H:H,0),2),"")</f>
        <v/>
      </c>
      <c r="R689" t="str">
        <f>IFERROR(INDEX(LessonLO!H:I,MATCH("Mini"&amp;AN689,LessonLO!H:H,0),2),"")</f>
        <v/>
      </c>
      <c r="S689" t="str">
        <f>IFERROR(INDEX(LessonLO!H:I,MATCH("Junior"&amp;AN689,LessonLO!H:H,0),2),"")</f>
        <v>JC3.5</v>
      </c>
      <c r="T689" t="str">
        <f>IFERROR(INDEX(LessonLO!H:I,MATCH("Senior"&amp;AN689,LessonLO!H:H,0),1),"")</f>
        <v/>
      </c>
      <c r="AN689" t="s">
        <v>2567</v>
      </c>
      <c r="AO689" t="s">
        <v>2568</v>
      </c>
    </row>
    <row r="690" spans="1:41" x14ac:dyDescent="0.45">
      <c r="A690" s="1">
        <v>687</v>
      </c>
      <c r="B690">
        <v>687</v>
      </c>
      <c r="C690" t="s">
        <v>185</v>
      </c>
      <c r="D690" t="s">
        <v>186</v>
      </c>
      <c r="E690" t="s">
        <v>2457</v>
      </c>
      <c r="F690" t="s">
        <v>2458</v>
      </c>
      <c r="G690" t="s">
        <v>2562</v>
      </c>
      <c r="H690" t="s">
        <v>2563</v>
      </c>
      <c r="I690" t="s">
        <v>2569</v>
      </c>
      <c r="J690" t="s">
        <v>53</v>
      </c>
      <c r="L690" s="5" t="s">
        <v>2564</v>
      </c>
      <c r="N690" t="s">
        <v>2570</v>
      </c>
      <c r="P690" t="str">
        <f>IFERROR(INDEX(LessonLO!H:I,MATCH("GCSE"&amp;AN690,LessonLO!H:H,0),2),"")</f>
        <v>GCSE2</v>
      </c>
      <c r="Q690" t="str">
        <f>IFERROR(INDEX(LessonLO!H:I,MATCH("Tiny"&amp;AN690,LessonLO!H:H,0),2),"")</f>
        <v/>
      </c>
      <c r="R690" t="str">
        <f>IFERROR(INDEX(LessonLO!H:I,MATCH("Mini"&amp;AN690,LessonLO!H:H,0),2),"")</f>
        <v/>
      </c>
      <c r="S690" t="str">
        <f>IFERROR(INDEX(LessonLO!H:I,MATCH("Junior"&amp;AN690,LessonLO!H:H,0),2),"")</f>
        <v/>
      </c>
      <c r="T690" t="str">
        <f>IFERROR(INDEX(LessonLO!H:I,MATCH("Senior"&amp;AN690,LessonLO!H:H,0),1),"")</f>
        <v/>
      </c>
      <c r="AN690" t="s">
        <v>2571</v>
      </c>
      <c r="AO690" t="str">
        <f t="shared" ref="AO690:AO696" ca="1" si="40">OFFSET(INDEX(I:I,MATCH(L690,I:I,0)),0,31)</f>
        <v>a0114f59-7a5f-4297-9e83-68e19ae1c8aa</v>
      </c>
    </row>
    <row r="691" spans="1:41" x14ac:dyDescent="0.45">
      <c r="A691" s="1">
        <v>688</v>
      </c>
      <c r="B691">
        <v>688</v>
      </c>
      <c r="C691" t="s">
        <v>185</v>
      </c>
      <c r="D691" t="s">
        <v>186</v>
      </c>
      <c r="E691" t="s">
        <v>2457</v>
      </c>
      <c r="F691" t="s">
        <v>2458</v>
      </c>
      <c r="G691" t="s">
        <v>2562</v>
      </c>
      <c r="H691" t="s">
        <v>2563</v>
      </c>
      <c r="I691" t="s">
        <v>2572</v>
      </c>
      <c r="J691" t="s">
        <v>80</v>
      </c>
      <c r="L691" s="5" t="s">
        <v>2564</v>
      </c>
      <c r="N691" t="s">
        <v>2573</v>
      </c>
      <c r="P691" t="str">
        <f>IFERROR(INDEX(LessonLO!H:I,MATCH("GCSE"&amp;AN691,LessonLO!H:H,0),2),"")</f>
        <v>GCSE2</v>
      </c>
      <c r="Q691" t="str">
        <f>IFERROR(INDEX(LessonLO!H:I,MATCH("Tiny"&amp;AN691,LessonLO!H:H,0),2),"")</f>
        <v/>
      </c>
      <c r="R691" t="str">
        <f>IFERROR(INDEX(LessonLO!H:I,MATCH("Mini"&amp;AN691,LessonLO!H:H,0),2),"")</f>
        <v/>
      </c>
      <c r="S691" t="str">
        <f>IFERROR(INDEX(LessonLO!H:I,MATCH("Junior"&amp;AN691,LessonLO!H:H,0),2),"")</f>
        <v/>
      </c>
      <c r="T691" t="str">
        <f>IFERROR(INDEX(LessonLO!H:I,MATCH("Senior"&amp;AN691,LessonLO!H:H,0),1),"")</f>
        <v/>
      </c>
      <c r="AN691" t="s">
        <v>2574</v>
      </c>
      <c r="AO691" t="str">
        <f t="shared" ca="1" si="40"/>
        <v>a0114f59-7a5f-4297-9e83-68e19ae1c8aa</v>
      </c>
    </row>
    <row r="692" spans="1:41" x14ac:dyDescent="0.45">
      <c r="A692" s="1">
        <v>689</v>
      </c>
      <c r="B692">
        <v>689</v>
      </c>
      <c r="C692" t="s">
        <v>185</v>
      </c>
      <c r="D692" t="s">
        <v>186</v>
      </c>
      <c r="E692" t="s">
        <v>2457</v>
      </c>
      <c r="F692" t="s">
        <v>2458</v>
      </c>
      <c r="G692" t="s">
        <v>2562</v>
      </c>
      <c r="H692" t="s">
        <v>2563</v>
      </c>
      <c r="I692" t="s">
        <v>2575</v>
      </c>
      <c r="J692" t="s">
        <v>80</v>
      </c>
      <c r="L692" s="5" t="s">
        <v>2569</v>
      </c>
      <c r="N692" t="s">
        <v>2576</v>
      </c>
      <c r="P692" t="str">
        <f>IFERROR(INDEX(LessonLO!H:I,MATCH("GCSE"&amp;AN692,LessonLO!H:H,0),2),"")</f>
        <v>GCSE2</v>
      </c>
      <c r="Q692" t="str">
        <f>IFERROR(INDEX(LessonLO!H:I,MATCH("Tiny"&amp;AN692,LessonLO!H:H,0),2),"")</f>
        <v/>
      </c>
      <c r="R692" t="str">
        <f>IFERROR(INDEX(LessonLO!H:I,MATCH("Mini"&amp;AN692,LessonLO!H:H,0),2),"")</f>
        <v/>
      </c>
      <c r="S692" t="str">
        <f>IFERROR(INDEX(LessonLO!H:I,MATCH("Junior"&amp;AN692,LessonLO!H:H,0),2),"")</f>
        <v/>
      </c>
      <c r="T692" t="str">
        <f>IFERROR(INDEX(LessonLO!H:I,MATCH("Senior"&amp;AN692,LessonLO!H:H,0),1),"")</f>
        <v/>
      </c>
      <c r="AN692" t="s">
        <v>2577</v>
      </c>
      <c r="AO692" t="str">
        <f t="shared" ca="1" si="40"/>
        <v>9543fe4b-6923-4fc2-8b44-c735cfca941a</v>
      </c>
    </row>
    <row r="693" spans="1:41" x14ac:dyDescent="0.45">
      <c r="A693" s="1">
        <v>690</v>
      </c>
      <c r="B693">
        <v>690</v>
      </c>
      <c r="C693" t="s">
        <v>185</v>
      </c>
      <c r="D693" t="s">
        <v>186</v>
      </c>
      <c r="E693" t="s">
        <v>2457</v>
      </c>
      <c r="F693" t="s">
        <v>2458</v>
      </c>
      <c r="G693" t="s">
        <v>2562</v>
      </c>
      <c r="H693" t="s">
        <v>2563</v>
      </c>
      <c r="I693" t="s">
        <v>2578</v>
      </c>
      <c r="J693" t="s">
        <v>80</v>
      </c>
      <c r="L693" s="5" t="s">
        <v>2564</v>
      </c>
      <c r="N693" t="s">
        <v>2579</v>
      </c>
      <c r="P693" t="str">
        <f>IFERROR(INDEX(LessonLO!H:I,MATCH("GCSE"&amp;AN693,LessonLO!H:H,0),2),"")</f>
        <v>GCSE2</v>
      </c>
      <c r="Q693" t="str">
        <f>IFERROR(INDEX(LessonLO!H:I,MATCH("Tiny"&amp;AN693,LessonLO!H:H,0),2),"")</f>
        <v/>
      </c>
      <c r="R693" t="str">
        <f>IFERROR(INDEX(LessonLO!H:I,MATCH("Mini"&amp;AN693,LessonLO!H:H,0),2),"")</f>
        <v/>
      </c>
      <c r="S693" t="str">
        <f>IFERROR(INDEX(LessonLO!H:I,MATCH("Junior"&amp;AN693,LessonLO!H:H,0),2),"")</f>
        <v/>
      </c>
      <c r="T693" t="str">
        <f>IFERROR(INDEX(LessonLO!H:I,MATCH("Senior"&amp;AN693,LessonLO!H:H,0),1),"")</f>
        <v/>
      </c>
      <c r="AN693" t="s">
        <v>2580</v>
      </c>
      <c r="AO693" t="str">
        <f t="shared" ca="1" si="40"/>
        <v>a0114f59-7a5f-4297-9e83-68e19ae1c8aa</v>
      </c>
    </row>
    <row r="694" spans="1:41" x14ac:dyDescent="0.45">
      <c r="A694" s="1">
        <v>691</v>
      </c>
      <c r="B694">
        <v>691</v>
      </c>
      <c r="C694" t="s">
        <v>185</v>
      </c>
      <c r="D694" t="s">
        <v>186</v>
      </c>
      <c r="E694" t="s">
        <v>2457</v>
      </c>
      <c r="F694" t="s">
        <v>2458</v>
      </c>
      <c r="G694" t="s">
        <v>2562</v>
      </c>
      <c r="H694" t="s">
        <v>2563</v>
      </c>
      <c r="I694" t="s">
        <v>2581</v>
      </c>
      <c r="J694" t="s">
        <v>80</v>
      </c>
      <c r="L694" s="5" t="s">
        <v>2578</v>
      </c>
      <c r="N694" t="s">
        <v>2582</v>
      </c>
      <c r="P694" t="str">
        <f>IFERROR(INDEX(LessonLO!H:I,MATCH("GCSE"&amp;AN694,LessonLO!H:H,0),2),"")</f>
        <v>GCSE2</v>
      </c>
      <c r="Q694" t="str">
        <f>IFERROR(INDEX(LessonLO!H:I,MATCH("Tiny"&amp;AN694,LessonLO!H:H,0),2),"")</f>
        <v/>
      </c>
      <c r="R694" t="str">
        <f>IFERROR(INDEX(LessonLO!H:I,MATCH("Mini"&amp;AN694,LessonLO!H:H,0),2),"")</f>
        <v/>
      </c>
      <c r="S694" t="str">
        <f>IFERROR(INDEX(LessonLO!H:I,MATCH("Junior"&amp;AN694,LessonLO!H:H,0),2),"")</f>
        <v/>
      </c>
      <c r="T694" t="str">
        <f>IFERROR(INDEX(LessonLO!H:I,MATCH("Senior"&amp;AN694,LessonLO!H:H,0),1),"")</f>
        <v/>
      </c>
      <c r="AN694" t="s">
        <v>2583</v>
      </c>
      <c r="AO694" t="str">
        <f t="shared" ca="1" si="40"/>
        <v>505c25af-51a0-4873-902e-207dd9ab9ed4</v>
      </c>
    </row>
    <row r="695" spans="1:41" x14ac:dyDescent="0.45">
      <c r="A695" s="1">
        <v>692</v>
      </c>
      <c r="B695">
        <v>692</v>
      </c>
      <c r="C695" t="s">
        <v>185</v>
      </c>
      <c r="D695" t="s">
        <v>186</v>
      </c>
      <c r="E695" t="s">
        <v>2457</v>
      </c>
      <c r="F695" t="s">
        <v>2458</v>
      </c>
      <c r="G695" t="s">
        <v>2562</v>
      </c>
      <c r="H695" t="s">
        <v>2563</v>
      </c>
      <c r="I695" t="s">
        <v>2584</v>
      </c>
      <c r="J695" t="s">
        <v>80</v>
      </c>
      <c r="L695" s="5" t="s">
        <v>2581</v>
      </c>
      <c r="N695" t="s">
        <v>2585</v>
      </c>
      <c r="P695" t="str">
        <f>IFERROR(INDEX(LessonLO!H:I,MATCH("GCSE"&amp;AN695,LessonLO!H:H,0),2),"")</f>
        <v>GCSE2</v>
      </c>
      <c r="Q695" t="str">
        <f>IFERROR(INDEX(LessonLO!H:I,MATCH("Tiny"&amp;AN695,LessonLO!H:H,0),2),"")</f>
        <v/>
      </c>
      <c r="R695" t="str">
        <f>IFERROR(INDEX(LessonLO!H:I,MATCH("Mini"&amp;AN695,LessonLO!H:H,0),2),"")</f>
        <v/>
      </c>
      <c r="S695" t="str">
        <f>IFERROR(INDEX(LessonLO!H:I,MATCH("Junior"&amp;AN695,LessonLO!H:H,0),2),"")</f>
        <v/>
      </c>
      <c r="T695" t="str">
        <f>IFERROR(INDEX(LessonLO!H:I,MATCH("Senior"&amp;AN695,LessonLO!H:H,0),1),"")</f>
        <v/>
      </c>
      <c r="AN695" t="s">
        <v>2586</v>
      </c>
      <c r="AO695" t="str">
        <f t="shared" ca="1" si="40"/>
        <v>570a64cb-6561-4b98-865e-661484c8e293</v>
      </c>
    </row>
    <row r="696" spans="1:41" x14ac:dyDescent="0.45">
      <c r="A696" s="1">
        <v>693</v>
      </c>
      <c r="B696">
        <v>693</v>
      </c>
      <c r="C696" t="s">
        <v>185</v>
      </c>
      <c r="D696" t="s">
        <v>186</v>
      </c>
      <c r="E696" t="s">
        <v>2457</v>
      </c>
      <c r="F696" t="s">
        <v>2458</v>
      </c>
      <c r="G696" t="s">
        <v>2562</v>
      </c>
      <c r="H696" t="s">
        <v>2563</v>
      </c>
      <c r="I696" t="s">
        <v>2587</v>
      </c>
      <c r="J696" t="s">
        <v>80</v>
      </c>
      <c r="L696" s="5" t="s">
        <v>2575</v>
      </c>
      <c r="N696" t="s">
        <v>2588</v>
      </c>
      <c r="P696" t="str">
        <f>IFERROR(INDEX(LessonLO!H:I,MATCH("GCSE"&amp;AN696,LessonLO!H:H,0),2),"")</f>
        <v>GCSE2</v>
      </c>
      <c r="Q696" t="str">
        <f>IFERROR(INDEX(LessonLO!H:I,MATCH("Tiny"&amp;AN696,LessonLO!H:H,0),2),"")</f>
        <v/>
      </c>
      <c r="R696" t="str">
        <f>IFERROR(INDEX(LessonLO!H:I,MATCH("Mini"&amp;AN696,LessonLO!H:H,0),2),"")</f>
        <v/>
      </c>
      <c r="S696" t="str">
        <f>IFERROR(INDEX(LessonLO!H:I,MATCH("Junior"&amp;AN696,LessonLO!H:H,0),2),"")</f>
        <v/>
      </c>
      <c r="T696" t="str">
        <f>IFERROR(INDEX(LessonLO!H:I,MATCH("Senior"&amp;AN696,LessonLO!H:H,0),1),"")</f>
        <v/>
      </c>
      <c r="AN696" t="s">
        <v>2589</v>
      </c>
      <c r="AO696" t="str">
        <f t="shared" ca="1" si="40"/>
        <v>5fd7bcc7-7e23-457b-b79a-0c7d832379a8</v>
      </c>
    </row>
    <row r="697" spans="1:41" x14ac:dyDescent="0.45">
      <c r="A697" s="1">
        <v>694</v>
      </c>
      <c r="B697">
        <v>694</v>
      </c>
      <c r="C697" t="s">
        <v>185</v>
      </c>
      <c r="D697" t="s">
        <v>186</v>
      </c>
      <c r="E697" t="s">
        <v>2457</v>
      </c>
      <c r="F697" t="s">
        <v>2458</v>
      </c>
      <c r="G697" t="s">
        <v>2562</v>
      </c>
      <c r="H697" t="s">
        <v>2563</v>
      </c>
      <c r="I697" t="s">
        <v>2590</v>
      </c>
      <c r="J697" t="s">
        <v>80</v>
      </c>
      <c r="L697" s="5" t="s">
        <v>2591</v>
      </c>
      <c r="N697" t="s">
        <v>2592</v>
      </c>
      <c r="P697" t="str">
        <f>IFERROR(INDEX(LessonLO!H:I,MATCH("GCSE"&amp;AN697,LessonLO!H:H,0),2),"")</f>
        <v>GCSE2</v>
      </c>
      <c r="Q697" t="str">
        <f>IFERROR(INDEX(LessonLO!H:I,MATCH("Tiny"&amp;AN697,LessonLO!H:H,0),2),"")</f>
        <v/>
      </c>
      <c r="R697" t="str">
        <f>IFERROR(INDEX(LessonLO!H:I,MATCH("Mini"&amp;AN697,LessonLO!H:H,0),2),"")</f>
        <v/>
      </c>
      <c r="S697" t="str">
        <f>IFERROR(INDEX(LessonLO!H:I,MATCH("Junior"&amp;AN697,LessonLO!H:H,0),2),"")</f>
        <v/>
      </c>
      <c r="T697" t="str">
        <f>IFERROR(INDEX(LessonLO!H:I,MATCH("Senior"&amp;AN697,LessonLO!H:H,0),1),"")</f>
        <v/>
      </c>
      <c r="AN697" t="s">
        <v>2593</v>
      </c>
      <c r="AO697" t="s">
        <v>2594</v>
      </c>
    </row>
    <row r="698" spans="1:41" x14ac:dyDescent="0.45">
      <c r="A698" s="1">
        <v>695</v>
      </c>
      <c r="B698">
        <v>695</v>
      </c>
      <c r="C698" t="s">
        <v>185</v>
      </c>
      <c r="D698" t="s">
        <v>186</v>
      </c>
      <c r="E698" t="s">
        <v>2457</v>
      </c>
      <c r="F698" t="s">
        <v>2458</v>
      </c>
      <c r="G698" t="s">
        <v>2562</v>
      </c>
      <c r="H698" t="s">
        <v>2563</v>
      </c>
      <c r="I698" t="s">
        <v>2595</v>
      </c>
      <c r="J698" t="s">
        <v>80</v>
      </c>
      <c r="L698" s="5" t="s">
        <v>2590</v>
      </c>
      <c r="N698" t="s">
        <v>2596</v>
      </c>
      <c r="P698" t="str">
        <f>IFERROR(INDEX(LessonLO!H:I,MATCH("GCSE"&amp;AN698,LessonLO!H:H,0),2),"")</f>
        <v>GCSE2</v>
      </c>
      <c r="Q698" t="str">
        <f>IFERROR(INDEX(LessonLO!H:I,MATCH("Tiny"&amp;AN698,LessonLO!H:H,0),2),"")</f>
        <v/>
      </c>
      <c r="R698" t="str">
        <f>IFERROR(INDEX(LessonLO!H:I,MATCH("Mini"&amp;AN698,LessonLO!H:H,0),2),"")</f>
        <v/>
      </c>
      <c r="S698" t="str">
        <f>IFERROR(INDEX(LessonLO!H:I,MATCH("Junior"&amp;AN698,LessonLO!H:H,0),2),"")</f>
        <v/>
      </c>
      <c r="T698" t="str">
        <f>IFERROR(INDEX(LessonLO!H:I,MATCH("Senior"&amp;AN698,LessonLO!H:H,0),1),"")</f>
        <v/>
      </c>
      <c r="AN698" t="s">
        <v>2597</v>
      </c>
      <c r="AO698" t="str">
        <f t="shared" ref="AO698:AO703" ca="1" si="41">OFFSET(INDEX(I:I,MATCH(L698,I:I,0)),0,31)</f>
        <v>1b8bac70-6303-4b7f-bb62-e94e916fd2b6</v>
      </c>
    </row>
    <row r="699" spans="1:41" x14ac:dyDescent="0.45">
      <c r="A699" s="1">
        <v>696</v>
      </c>
      <c r="B699">
        <v>696</v>
      </c>
      <c r="C699" t="s">
        <v>185</v>
      </c>
      <c r="D699" t="s">
        <v>186</v>
      </c>
      <c r="E699" t="s">
        <v>2457</v>
      </c>
      <c r="F699" t="s">
        <v>2458</v>
      </c>
      <c r="G699" t="s">
        <v>2562</v>
      </c>
      <c r="H699" t="s">
        <v>2563</v>
      </c>
      <c r="I699" t="s">
        <v>2598</v>
      </c>
      <c r="J699" t="s">
        <v>53</v>
      </c>
      <c r="L699" s="5" t="s">
        <v>2464</v>
      </c>
      <c r="N699" t="s">
        <v>2599</v>
      </c>
      <c r="P699" t="str">
        <f>IFERROR(INDEX(LessonLO!H:I,MATCH("GCSE"&amp;AN699,LessonLO!H:H,0),2),"")</f>
        <v>GCSE2</v>
      </c>
      <c r="Q699" t="str">
        <f>IFERROR(INDEX(LessonLO!H:I,MATCH("Tiny"&amp;AN699,LessonLO!H:H,0),2),"")</f>
        <v/>
      </c>
      <c r="R699" t="str">
        <f>IFERROR(INDEX(LessonLO!H:I,MATCH("Mini"&amp;AN699,LessonLO!H:H,0),2),"")</f>
        <v/>
      </c>
      <c r="S699" t="str">
        <f>IFERROR(INDEX(LessonLO!H:I,MATCH("Junior"&amp;AN699,LessonLO!H:H,0),2),"")</f>
        <v/>
      </c>
      <c r="T699" t="str">
        <f>IFERROR(INDEX(LessonLO!H:I,MATCH("Senior"&amp;AN699,LessonLO!H:H,0),1),"")</f>
        <v/>
      </c>
      <c r="AN699" t="s">
        <v>2600</v>
      </c>
      <c r="AO699" t="str">
        <f t="shared" ca="1" si="41"/>
        <v>d7d26363-0daf-4a84-8e88-f24c78b2447a</v>
      </c>
    </row>
    <row r="700" spans="1:41" x14ac:dyDescent="0.45">
      <c r="A700" s="1">
        <v>697</v>
      </c>
      <c r="B700">
        <v>697</v>
      </c>
      <c r="C700" t="s">
        <v>185</v>
      </c>
      <c r="D700" t="s">
        <v>186</v>
      </c>
      <c r="E700" t="s">
        <v>2457</v>
      </c>
      <c r="F700" t="s">
        <v>2458</v>
      </c>
      <c r="G700" t="s">
        <v>2601</v>
      </c>
      <c r="H700" t="s">
        <v>2602</v>
      </c>
      <c r="I700" t="s">
        <v>2603</v>
      </c>
      <c r="J700" t="s">
        <v>80</v>
      </c>
      <c r="L700" s="5" t="s">
        <v>2464</v>
      </c>
      <c r="N700" t="s">
        <v>2604</v>
      </c>
      <c r="P700" t="str">
        <f>IFERROR(INDEX(LessonLO!H:I,MATCH("GCSE"&amp;AN700,LessonLO!H:H,0),2),"")</f>
        <v>GCSE7</v>
      </c>
      <c r="Q700" t="str">
        <f>IFERROR(INDEX(LessonLO!H:I,MATCH("Tiny"&amp;AN700,LessonLO!H:H,0),2),"")</f>
        <v/>
      </c>
      <c r="R700" t="str">
        <f>IFERROR(INDEX(LessonLO!H:I,MATCH("Mini"&amp;AN700,LessonLO!H:H,0),2),"")</f>
        <v/>
      </c>
      <c r="S700" t="str">
        <f>IFERROR(INDEX(LessonLO!H:I,MATCH("Junior"&amp;AN700,LessonLO!H:H,0),2),"")</f>
        <v/>
      </c>
      <c r="T700" t="str">
        <f>IFERROR(INDEX(LessonLO!H:I,MATCH("Senior"&amp;AN700,LessonLO!H:H,0),1),"")</f>
        <v/>
      </c>
      <c r="AN700" t="s">
        <v>2605</v>
      </c>
      <c r="AO700" t="str">
        <f t="shared" ca="1" si="41"/>
        <v>d7d26363-0daf-4a84-8e88-f24c78b2447a</v>
      </c>
    </row>
    <row r="701" spans="1:41" x14ac:dyDescent="0.45">
      <c r="A701" s="1">
        <v>698</v>
      </c>
      <c r="B701">
        <v>698</v>
      </c>
      <c r="C701" t="s">
        <v>185</v>
      </c>
      <c r="D701" t="s">
        <v>186</v>
      </c>
      <c r="E701" t="s">
        <v>2457</v>
      </c>
      <c r="F701" t="s">
        <v>2458</v>
      </c>
      <c r="G701" t="s">
        <v>2601</v>
      </c>
      <c r="H701" t="s">
        <v>2602</v>
      </c>
      <c r="I701" t="s">
        <v>2606</v>
      </c>
      <c r="J701" t="s">
        <v>80</v>
      </c>
      <c r="L701" s="5" t="s">
        <v>2603</v>
      </c>
      <c r="N701" t="s">
        <v>2607</v>
      </c>
      <c r="P701" t="str">
        <f>IFERROR(INDEX(LessonLO!H:I,MATCH("GCSE"&amp;AN701,LessonLO!H:H,0),2),"")</f>
        <v>GCSE7</v>
      </c>
      <c r="Q701" t="str">
        <f>IFERROR(INDEX(LessonLO!H:I,MATCH("Tiny"&amp;AN701,LessonLO!H:H,0),2),"")</f>
        <v/>
      </c>
      <c r="R701" t="str">
        <f>IFERROR(INDEX(LessonLO!H:I,MATCH("Mini"&amp;AN701,LessonLO!H:H,0),2),"")</f>
        <v/>
      </c>
      <c r="S701" t="str">
        <f>IFERROR(INDEX(LessonLO!H:I,MATCH("Junior"&amp;AN701,LessonLO!H:H,0),2),"")</f>
        <v/>
      </c>
      <c r="T701" t="str">
        <f>IFERROR(INDEX(LessonLO!H:I,MATCH("Senior"&amp;AN701,LessonLO!H:H,0),1),"")</f>
        <v/>
      </c>
      <c r="AN701" t="s">
        <v>2608</v>
      </c>
      <c r="AO701" t="str">
        <f t="shared" ca="1" si="41"/>
        <v>07b3f569-bc15-4989-a29a-4e8d5c19cdfc</v>
      </c>
    </row>
    <row r="702" spans="1:41" x14ac:dyDescent="0.45">
      <c r="A702" s="1">
        <v>699</v>
      </c>
      <c r="B702">
        <v>699</v>
      </c>
      <c r="C702" t="s">
        <v>185</v>
      </c>
      <c r="D702" t="s">
        <v>186</v>
      </c>
      <c r="E702" t="s">
        <v>2457</v>
      </c>
      <c r="F702" t="s">
        <v>2458</v>
      </c>
      <c r="G702" t="s">
        <v>2601</v>
      </c>
      <c r="H702" t="s">
        <v>2602</v>
      </c>
      <c r="I702" t="s">
        <v>2609</v>
      </c>
      <c r="J702" t="s">
        <v>80</v>
      </c>
      <c r="L702" s="5" t="s">
        <v>2606</v>
      </c>
      <c r="N702" t="s">
        <v>2610</v>
      </c>
      <c r="P702" t="str">
        <f>IFERROR(INDEX(LessonLO!H:I,MATCH("GCSE"&amp;AN702,LessonLO!H:H,0),2),"")</f>
        <v>GCSE7</v>
      </c>
      <c r="Q702" t="str">
        <f>IFERROR(INDEX(LessonLO!H:I,MATCH("Tiny"&amp;AN702,LessonLO!H:H,0),2),"")</f>
        <v/>
      </c>
      <c r="R702" t="str">
        <f>IFERROR(INDEX(LessonLO!H:I,MATCH("Mini"&amp;AN702,LessonLO!H:H,0),2),"")</f>
        <v/>
      </c>
      <c r="S702" t="str">
        <f>IFERROR(INDEX(LessonLO!H:I,MATCH("Junior"&amp;AN702,LessonLO!H:H,0),2),"")</f>
        <v/>
      </c>
      <c r="T702" t="str">
        <f>IFERROR(INDEX(LessonLO!H:I,MATCH("Senior"&amp;AN702,LessonLO!H:H,0),1),"")</f>
        <v/>
      </c>
      <c r="AN702" t="s">
        <v>2611</v>
      </c>
      <c r="AO702" t="str">
        <f t="shared" ca="1" si="41"/>
        <v>68574b50-a899-48ed-9bd2-9f55a5e3c71d</v>
      </c>
    </row>
    <row r="703" spans="1:41" x14ac:dyDescent="0.45">
      <c r="A703" s="1">
        <v>700</v>
      </c>
      <c r="B703">
        <v>700</v>
      </c>
      <c r="C703" t="s">
        <v>185</v>
      </c>
      <c r="D703" t="s">
        <v>186</v>
      </c>
      <c r="E703" t="s">
        <v>2457</v>
      </c>
      <c r="F703" t="s">
        <v>2458</v>
      </c>
      <c r="G703" t="s">
        <v>2601</v>
      </c>
      <c r="H703" t="s">
        <v>2602</v>
      </c>
      <c r="I703" t="s">
        <v>2612</v>
      </c>
      <c r="J703" t="s">
        <v>80</v>
      </c>
      <c r="L703" s="5" t="s">
        <v>2606</v>
      </c>
      <c r="N703" t="s">
        <v>2613</v>
      </c>
      <c r="P703" t="str">
        <f>IFERROR(INDEX(LessonLO!H:I,MATCH("GCSE"&amp;AN703,LessonLO!H:H,0),2),"")</f>
        <v>GCSE7</v>
      </c>
      <c r="Q703" t="str">
        <f>IFERROR(INDEX(LessonLO!H:I,MATCH("Tiny"&amp;AN703,LessonLO!H:H,0),2),"")</f>
        <v/>
      </c>
      <c r="R703" t="str">
        <f>IFERROR(INDEX(LessonLO!H:I,MATCH("Mini"&amp;AN703,LessonLO!H:H,0),2),"")</f>
        <v/>
      </c>
      <c r="S703" t="str">
        <f>IFERROR(INDEX(LessonLO!H:I,MATCH("Junior"&amp;AN703,LessonLO!H:H,0),2),"")</f>
        <v/>
      </c>
      <c r="T703" t="str">
        <f>IFERROR(INDEX(LessonLO!H:I,MATCH("Senior"&amp;AN703,LessonLO!H:H,0),1),"")</f>
        <v/>
      </c>
      <c r="AN703" t="s">
        <v>2614</v>
      </c>
      <c r="AO703" t="str">
        <f t="shared" ca="1" si="41"/>
        <v>68574b50-a899-48ed-9bd2-9f55a5e3c71d</v>
      </c>
    </row>
    <row r="704" spans="1:41" x14ac:dyDescent="0.45">
      <c r="A704" s="1">
        <v>701</v>
      </c>
      <c r="B704">
        <v>701</v>
      </c>
      <c r="C704" t="s">
        <v>185</v>
      </c>
      <c r="D704" t="s">
        <v>186</v>
      </c>
      <c r="E704" t="s">
        <v>2457</v>
      </c>
      <c r="F704" t="s">
        <v>2458</v>
      </c>
      <c r="G704" t="s">
        <v>2601</v>
      </c>
      <c r="H704" t="s">
        <v>2602</v>
      </c>
      <c r="I704" t="s">
        <v>2615</v>
      </c>
      <c r="J704" t="s">
        <v>80</v>
      </c>
      <c r="L704" s="5" t="s">
        <v>2616</v>
      </c>
      <c r="N704" t="s">
        <v>2617</v>
      </c>
      <c r="P704" t="str">
        <f>IFERROR(INDEX(LessonLO!H:I,MATCH("GCSE"&amp;AN704,LessonLO!H:H,0),2),"")</f>
        <v>GCSE7</v>
      </c>
      <c r="Q704" t="str">
        <f>IFERROR(INDEX(LessonLO!H:I,MATCH("Tiny"&amp;AN704,LessonLO!H:H,0),2),"")</f>
        <v/>
      </c>
      <c r="R704" t="str">
        <f>IFERROR(INDEX(LessonLO!H:I,MATCH("Mini"&amp;AN704,LessonLO!H:H,0),2),"")</f>
        <v/>
      </c>
      <c r="S704" t="str">
        <f>IFERROR(INDEX(LessonLO!H:I,MATCH("Junior"&amp;AN704,LessonLO!H:H,0),2),"")</f>
        <v/>
      </c>
      <c r="T704" t="str">
        <f>IFERROR(INDEX(LessonLO!H:I,MATCH("Senior"&amp;AN704,LessonLO!H:H,0),1),"")</f>
        <v/>
      </c>
      <c r="AN704" t="s">
        <v>2618</v>
      </c>
      <c r="AO704" t="s">
        <v>2619</v>
      </c>
    </row>
    <row r="705" spans="1:41" x14ac:dyDescent="0.45">
      <c r="A705" s="1">
        <v>702</v>
      </c>
      <c r="B705">
        <v>702</v>
      </c>
      <c r="C705" t="s">
        <v>185</v>
      </c>
      <c r="D705" t="s">
        <v>186</v>
      </c>
      <c r="E705" t="s">
        <v>2457</v>
      </c>
      <c r="F705" t="s">
        <v>2458</v>
      </c>
      <c r="G705" t="s">
        <v>2601</v>
      </c>
      <c r="H705" t="s">
        <v>2602</v>
      </c>
      <c r="I705" t="s">
        <v>2620</v>
      </c>
      <c r="J705" t="s">
        <v>53</v>
      </c>
      <c r="L705" s="5" t="s">
        <v>2603</v>
      </c>
      <c r="N705" t="s">
        <v>2621</v>
      </c>
      <c r="P705" t="str">
        <f>IFERROR(INDEX(LessonLO!H:I,MATCH("GCSE"&amp;AN705,LessonLO!H:H,0),2),"")</f>
        <v>GCSE7</v>
      </c>
      <c r="Q705" t="str">
        <f>IFERROR(INDEX(LessonLO!H:I,MATCH("Tiny"&amp;AN705,LessonLO!H:H,0),2),"")</f>
        <v/>
      </c>
      <c r="R705" t="str">
        <f>IFERROR(INDEX(LessonLO!H:I,MATCH("Mini"&amp;AN705,LessonLO!H:H,0),2),"")</f>
        <v/>
      </c>
      <c r="S705" t="str">
        <f>IFERROR(INDEX(LessonLO!H:I,MATCH("Junior"&amp;AN705,LessonLO!H:H,0),2),"")</f>
        <v/>
      </c>
      <c r="T705" t="str">
        <f>IFERROR(INDEX(LessonLO!H:I,MATCH("Senior"&amp;AN705,LessonLO!H:H,0),1),"")</f>
        <v/>
      </c>
      <c r="AN705" t="s">
        <v>2622</v>
      </c>
      <c r="AO705" t="str">
        <f ca="1">OFFSET(INDEX(I:I,MATCH(L705,I:I,0)),0,31)</f>
        <v>07b3f569-bc15-4989-a29a-4e8d5c19cdfc</v>
      </c>
    </row>
    <row r="706" spans="1:41" x14ac:dyDescent="0.45">
      <c r="A706" s="1">
        <v>703</v>
      </c>
      <c r="B706">
        <v>703</v>
      </c>
      <c r="C706" t="s">
        <v>185</v>
      </c>
      <c r="D706" t="s">
        <v>186</v>
      </c>
      <c r="E706" t="s">
        <v>2457</v>
      </c>
      <c r="F706" t="s">
        <v>2458</v>
      </c>
      <c r="G706" t="s">
        <v>2601</v>
      </c>
      <c r="H706" t="s">
        <v>2602</v>
      </c>
      <c r="I706" t="s">
        <v>2623</v>
      </c>
      <c r="J706" t="s">
        <v>80</v>
      </c>
      <c r="L706" s="5" t="s">
        <v>2620</v>
      </c>
      <c r="N706" t="s">
        <v>2624</v>
      </c>
      <c r="P706" t="str">
        <f>IFERROR(INDEX(LessonLO!H:I,MATCH("GCSE"&amp;AN706,LessonLO!H:H,0),2),"")</f>
        <v>GCSE7</v>
      </c>
      <c r="Q706" t="str">
        <f>IFERROR(INDEX(LessonLO!H:I,MATCH("Tiny"&amp;AN706,LessonLO!H:H,0),2),"")</f>
        <v/>
      </c>
      <c r="R706" t="str">
        <f>IFERROR(INDEX(LessonLO!H:I,MATCH("Mini"&amp;AN706,LessonLO!H:H,0),2),"")</f>
        <v/>
      </c>
      <c r="S706" t="str">
        <f>IFERROR(INDEX(LessonLO!H:I,MATCH("Junior"&amp;AN706,LessonLO!H:H,0),2),"")</f>
        <v/>
      </c>
      <c r="T706" t="str">
        <f>IFERROR(INDEX(LessonLO!H:I,MATCH("Senior"&amp;AN706,LessonLO!H:H,0),1),"")</f>
        <v/>
      </c>
      <c r="AN706" t="s">
        <v>2625</v>
      </c>
      <c r="AO706" t="str">
        <f ca="1">OFFSET(INDEX(I:I,MATCH(L706,I:I,0)),0,31)</f>
        <v>86c52e97-6480-47cb-9e48-70d1a03930ac</v>
      </c>
    </row>
    <row r="707" spans="1:41" x14ac:dyDescent="0.45">
      <c r="A707" s="1">
        <v>704</v>
      </c>
      <c r="B707">
        <v>704</v>
      </c>
      <c r="C707" t="s">
        <v>185</v>
      </c>
      <c r="D707" t="s">
        <v>186</v>
      </c>
      <c r="E707" t="s">
        <v>2457</v>
      </c>
      <c r="F707" t="s">
        <v>2458</v>
      </c>
      <c r="G707" t="s">
        <v>2601</v>
      </c>
      <c r="H707" t="s">
        <v>2602</v>
      </c>
      <c r="I707" t="s">
        <v>2626</v>
      </c>
      <c r="J707" t="s">
        <v>80</v>
      </c>
      <c r="L707" s="5" t="s">
        <v>2627</v>
      </c>
      <c r="N707" t="s">
        <v>2628</v>
      </c>
      <c r="P707" t="str">
        <f>IFERROR(INDEX(LessonLO!H:I,MATCH("GCSE"&amp;AN707,LessonLO!H:H,0),2),"")</f>
        <v>GCSE7</v>
      </c>
      <c r="Q707" t="str">
        <f>IFERROR(INDEX(LessonLO!H:I,MATCH("Tiny"&amp;AN707,LessonLO!H:H,0),2),"")</f>
        <v/>
      </c>
      <c r="R707" t="str">
        <f>IFERROR(INDEX(LessonLO!H:I,MATCH("Mini"&amp;AN707,LessonLO!H:H,0),2),"")</f>
        <v/>
      </c>
      <c r="S707" t="str">
        <f>IFERROR(INDEX(LessonLO!H:I,MATCH("Junior"&amp;AN707,LessonLO!H:H,0),2),"")</f>
        <v/>
      </c>
      <c r="T707" t="str">
        <f>IFERROR(INDEX(LessonLO!H:I,MATCH("Senior"&amp;AN707,LessonLO!H:H,0),1),"")</f>
        <v/>
      </c>
      <c r="AN707" t="s">
        <v>2629</v>
      </c>
      <c r="AO707" t="s">
        <v>2630</v>
      </c>
    </row>
    <row r="708" spans="1:41" x14ac:dyDescent="0.45">
      <c r="A708" s="1">
        <v>705</v>
      </c>
      <c r="B708">
        <v>705</v>
      </c>
      <c r="C708" t="s">
        <v>185</v>
      </c>
      <c r="D708" t="s">
        <v>186</v>
      </c>
      <c r="E708" t="s">
        <v>2457</v>
      </c>
      <c r="F708" t="s">
        <v>2458</v>
      </c>
      <c r="G708" t="s">
        <v>2631</v>
      </c>
      <c r="H708" t="s">
        <v>2632</v>
      </c>
      <c r="I708" t="s">
        <v>2633</v>
      </c>
      <c r="J708" t="s">
        <v>53</v>
      </c>
      <c r="L708" s="5" t="s">
        <v>299</v>
      </c>
      <c r="N708" t="s">
        <v>2634</v>
      </c>
      <c r="P708" t="str">
        <f>IFERROR(INDEX(LessonLO!H:I,MATCH("GCSE"&amp;AN708,LessonLO!H:H,0),2),"")</f>
        <v>GCSE10</v>
      </c>
      <c r="Q708" t="str">
        <f>IFERROR(INDEX(LessonLO!H:I,MATCH("Tiny"&amp;AN708,LessonLO!H:H,0),2),"")</f>
        <v/>
      </c>
      <c r="R708" t="str">
        <f>IFERROR(INDEX(LessonLO!H:I,MATCH("Mini"&amp;AN708,LessonLO!H:H,0),2),"")</f>
        <v/>
      </c>
      <c r="S708" t="str">
        <f>IFERROR(INDEX(LessonLO!H:I,MATCH("Junior"&amp;AN708,LessonLO!H:H,0),2),"")</f>
        <v/>
      </c>
      <c r="T708" t="str">
        <f>IFERROR(INDEX(LessonLO!H:I,MATCH("Senior"&amp;AN708,LessonLO!H:H,0),1),"")</f>
        <v/>
      </c>
      <c r="AN708" t="s">
        <v>2635</v>
      </c>
      <c r="AO708" t="str">
        <f ca="1">OFFSET(INDEX(I:I,MATCH(L708,I:I,0)),0,31)</f>
        <v>f6f8c334-19aa-4bcc-9056-01dad8211e10</v>
      </c>
    </row>
    <row r="709" spans="1:41" x14ac:dyDescent="0.45">
      <c r="A709" s="1">
        <v>706</v>
      </c>
      <c r="B709">
        <v>706</v>
      </c>
      <c r="C709" t="s">
        <v>185</v>
      </c>
      <c r="D709" t="s">
        <v>186</v>
      </c>
      <c r="E709" t="s">
        <v>2457</v>
      </c>
      <c r="F709" t="s">
        <v>2458</v>
      </c>
      <c r="G709" t="s">
        <v>2631</v>
      </c>
      <c r="H709" t="s">
        <v>2632</v>
      </c>
      <c r="I709" t="s">
        <v>2636</v>
      </c>
      <c r="J709" t="s">
        <v>80</v>
      </c>
      <c r="L709" s="5" t="s">
        <v>2637</v>
      </c>
      <c r="N709" t="s">
        <v>2638</v>
      </c>
      <c r="P709" t="str">
        <f>IFERROR(INDEX(LessonLO!H:I,MATCH("GCSE"&amp;AN709,LessonLO!H:H,0),2),"")</f>
        <v>GCSE10</v>
      </c>
      <c r="Q709" t="str">
        <f>IFERROR(INDEX(LessonLO!H:I,MATCH("Tiny"&amp;AN709,LessonLO!H:H,0),2),"")</f>
        <v/>
      </c>
      <c r="R709" t="str">
        <f>IFERROR(INDEX(LessonLO!H:I,MATCH("Mini"&amp;AN709,LessonLO!H:H,0),2),"")</f>
        <v/>
      </c>
      <c r="S709" t="str">
        <f>IFERROR(INDEX(LessonLO!H:I,MATCH("Junior"&amp;AN709,LessonLO!H:H,0),2),"")</f>
        <v/>
      </c>
      <c r="T709" t="str">
        <f>IFERROR(INDEX(LessonLO!H:I,MATCH("Senior"&amp;AN709,LessonLO!H:H,0),1),"")</f>
        <v/>
      </c>
      <c r="AN709" t="s">
        <v>2639</v>
      </c>
      <c r="AO709" t="s">
        <v>2640</v>
      </c>
    </row>
    <row r="710" spans="1:41" x14ac:dyDescent="0.45">
      <c r="A710" s="1">
        <v>707</v>
      </c>
      <c r="B710">
        <v>707</v>
      </c>
      <c r="C710" t="s">
        <v>185</v>
      </c>
      <c r="D710" t="s">
        <v>186</v>
      </c>
      <c r="E710" t="s">
        <v>2457</v>
      </c>
      <c r="F710" t="s">
        <v>2458</v>
      </c>
      <c r="G710" t="s">
        <v>2631</v>
      </c>
      <c r="H710" t="s">
        <v>2632</v>
      </c>
      <c r="I710" t="s">
        <v>2505</v>
      </c>
      <c r="J710" t="s">
        <v>80</v>
      </c>
      <c r="L710" s="5" t="s">
        <v>2461</v>
      </c>
      <c r="N710" t="s">
        <v>2641</v>
      </c>
      <c r="P710" t="str">
        <f>IFERROR(INDEX(LessonLO!H:I,MATCH("GCSE"&amp;AN710,LessonLO!H:H,0),2),"")</f>
        <v>GCSE10</v>
      </c>
      <c r="Q710" t="str">
        <f>IFERROR(INDEX(LessonLO!H:I,MATCH("Tiny"&amp;AN710,LessonLO!H:H,0),2),"")</f>
        <v/>
      </c>
      <c r="R710" t="str">
        <f>IFERROR(INDEX(LessonLO!H:I,MATCH("Mini"&amp;AN710,LessonLO!H:H,0),2),"")</f>
        <v/>
      </c>
      <c r="S710" t="str">
        <f>IFERROR(INDEX(LessonLO!H:I,MATCH("Junior"&amp;AN710,LessonLO!H:H,0),2),"")</f>
        <v/>
      </c>
      <c r="T710" t="str">
        <f>IFERROR(INDEX(LessonLO!H:I,MATCH("Senior"&amp;AN710,LessonLO!H:H,0),1),"")</f>
        <v/>
      </c>
      <c r="AN710" t="s">
        <v>2642</v>
      </c>
      <c r="AO710" t="str">
        <f ca="1">OFFSET(INDEX(I:I,MATCH(L710,I:I,0)),0,31)</f>
        <v>7de56ad5-c177-4278-9020-8079f7b96779</v>
      </c>
    </row>
    <row r="711" spans="1:41" x14ac:dyDescent="0.45">
      <c r="A711" s="1">
        <v>708</v>
      </c>
      <c r="B711">
        <v>708</v>
      </c>
      <c r="C711" t="s">
        <v>185</v>
      </c>
      <c r="D711" t="s">
        <v>186</v>
      </c>
      <c r="E711" t="s">
        <v>2457</v>
      </c>
      <c r="F711" t="s">
        <v>2458</v>
      </c>
      <c r="G711" t="s">
        <v>2631</v>
      </c>
      <c r="H711" t="s">
        <v>2632</v>
      </c>
      <c r="I711" t="s">
        <v>2643</v>
      </c>
      <c r="J711" t="s">
        <v>80</v>
      </c>
      <c r="L711" s="5" t="s">
        <v>2633</v>
      </c>
      <c r="N711" t="s">
        <v>2644</v>
      </c>
      <c r="P711" t="str">
        <f>IFERROR(INDEX(LessonLO!H:I,MATCH("GCSE"&amp;AN711,LessonLO!H:H,0),2),"")</f>
        <v>GCSE10</v>
      </c>
      <c r="Q711" t="str">
        <f>IFERROR(INDEX(LessonLO!H:I,MATCH("Tiny"&amp;AN711,LessonLO!H:H,0),2),"")</f>
        <v/>
      </c>
      <c r="R711" t="str">
        <f>IFERROR(INDEX(LessonLO!H:I,MATCH("Mini"&amp;AN711,LessonLO!H:H,0),2),"")</f>
        <v/>
      </c>
      <c r="S711" t="str">
        <f>IFERROR(INDEX(LessonLO!H:I,MATCH("Junior"&amp;AN711,LessonLO!H:H,0),2),"")</f>
        <v/>
      </c>
      <c r="T711" t="str">
        <f>IFERROR(INDEX(LessonLO!H:I,MATCH("Senior"&amp;AN711,LessonLO!H:H,0),1),"")</f>
        <v/>
      </c>
      <c r="AN711" t="s">
        <v>2645</v>
      </c>
      <c r="AO711" t="str">
        <f ca="1">OFFSET(INDEX(I:I,MATCH(L711,I:I,0)),0,31)</f>
        <v>91a8d9c4-2cd6-4a85-8cf0-bb02c2c7f288</v>
      </c>
    </row>
    <row r="712" spans="1:41" x14ac:dyDescent="0.45">
      <c r="A712" s="1">
        <v>709</v>
      </c>
      <c r="B712">
        <v>709</v>
      </c>
      <c r="C712" t="s">
        <v>185</v>
      </c>
      <c r="D712" t="s">
        <v>186</v>
      </c>
      <c r="E712" t="s">
        <v>2457</v>
      </c>
      <c r="F712" t="s">
        <v>2458</v>
      </c>
      <c r="G712" t="s">
        <v>2631</v>
      </c>
      <c r="H712" t="s">
        <v>2632</v>
      </c>
      <c r="I712" t="s">
        <v>2646</v>
      </c>
      <c r="J712" t="s">
        <v>80</v>
      </c>
      <c r="L712" s="5" t="s">
        <v>2643</v>
      </c>
      <c r="N712" t="s">
        <v>2647</v>
      </c>
      <c r="P712" t="str">
        <f>IFERROR(INDEX(LessonLO!H:I,MATCH("GCSE"&amp;AN712,LessonLO!H:H,0),2),"")</f>
        <v>GCSE10</v>
      </c>
      <c r="Q712" t="str">
        <f>IFERROR(INDEX(LessonLO!H:I,MATCH("Tiny"&amp;AN712,LessonLO!H:H,0),2),"")</f>
        <v/>
      </c>
      <c r="R712" t="str">
        <f>IFERROR(INDEX(LessonLO!H:I,MATCH("Mini"&amp;AN712,LessonLO!H:H,0),2),"")</f>
        <v/>
      </c>
      <c r="S712" t="str">
        <f>IFERROR(INDEX(LessonLO!H:I,MATCH("Junior"&amp;AN712,LessonLO!H:H,0),2),"")</f>
        <v/>
      </c>
      <c r="T712" t="str">
        <f>IFERROR(INDEX(LessonLO!H:I,MATCH("Senior"&amp;AN712,LessonLO!H:H,0),1),"")</f>
        <v/>
      </c>
      <c r="AN712" t="s">
        <v>2648</v>
      </c>
      <c r="AO712" t="str">
        <f ca="1">OFFSET(INDEX(I:I,MATCH(L712,I:I,0)),0,31)</f>
        <v>6f0e162f-cb09-4269-9e5a-8c0267323abd</v>
      </c>
    </row>
    <row r="713" spans="1:41" x14ac:dyDescent="0.45">
      <c r="A713" s="1">
        <v>710</v>
      </c>
      <c r="B713">
        <v>710</v>
      </c>
      <c r="C713" t="s">
        <v>185</v>
      </c>
      <c r="D713" t="s">
        <v>186</v>
      </c>
      <c r="E713" t="s">
        <v>2457</v>
      </c>
      <c r="F713" t="s">
        <v>2458</v>
      </c>
      <c r="G713" t="s">
        <v>2631</v>
      </c>
      <c r="H713" t="s">
        <v>2632</v>
      </c>
      <c r="I713" t="s">
        <v>2649</v>
      </c>
      <c r="J713" t="s">
        <v>53</v>
      </c>
      <c r="L713" s="5" t="s">
        <v>2643</v>
      </c>
      <c r="N713" t="s">
        <v>2650</v>
      </c>
      <c r="P713" t="str">
        <f>IFERROR(INDEX(LessonLO!H:I,MATCH("GCSE"&amp;AN713,LessonLO!H:H,0),2),"")</f>
        <v>GCSE10</v>
      </c>
      <c r="Q713" t="str">
        <f>IFERROR(INDEX(LessonLO!H:I,MATCH("Tiny"&amp;AN713,LessonLO!H:H,0),2),"")</f>
        <v/>
      </c>
      <c r="R713" t="str">
        <f>IFERROR(INDEX(LessonLO!H:I,MATCH("Mini"&amp;AN713,LessonLO!H:H,0),2),"")</f>
        <v/>
      </c>
      <c r="S713" t="str">
        <f>IFERROR(INDEX(LessonLO!H:I,MATCH("Junior"&amp;AN713,LessonLO!H:H,0),2),"")</f>
        <v/>
      </c>
      <c r="T713" t="str">
        <f>IFERROR(INDEX(LessonLO!H:I,MATCH("Senior"&amp;AN713,LessonLO!H:H,0),1),"")</f>
        <v/>
      </c>
      <c r="AN713" t="s">
        <v>2651</v>
      </c>
      <c r="AO713" t="str">
        <f ca="1">OFFSET(INDEX(I:I,MATCH(L713,I:I,0)),0,31)</f>
        <v>6f0e162f-cb09-4269-9e5a-8c0267323abd</v>
      </c>
    </row>
    <row r="714" spans="1:41" x14ac:dyDescent="0.45">
      <c r="A714" s="1">
        <v>711</v>
      </c>
      <c r="B714">
        <v>711</v>
      </c>
      <c r="C714" t="s">
        <v>185</v>
      </c>
      <c r="D714" t="s">
        <v>186</v>
      </c>
      <c r="E714" t="s">
        <v>2457</v>
      </c>
      <c r="F714" t="s">
        <v>2458</v>
      </c>
      <c r="G714" t="s">
        <v>2631</v>
      </c>
      <c r="H714" t="s">
        <v>2632</v>
      </c>
      <c r="I714" t="s">
        <v>2652</v>
      </c>
      <c r="J714" t="s">
        <v>80</v>
      </c>
      <c r="L714" s="5" t="s">
        <v>2653</v>
      </c>
      <c r="N714" t="s">
        <v>2654</v>
      </c>
      <c r="P714" t="str">
        <f>IFERROR(INDEX(LessonLO!H:I,MATCH("GCSE"&amp;AN714,LessonLO!H:H,0),2),"")</f>
        <v>GCSE10</v>
      </c>
      <c r="Q714" t="str">
        <f>IFERROR(INDEX(LessonLO!H:I,MATCH("Tiny"&amp;AN714,LessonLO!H:H,0),2),"")</f>
        <v/>
      </c>
      <c r="R714" t="str">
        <f>IFERROR(INDEX(LessonLO!H:I,MATCH("Mini"&amp;AN714,LessonLO!H:H,0),2),"")</f>
        <v/>
      </c>
      <c r="S714" t="str">
        <f>IFERROR(INDEX(LessonLO!H:I,MATCH("Junior"&amp;AN714,LessonLO!H:H,0),2),"")</f>
        <v/>
      </c>
      <c r="T714" t="str">
        <f>IFERROR(INDEX(LessonLO!H:I,MATCH("Senior"&amp;AN714,LessonLO!H:H,0),1),"")</f>
        <v/>
      </c>
      <c r="AN714" t="s">
        <v>2655</v>
      </c>
      <c r="AO714" t="s">
        <v>2656</v>
      </c>
    </row>
    <row r="715" spans="1:41" x14ac:dyDescent="0.45">
      <c r="A715" s="1">
        <v>712</v>
      </c>
      <c r="B715">
        <v>712</v>
      </c>
      <c r="C715" t="s">
        <v>185</v>
      </c>
      <c r="D715" t="s">
        <v>186</v>
      </c>
      <c r="E715" t="s">
        <v>2457</v>
      </c>
      <c r="F715" t="s">
        <v>2458</v>
      </c>
      <c r="G715" t="s">
        <v>2631</v>
      </c>
      <c r="H715" t="s">
        <v>2632</v>
      </c>
      <c r="I715" t="s">
        <v>2657</v>
      </c>
      <c r="J715" t="s">
        <v>80</v>
      </c>
      <c r="L715" s="5" t="s">
        <v>2653</v>
      </c>
      <c r="N715" t="s">
        <v>2658</v>
      </c>
      <c r="P715" t="str">
        <f>IFERROR(INDEX(LessonLO!H:I,MATCH("GCSE"&amp;AN715,LessonLO!H:H,0),2),"")</f>
        <v>GCSE10</v>
      </c>
      <c r="Q715" t="str">
        <f>IFERROR(INDEX(LessonLO!H:I,MATCH("Tiny"&amp;AN715,LessonLO!H:H,0),2),"")</f>
        <v/>
      </c>
      <c r="R715" t="str">
        <f>IFERROR(INDEX(LessonLO!H:I,MATCH("Mini"&amp;AN715,LessonLO!H:H,0),2),"")</f>
        <v/>
      </c>
      <c r="S715" t="str">
        <f>IFERROR(INDEX(LessonLO!H:I,MATCH("Junior"&amp;AN715,LessonLO!H:H,0),2),"")</f>
        <v/>
      </c>
      <c r="T715" t="str">
        <f>IFERROR(INDEX(LessonLO!H:I,MATCH("Senior"&amp;AN715,LessonLO!H:H,0),1),"")</f>
        <v/>
      </c>
      <c r="AN715" t="s">
        <v>2659</v>
      </c>
      <c r="AO715" t="s">
        <v>2656</v>
      </c>
    </row>
    <row r="716" spans="1:41" x14ac:dyDescent="0.45">
      <c r="A716" s="1">
        <v>713</v>
      </c>
      <c r="B716">
        <v>713</v>
      </c>
      <c r="C716" t="s">
        <v>185</v>
      </c>
      <c r="D716" t="s">
        <v>186</v>
      </c>
      <c r="E716" t="s">
        <v>2457</v>
      </c>
      <c r="F716" t="s">
        <v>2458</v>
      </c>
      <c r="G716" t="s">
        <v>2631</v>
      </c>
      <c r="H716" t="s">
        <v>2632</v>
      </c>
      <c r="I716" t="s">
        <v>2660</v>
      </c>
      <c r="J716" t="s">
        <v>80</v>
      </c>
      <c r="L716" s="4" t="str">
        <f>CONCATENATE(I662,",",I11)</f>
        <v>CT1_38_1_2,CKT1_1_2_4</v>
      </c>
      <c r="N716" t="s">
        <v>2661</v>
      </c>
      <c r="P716" t="str">
        <f>IFERROR(INDEX(LessonLO!H:I,MATCH("GCSE"&amp;AN716,LessonLO!H:H,0),2),"")</f>
        <v/>
      </c>
      <c r="Q716" t="str">
        <f>IFERROR(INDEX(LessonLO!H:I,MATCH("Tiny"&amp;AN716,LessonLO!H:H,0),2),"")</f>
        <v>TS3.9</v>
      </c>
      <c r="R716" t="str">
        <f>IFERROR(INDEX(LessonLO!H:I,MATCH("Mini"&amp;AN716,LessonLO!H:H,0),2),"")</f>
        <v/>
      </c>
      <c r="S716" t="str">
        <f>IFERROR(INDEX(LessonLO!H:I,MATCH("Junior"&amp;AN716,LessonLO!H:H,0),2),"")</f>
        <v/>
      </c>
      <c r="T716" t="str">
        <f>IFERROR(INDEX(LessonLO!H:I,MATCH("Senior"&amp;AN716,LessonLO!H:H,0),1),"")</f>
        <v/>
      </c>
      <c r="AN716" t="s">
        <v>2662</v>
      </c>
      <c r="AO716" t="str">
        <f ca="1">_xlfn.CONCAT(OFFSET(INDEX(I:I,MATCH("CT1_38_1_2",I:I,0)),0,31),",",OFFSET(INDEX(I:I,MATCH("CKT1_1_2_4",I:I,0)),0,31))</f>
        <v>d7d26363-0daf-4a84-8e88-f24c78b2447a,9449dd3f-e4c4-416d-b16e-7b53a7b38793</v>
      </c>
    </row>
    <row r="717" spans="1:41" x14ac:dyDescent="0.45">
      <c r="A717" s="1">
        <v>714</v>
      </c>
      <c r="B717">
        <v>714</v>
      </c>
      <c r="C717" t="s">
        <v>185</v>
      </c>
      <c r="D717" t="s">
        <v>186</v>
      </c>
      <c r="E717" t="s">
        <v>2663</v>
      </c>
      <c r="F717" t="s">
        <v>2664</v>
      </c>
      <c r="G717" t="s">
        <v>2665</v>
      </c>
      <c r="H717" t="s">
        <v>2666</v>
      </c>
      <c r="I717" t="s">
        <v>2667</v>
      </c>
      <c r="J717" t="s">
        <v>53</v>
      </c>
      <c r="L717" s="4">
        <v>0</v>
      </c>
      <c r="N717" t="s">
        <v>2668</v>
      </c>
      <c r="P717" t="str">
        <f>IFERROR(INDEX(LessonLO!H:I,MATCH("GCSE"&amp;AN717,LessonLO!H:H,0),2),"")</f>
        <v>GCSE22</v>
      </c>
      <c r="Q717" t="str">
        <f>IFERROR(INDEX(LessonLO!H:I,MATCH("Tiny"&amp;AN717,LessonLO!H:H,0),2),"")</f>
        <v/>
      </c>
      <c r="R717" t="str">
        <f>IFERROR(INDEX(LessonLO!H:I,MATCH("Mini"&amp;AN717,LessonLO!H:H,0),2),"")</f>
        <v/>
      </c>
      <c r="S717" t="str">
        <f>IFERROR(INDEX(LessonLO!H:I,MATCH("Junior"&amp;AN717,LessonLO!H:H,0),2),"")</f>
        <v/>
      </c>
      <c r="T717" t="str">
        <f>IFERROR(INDEX(LessonLO!H:I,MATCH("Senior"&amp;AN717,LessonLO!H:H,0),1),"")</f>
        <v/>
      </c>
      <c r="AN717" t="s">
        <v>2669</v>
      </c>
    </row>
    <row r="718" spans="1:41" x14ac:dyDescent="0.45">
      <c r="A718" s="1">
        <v>715</v>
      </c>
      <c r="B718">
        <v>715</v>
      </c>
      <c r="C718" t="s">
        <v>185</v>
      </c>
      <c r="D718" t="s">
        <v>186</v>
      </c>
      <c r="E718" t="s">
        <v>2663</v>
      </c>
      <c r="F718" t="s">
        <v>2664</v>
      </c>
      <c r="G718" t="s">
        <v>2665</v>
      </c>
      <c r="H718" t="s">
        <v>2666</v>
      </c>
      <c r="I718" t="s">
        <v>2670</v>
      </c>
      <c r="J718" t="s">
        <v>53</v>
      </c>
      <c r="L718" s="4">
        <v>0</v>
      </c>
      <c r="N718" t="s">
        <v>2671</v>
      </c>
      <c r="P718" t="str">
        <f>IFERROR(INDEX(LessonLO!H:I,MATCH("GCSE"&amp;AN718,LessonLO!H:H,0),2),"")</f>
        <v>GCSE22</v>
      </c>
      <c r="Q718" t="str">
        <f>IFERROR(INDEX(LessonLO!H:I,MATCH("Tiny"&amp;AN718,LessonLO!H:H,0),2),"")</f>
        <v/>
      </c>
      <c r="R718" t="str">
        <f>IFERROR(INDEX(LessonLO!H:I,MATCH("Mini"&amp;AN718,LessonLO!H:H,0),2),"")</f>
        <v/>
      </c>
      <c r="S718" t="str">
        <f>IFERROR(INDEX(LessonLO!H:I,MATCH("Junior"&amp;AN718,LessonLO!H:H,0),2),"")</f>
        <v/>
      </c>
      <c r="T718" t="str">
        <f>IFERROR(INDEX(LessonLO!H:I,MATCH("Senior"&amp;AN718,LessonLO!H:H,0),1),"")</f>
        <v/>
      </c>
      <c r="AN718" t="s">
        <v>2672</v>
      </c>
    </row>
    <row r="719" spans="1:41" x14ac:dyDescent="0.45">
      <c r="A719" s="1">
        <v>716</v>
      </c>
      <c r="B719">
        <v>716</v>
      </c>
      <c r="C719" t="s">
        <v>185</v>
      </c>
      <c r="D719" t="s">
        <v>186</v>
      </c>
      <c r="E719" t="s">
        <v>2663</v>
      </c>
      <c r="F719" t="s">
        <v>2664</v>
      </c>
      <c r="G719" t="s">
        <v>2665</v>
      </c>
      <c r="H719" t="s">
        <v>2666</v>
      </c>
      <c r="I719" t="s">
        <v>2673</v>
      </c>
      <c r="J719" t="s">
        <v>230</v>
      </c>
      <c r="L719" s="4" t="s">
        <v>2674</v>
      </c>
      <c r="N719" t="s">
        <v>2675</v>
      </c>
      <c r="P719" t="str">
        <f>IFERROR(INDEX(LessonLO!H:I,MATCH("GCSE"&amp;AN719,LessonLO!H:H,0),2),"")</f>
        <v>GCSE22</v>
      </c>
      <c r="Q719" t="str">
        <f>IFERROR(INDEX(LessonLO!H:I,MATCH("Tiny"&amp;AN719,LessonLO!H:H,0),2),"")</f>
        <v/>
      </c>
      <c r="R719" t="str">
        <f>IFERROR(INDEX(LessonLO!H:I,MATCH("Mini"&amp;AN719,LessonLO!H:H,0),2),"")</f>
        <v/>
      </c>
      <c r="S719" t="str">
        <f>IFERROR(INDEX(LessonLO!H:I,MATCH("Junior"&amp;AN719,LessonLO!H:H,0),2),"")</f>
        <v/>
      </c>
      <c r="T719" t="str">
        <f>IFERROR(INDEX(LessonLO!H:I,MATCH("Senior"&amp;AN719,LessonLO!H:H,0),1),"")</f>
        <v/>
      </c>
      <c r="AN719" t="s">
        <v>2676</v>
      </c>
      <c r="AO719" t="s">
        <v>2677</v>
      </c>
    </row>
    <row r="720" spans="1:41" x14ac:dyDescent="0.45">
      <c r="A720" s="1">
        <v>717</v>
      </c>
      <c r="B720">
        <v>717</v>
      </c>
      <c r="C720" t="s">
        <v>185</v>
      </c>
      <c r="D720" t="s">
        <v>186</v>
      </c>
      <c r="E720" t="s">
        <v>2663</v>
      </c>
      <c r="F720" t="s">
        <v>2664</v>
      </c>
      <c r="G720" t="s">
        <v>2665</v>
      </c>
      <c r="H720" t="s">
        <v>2666</v>
      </c>
      <c r="I720" t="s">
        <v>2678</v>
      </c>
      <c r="J720" t="s">
        <v>230</v>
      </c>
      <c r="L720" s="4" t="str">
        <f>I102</f>
        <v>CT1_3_2_1</v>
      </c>
      <c r="N720" t="s">
        <v>2679</v>
      </c>
      <c r="P720" t="str">
        <f>IFERROR(INDEX(LessonLO!H:I,MATCH("GCSE"&amp;AN720,LessonLO!H:H,0),2),"")</f>
        <v>GCSE30</v>
      </c>
      <c r="Q720" t="str">
        <f>IFERROR(INDEX(LessonLO!H:I,MATCH("Tiny"&amp;AN720,LessonLO!H:H,0),2),"")</f>
        <v/>
      </c>
      <c r="R720" t="str">
        <f>IFERROR(INDEX(LessonLO!H:I,MATCH("Mini"&amp;AN720,LessonLO!H:H,0),2),"")</f>
        <v/>
      </c>
      <c r="S720" t="str">
        <f>IFERROR(INDEX(LessonLO!H:I,MATCH("Junior"&amp;AN720,LessonLO!H:H,0),2),"")</f>
        <v/>
      </c>
      <c r="T720" t="str">
        <f>IFERROR(INDEX(LessonLO!H:I,MATCH("Senior"&amp;AN720,LessonLO!H:H,0),1),"")</f>
        <v/>
      </c>
      <c r="AN720" t="s">
        <v>2680</v>
      </c>
      <c r="AO720" t="str">
        <f ca="1">OFFSET(INDEX(I:I,MATCH(L720,I:I,0)),0,31)</f>
        <v>a74b8016-0aee-4029-a1f8-a1a523846ea9</v>
      </c>
    </row>
    <row r="721" spans="1:41" x14ac:dyDescent="0.45">
      <c r="A721" s="1">
        <v>718</v>
      </c>
      <c r="B721">
        <v>718</v>
      </c>
      <c r="C721" t="s">
        <v>185</v>
      </c>
      <c r="D721" t="s">
        <v>186</v>
      </c>
      <c r="E721" t="s">
        <v>2663</v>
      </c>
      <c r="F721" t="s">
        <v>2664</v>
      </c>
      <c r="G721" t="s">
        <v>2665</v>
      </c>
      <c r="H721" t="s">
        <v>2666</v>
      </c>
      <c r="I721" t="s">
        <v>2681</v>
      </c>
      <c r="J721" t="s">
        <v>91</v>
      </c>
      <c r="L721" s="4" t="str">
        <f>I104</f>
        <v>CT1_24_1_1</v>
      </c>
      <c r="N721" t="s">
        <v>2682</v>
      </c>
      <c r="P721" t="str">
        <f>IFERROR(INDEX(LessonLO!H:I,MATCH("GCSE"&amp;AN721,LessonLO!H:H,0),2),"")</f>
        <v>GCSE30</v>
      </c>
      <c r="Q721" t="str">
        <f>IFERROR(INDEX(LessonLO!H:I,MATCH("Tiny"&amp;AN721,LessonLO!H:H,0),2),"")</f>
        <v/>
      </c>
      <c r="R721" t="str">
        <f>IFERROR(INDEX(LessonLO!H:I,MATCH("Mini"&amp;AN721,LessonLO!H:H,0),2),"")</f>
        <v/>
      </c>
      <c r="S721" t="str">
        <f>IFERROR(INDEX(LessonLO!H:I,MATCH("Junior"&amp;AN721,LessonLO!H:H,0),2),"")</f>
        <v>JC1.7</v>
      </c>
      <c r="T721" t="str">
        <f>IFERROR(INDEX(LessonLO!H:I,MATCH("Senior"&amp;AN721,LessonLO!H:H,0),1),"")</f>
        <v/>
      </c>
      <c r="AN721" t="s">
        <v>2683</v>
      </c>
      <c r="AO721" t="str">
        <f ca="1">OFFSET(INDEX(I:I,MATCH(L721,I:I,0)),0,31)</f>
        <v>397f8d73-6183-4b1a-8723-35e52734c66d</v>
      </c>
    </row>
    <row r="722" spans="1:41" x14ac:dyDescent="0.45">
      <c r="A722" s="1">
        <v>719</v>
      </c>
      <c r="B722">
        <v>719</v>
      </c>
      <c r="C722" t="s">
        <v>185</v>
      </c>
      <c r="D722" t="s">
        <v>186</v>
      </c>
      <c r="E722" t="s">
        <v>2663</v>
      </c>
      <c r="F722" t="s">
        <v>2664</v>
      </c>
      <c r="G722" t="s">
        <v>2665</v>
      </c>
      <c r="H722" t="s">
        <v>2666</v>
      </c>
      <c r="I722" t="s">
        <v>2684</v>
      </c>
      <c r="J722" t="s">
        <v>91</v>
      </c>
      <c r="L722" s="4" t="str">
        <f>I720</f>
        <v>CT1_39_1_4</v>
      </c>
      <c r="N722" t="s">
        <v>2685</v>
      </c>
      <c r="P722" t="str">
        <f>IFERROR(INDEX(LessonLO!H:I,MATCH("GCSE"&amp;AN722,LessonLO!H:H,0),2),"")</f>
        <v>GCSE48</v>
      </c>
      <c r="Q722" t="str">
        <f>IFERROR(INDEX(LessonLO!H:I,MATCH("Tiny"&amp;AN722,LessonLO!H:H,0),2),"")</f>
        <v/>
      </c>
      <c r="R722" t="str">
        <f>IFERROR(INDEX(LessonLO!H:I,MATCH("Mini"&amp;AN722,LessonLO!H:H,0),2),"")</f>
        <v/>
      </c>
      <c r="S722" t="str">
        <f>IFERROR(INDEX(LessonLO!H:I,MATCH("Junior"&amp;AN722,LessonLO!H:H,0),2),"")</f>
        <v/>
      </c>
      <c r="T722" t="str">
        <f>IFERROR(INDEX(LessonLO!H:I,MATCH("Senior"&amp;AN722,LessonLO!H:H,0),1),"")</f>
        <v/>
      </c>
      <c r="AN722" t="s">
        <v>2686</v>
      </c>
      <c r="AO722" t="str">
        <f ca="1">OFFSET(INDEX(I:I,MATCH(L722,I:I,0)),0,31)</f>
        <v>4b451bf7-1547-4690-8f26-04b3b2ccc7a5</v>
      </c>
    </row>
    <row r="723" spans="1:41" x14ac:dyDescent="0.45">
      <c r="A723" s="1">
        <v>720</v>
      </c>
      <c r="B723">
        <v>720</v>
      </c>
      <c r="C723" t="s">
        <v>185</v>
      </c>
      <c r="D723" t="s">
        <v>186</v>
      </c>
      <c r="E723" t="s">
        <v>2663</v>
      </c>
      <c r="F723" t="s">
        <v>2664</v>
      </c>
      <c r="G723" t="s">
        <v>2665</v>
      </c>
      <c r="H723" t="s">
        <v>2666</v>
      </c>
      <c r="I723" t="s">
        <v>2687</v>
      </c>
      <c r="J723" t="s">
        <v>230</v>
      </c>
      <c r="L723" s="4" t="str">
        <f>CONCATENATE(I203,",",I720,",",I728)</f>
        <v>CT1_2_1_2,CT1_39_1_4,CT1_39_1_14</v>
      </c>
      <c r="N723" t="s">
        <v>2688</v>
      </c>
      <c r="P723" t="str">
        <f>IFERROR(INDEX(LessonLO!H:I,MATCH("GCSE"&amp;AN723,LessonLO!H:H,0),2),"")</f>
        <v>GCSE48</v>
      </c>
      <c r="Q723" t="str">
        <f>IFERROR(INDEX(LessonLO!H:I,MATCH("Tiny"&amp;AN723,LessonLO!H:H,0),2),"")</f>
        <v/>
      </c>
      <c r="R723" t="str">
        <f>IFERROR(INDEX(LessonLO!H:I,MATCH("Mini"&amp;AN723,LessonLO!H:H,0),2),"")</f>
        <v/>
      </c>
      <c r="S723" t="str">
        <f>IFERROR(INDEX(LessonLO!H:I,MATCH("Junior"&amp;AN723,LessonLO!H:H,0),2),"")</f>
        <v/>
      </c>
      <c r="T723" t="str">
        <f>IFERROR(INDEX(LessonLO!H:I,MATCH("Senior"&amp;AN723,LessonLO!H:H,0),1),"")</f>
        <v/>
      </c>
      <c r="AN723" t="s">
        <v>2689</v>
      </c>
      <c r="AO723" t="str">
        <f ca="1">_xlfn.CONCAT(OFFSET(INDEX(I:I,MATCH("CT1_2_1_2",I:I,0)),0,31),",",OFFSET(INDEX(I:I,MATCH("CT1_39_1_4",I:I,0)),0,31),",",OFFSET(INDEX(I:I,MATCH("CT1_39_1_14",I:I,0)),0,31))</f>
        <v>abb68744-eed8-4b1c-9a74-3d8f9df7c6b6,4b451bf7-1547-4690-8f26-04b3b2ccc7a5,d017da94-2609-430c-b486-0f60c0b51912</v>
      </c>
    </row>
    <row r="724" spans="1:41" x14ac:dyDescent="0.45">
      <c r="A724" s="1">
        <v>721</v>
      </c>
      <c r="B724">
        <v>721</v>
      </c>
      <c r="C724" t="s">
        <v>185</v>
      </c>
      <c r="D724" t="s">
        <v>186</v>
      </c>
      <c r="E724" t="s">
        <v>2663</v>
      </c>
      <c r="F724" t="s">
        <v>2664</v>
      </c>
      <c r="G724" t="s">
        <v>2665</v>
      </c>
      <c r="H724" t="s">
        <v>2666</v>
      </c>
      <c r="I724" t="s">
        <v>2690</v>
      </c>
      <c r="J724" t="s">
        <v>230</v>
      </c>
      <c r="L724" s="4" t="str">
        <f>I729</f>
        <v>CT1_39_1_15</v>
      </c>
      <c r="N724" t="s">
        <v>2691</v>
      </c>
      <c r="P724" t="str">
        <f>IFERROR(INDEX(LessonLO!H:I,MATCH("GCSE"&amp;AN724,LessonLO!H:H,0),2),"")</f>
        <v>GCSE48</v>
      </c>
      <c r="Q724" t="str">
        <f>IFERROR(INDEX(LessonLO!H:I,MATCH("Tiny"&amp;AN724,LessonLO!H:H,0),2),"")</f>
        <v/>
      </c>
      <c r="R724" t="str">
        <f>IFERROR(INDEX(LessonLO!H:I,MATCH("Mini"&amp;AN724,LessonLO!H:H,0),2),"")</f>
        <v/>
      </c>
      <c r="S724" t="str">
        <f>IFERROR(INDEX(LessonLO!H:I,MATCH("Junior"&amp;AN724,LessonLO!H:H,0),2),"")</f>
        <v/>
      </c>
      <c r="T724" t="str">
        <f>IFERROR(INDEX(LessonLO!H:I,MATCH("Senior"&amp;AN724,LessonLO!H:H,0),1),"")</f>
        <v/>
      </c>
      <c r="AN724" t="s">
        <v>2692</v>
      </c>
      <c r="AO724" t="str">
        <f ca="1">OFFSET(INDEX(I:I,MATCH(L724,I:I,0)),0,31)</f>
        <v>a99026b5-133f-4fd9-8dfc-02aa1714fbfc</v>
      </c>
    </row>
    <row r="725" spans="1:41" x14ac:dyDescent="0.45">
      <c r="A725" s="1">
        <v>722</v>
      </c>
      <c r="B725">
        <v>722</v>
      </c>
      <c r="C725" t="s">
        <v>185</v>
      </c>
      <c r="D725" t="s">
        <v>186</v>
      </c>
      <c r="E725" t="s">
        <v>2663</v>
      </c>
      <c r="F725" t="s">
        <v>2664</v>
      </c>
      <c r="G725" t="s">
        <v>2665</v>
      </c>
      <c r="H725" t="s">
        <v>2666</v>
      </c>
      <c r="I725" t="s">
        <v>2693</v>
      </c>
      <c r="J725" t="s">
        <v>230</v>
      </c>
      <c r="L725" s="4" t="str">
        <f>CONCATENATE(I717,",",I718,",",I720)</f>
        <v>CT1_39_1_1,CT1_39_1_2,CT1_39_1_4</v>
      </c>
      <c r="N725" t="s">
        <v>2694</v>
      </c>
      <c r="P725" t="str">
        <f>IFERROR(INDEX(LessonLO!H:I,MATCH("GCSE"&amp;AN725,LessonLO!H:H,0),2),"")</f>
        <v>GCSE47</v>
      </c>
      <c r="Q725" t="str">
        <f>IFERROR(INDEX(LessonLO!H:I,MATCH("Tiny"&amp;AN725,LessonLO!H:H,0),2),"")</f>
        <v/>
      </c>
      <c r="R725" t="str">
        <f>IFERROR(INDEX(LessonLO!H:I,MATCH("Mini"&amp;AN725,LessonLO!H:H,0),2),"")</f>
        <v/>
      </c>
      <c r="S725" t="str">
        <f>IFERROR(INDEX(LessonLO!H:I,MATCH("Junior"&amp;AN725,LessonLO!H:H,0),2),"")</f>
        <v/>
      </c>
      <c r="T725" t="str">
        <f>IFERROR(INDEX(LessonLO!H:I,MATCH("Senior"&amp;AN725,LessonLO!H:H,0),1),"")</f>
        <v/>
      </c>
      <c r="AN725" t="s">
        <v>2695</v>
      </c>
      <c r="AO725" t="str">
        <f ca="1">_xlfn.CONCAT(OFFSET(INDEX(I:I,MATCH("CT1_39_1_1",I:I,0)),0,31),",",OFFSET(INDEX(I:I,MATCH("CT1_39_1_2",I:I,0)),0,31),",",OFFSET(INDEX(I:I,MATCH("CT1_39_1_4",I:I,0)),0,31))</f>
        <v>a58f7af1-53e3-426a-91b1-84a21a7a98a7,3f2a38e6-f6cf-49e7-81a0-390b7ec9894b,4b451bf7-1547-4690-8f26-04b3b2ccc7a5</v>
      </c>
    </row>
    <row r="726" spans="1:41" x14ac:dyDescent="0.45">
      <c r="A726" s="1">
        <v>723</v>
      </c>
      <c r="B726">
        <v>723</v>
      </c>
      <c r="C726" t="s">
        <v>185</v>
      </c>
      <c r="D726" t="s">
        <v>186</v>
      </c>
      <c r="E726" t="s">
        <v>2663</v>
      </c>
      <c r="F726" t="s">
        <v>2664</v>
      </c>
      <c r="G726" t="s">
        <v>2665</v>
      </c>
      <c r="H726" t="s">
        <v>2666</v>
      </c>
      <c r="I726" t="s">
        <v>2696</v>
      </c>
      <c r="J726" t="s">
        <v>230</v>
      </c>
      <c r="L726" s="4" t="str">
        <f>CONCATENATE(I723,",",I153)</f>
        <v>CT1_39_1_8,CT1_6_2_2</v>
      </c>
      <c r="N726" t="s">
        <v>2697</v>
      </c>
      <c r="P726" t="str">
        <f>IFERROR(INDEX(LessonLO!H:I,MATCH("GCSE"&amp;AN726,LessonLO!H:H,0),2),"")</f>
        <v>GCSE39</v>
      </c>
      <c r="Q726" t="str">
        <f>IFERROR(INDEX(LessonLO!H:I,MATCH("Tiny"&amp;AN726,LessonLO!H:H,0),2),"")</f>
        <v/>
      </c>
      <c r="R726" t="str">
        <f>IFERROR(INDEX(LessonLO!H:I,MATCH("Mini"&amp;AN726,LessonLO!H:H,0),2),"")</f>
        <v/>
      </c>
      <c r="S726" t="str">
        <f>IFERROR(INDEX(LessonLO!H:I,MATCH("Junior"&amp;AN726,LessonLO!H:H,0),2),"")</f>
        <v/>
      </c>
      <c r="T726" t="str">
        <f>IFERROR(INDEX(LessonLO!H:I,MATCH("Senior"&amp;AN726,LessonLO!H:H,0),1),"")</f>
        <v/>
      </c>
      <c r="AN726" t="s">
        <v>2698</v>
      </c>
      <c r="AO726" t="str">
        <f ca="1">_xlfn.CONCAT(OFFSET(INDEX(I:I,MATCH("CT1_39_1_8",I:I,0)),0,31),",",OFFSET(INDEX(I:I,MATCH("CT1_6_2_2",I:I,0)),0,31))</f>
        <v>59a445ce-d148-4bb6-8dcf-a377fd05f637,00d2988c-300b-4712-b4a3-1ce6acd66379</v>
      </c>
    </row>
    <row r="727" spans="1:41" x14ac:dyDescent="0.45">
      <c r="A727" s="1">
        <v>724</v>
      </c>
      <c r="B727">
        <v>724</v>
      </c>
      <c r="C727" t="s">
        <v>185</v>
      </c>
      <c r="D727" t="s">
        <v>186</v>
      </c>
      <c r="E727" t="s">
        <v>2663</v>
      </c>
      <c r="F727" t="s">
        <v>2664</v>
      </c>
      <c r="G727" t="s">
        <v>2665</v>
      </c>
      <c r="H727" t="s">
        <v>2666</v>
      </c>
      <c r="I727" t="s">
        <v>2699</v>
      </c>
      <c r="J727" t="s">
        <v>230</v>
      </c>
      <c r="L727" s="4" t="str">
        <f>CONCATENATE(I587,",",I153)</f>
        <v>CT1_36_1_4,CT1_6_2_2</v>
      </c>
      <c r="N727" t="s">
        <v>2700</v>
      </c>
      <c r="P727" t="str">
        <f>IFERROR(INDEX(LessonLO!H:I,MATCH("GCSE"&amp;AN727,LessonLO!H:H,0),2),"")</f>
        <v>GCSE39</v>
      </c>
      <c r="Q727" t="str">
        <f>IFERROR(INDEX(LessonLO!H:I,MATCH("Tiny"&amp;AN727,LessonLO!H:H,0),2),"")</f>
        <v/>
      </c>
      <c r="R727" t="str">
        <f>IFERROR(INDEX(LessonLO!H:I,MATCH("Mini"&amp;AN727,LessonLO!H:H,0),2),"")</f>
        <v/>
      </c>
      <c r="S727" t="str">
        <f>IFERROR(INDEX(LessonLO!H:I,MATCH("Junior"&amp;AN727,LessonLO!H:H,0),2),"")</f>
        <v/>
      </c>
      <c r="T727" t="str">
        <f>IFERROR(INDEX(LessonLO!H:I,MATCH("Senior"&amp;AN727,LessonLO!H:H,0),1),"")</f>
        <v/>
      </c>
      <c r="AN727" t="s">
        <v>2701</v>
      </c>
      <c r="AO727" t="str">
        <f ca="1">_xlfn.CONCAT(OFFSET(INDEX(I:I,MATCH("CT1_36_1_4",I:I,0)),0,31),",",OFFSET(INDEX(I:I,MATCH("CT1_6_2_2",I:I,0)),0,31))</f>
        <v>269375cd-d3ca-49e1-9794-ea95c8fb505a,00d2988c-300b-4712-b4a3-1ce6acd66379</v>
      </c>
    </row>
    <row r="728" spans="1:41" x14ac:dyDescent="0.45">
      <c r="A728" s="1">
        <v>725</v>
      </c>
      <c r="B728">
        <v>725</v>
      </c>
      <c r="C728" t="s">
        <v>185</v>
      </c>
      <c r="D728" t="s">
        <v>186</v>
      </c>
      <c r="E728" t="s">
        <v>2663</v>
      </c>
      <c r="F728" t="s">
        <v>2664</v>
      </c>
      <c r="G728" t="s">
        <v>2665</v>
      </c>
      <c r="H728" t="s">
        <v>2666</v>
      </c>
      <c r="I728" t="s">
        <v>2702</v>
      </c>
      <c r="J728" t="s">
        <v>230</v>
      </c>
      <c r="L728" s="4">
        <v>0</v>
      </c>
      <c r="N728" t="s">
        <v>2703</v>
      </c>
      <c r="P728" t="str">
        <f>IFERROR(INDEX(LessonLO!H:I,MATCH("GCSE"&amp;AN728,LessonLO!H:H,0),2),"")</f>
        <v>GCSE39</v>
      </c>
      <c r="Q728" t="str">
        <f>IFERROR(INDEX(LessonLO!H:I,MATCH("Tiny"&amp;AN728,LessonLO!H:H,0),2),"")</f>
        <v/>
      </c>
      <c r="R728" t="str">
        <f>IFERROR(INDEX(LessonLO!H:I,MATCH("Mini"&amp;AN728,LessonLO!H:H,0),2),"")</f>
        <v/>
      </c>
      <c r="S728" t="str">
        <f>IFERROR(INDEX(LessonLO!H:I,MATCH("Junior"&amp;AN728,LessonLO!H:H,0),2),"")</f>
        <v/>
      </c>
      <c r="T728" t="str">
        <f>IFERROR(INDEX(LessonLO!H:I,MATCH("Senior"&amp;AN728,LessonLO!H:H,0),1),"")</f>
        <v/>
      </c>
      <c r="AN728" t="s">
        <v>2704</v>
      </c>
    </row>
    <row r="729" spans="1:41" x14ac:dyDescent="0.45">
      <c r="A729" s="1">
        <v>726</v>
      </c>
      <c r="B729">
        <v>726</v>
      </c>
      <c r="C729" t="s">
        <v>185</v>
      </c>
      <c r="D729" t="s">
        <v>186</v>
      </c>
      <c r="E729" t="s">
        <v>2663</v>
      </c>
      <c r="F729" t="s">
        <v>2664</v>
      </c>
      <c r="G729" t="s">
        <v>2665</v>
      </c>
      <c r="H729" t="s">
        <v>2666</v>
      </c>
      <c r="I729" t="s">
        <v>2705</v>
      </c>
      <c r="J729" t="s">
        <v>230</v>
      </c>
      <c r="L729" s="4" t="str">
        <f>I720</f>
        <v>CT1_39_1_4</v>
      </c>
      <c r="N729" t="s">
        <v>2706</v>
      </c>
      <c r="P729" t="str">
        <f>IFERROR(INDEX(LessonLO!H:I,MATCH("GCSE"&amp;AN729,LessonLO!H:H,0),2),"")</f>
        <v>GCSE39</v>
      </c>
      <c r="Q729" t="str">
        <f>IFERROR(INDEX(LessonLO!H:I,MATCH("Tiny"&amp;AN729,LessonLO!H:H,0),2),"")</f>
        <v/>
      </c>
      <c r="R729" t="str">
        <f>IFERROR(INDEX(LessonLO!H:I,MATCH("Mini"&amp;AN729,LessonLO!H:H,0),2),"")</f>
        <v/>
      </c>
      <c r="S729" t="str">
        <f>IFERROR(INDEX(LessonLO!H:I,MATCH("Junior"&amp;AN729,LessonLO!H:H,0),2),"")</f>
        <v/>
      </c>
      <c r="T729" t="str">
        <f>IFERROR(INDEX(LessonLO!H:I,MATCH("Senior"&amp;AN729,LessonLO!H:H,0),1),"")</f>
        <v/>
      </c>
      <c r="AN729" t="s">
        <v>2707</v>
      </c>
      <c r="AO729" t="str">
        <f ca="1">OFFSET(INDEX(I:I,MATCH(L729,I:I,0)),0,31)</f>
        <v>4b451bf7-1547-4690-8f26-04b3b2ccc7a5</v>
      </c>
    </row>
    <row r="730" spans="1:41" x14ac:dyDescent="0.45">
      <c r="A730" s="1">
        <v>727</v>
      </c>
      <c r="B730">
        <v>727</v>
      </c>
      <c r="C730" t="s">
        <v>185</v>
      </c>
      <c r="D730" t="s">
        <v>186</v>
      </c>
      <c r="E730" t="s">
        <v>2663</v>
      </c>
      <c r="F730" t="s">
        <v>2664</v>
      </c>
      <c r="G730" t="s">
        <v>2708</v>
      </c>
      <c r="H730" t="s">
        <v>2709</v>
      </c>
      <c r="I730" t="s">
        <v>2710</v>
      </c>
      <c r="J730" t="s">
        <v>230</v>
      </c>
      <c r="L730" s="4" t="str">
        <f>CONCATENATE(I437,",",I432)</f>
        <v>CT1_19_4_4,CT1_19_3_3</v>
      </c>
      <c r="N730" t="s">
        <v>2711</v>
      </c>
      <c r="P730" t="str">
        <f>IFERROR(INDEX(LessonLO!H:I,MATCH("GCSE"&amp;AN730,LessonLO!H:H,0),2),"")</f>
        <v>GCSE39</v>
      </c>
      <c r="Q730" t="str">
        <f>IFERROR(INDEX(LessonLO!H:I,MATCH("Tiny"&amp;AN730,LessonLO!H:H,0),2),"")</f>
        <v/>
      </c>
      <c r="R730" t="str">
        <f>IFERROR(INDEX(LessonLO!H:I,MATCH("Mini"&amp;AN730,LessonLO!H:H,0),2),"")</f>
        <v/>
      </c>
      <c r="S730" t="str">
        <f>IFERROR(INDEX(LessonLO!H:I,MATCH("Junior"&amp;AN730,LessonLO!H:H,0),2),"")</f>
        <v/>
      </c>
      <c r="T730" t="str">
        <f>IFERROR(INDEX(LessonLO!H:I,MATCH("Senior"&amp;AN730,LessonLO!H:H,0),1),"")</f>
        <v/>
      </c>
      <c r="AN730" t="s">
        <v>2712</v>
      </c>
      <c r="AO730" t="str">
        <f ca="1">_xlfn.CONCAT(OFFSET(INDEX(I:I,MATCH("CT1_19_4_4",I:I,0)),0,31),",",OFFSET(INDEX(I:I,MATCH("CT1_19_3_3",I:I,0)),0,31))</f>
        <v>0bb7a6f9-8ebb-4ec5-8111-651dd415ec37,1a220b2f-35d9-4341-9077-26ff98469fda</v>
      </c>
    </row>
    <row r="731" spans="1:41" x14ac:dyDescent="0.45">
      <c r="A731" s="1">
        <v>728</v>
      </c>
      <c r="B731">
        <v>728</v>
      </c>
      <c r="C731" t="s">
        <v>185</v>
      </c>
      <c r="D731" t="s">
        <v>186</v>
      </c>
      <c r="E731" t="s">
        <v>2663</v>
      </c>
      <c r="F731" t="s">
        <v>2664</v>
      </c>
      <c r="G731" t="s">
        <v>2713</v>
      </c>
      <c r="H731" t="s">
        <v>2714</v>
      </c>
      <c r="I731" t="s">
        <v>2715</v>
      </c>
      <c r="J731" t="s">
        <v>230</v>
      </c>
      <c r="L731" s="4" t="str">
        <f>CONCATENATE(I728,",",I420)</f>
        <v>CT1_39_1_14,CT1_18_3_4</v>
      </c>
      <c r="N731" t="s">
        <v>2716</v>
      </c>
      <c r="P731" t="str">
        <f>IFERROR(INDEX(LessonLO!H:I,MATCH("GCSE"&amp;AN731,LessonLO!H:H,0),2),"")</f>
        <v>GCSE35</v>
      </c>
      <c r="Q731" t="str">
        <f>IFERROR(INDEX(LessonLO!H:I,MATCH("Tiny"&amp;AN731,LessonLO!H:H,0),2),"")</f>
        <v>TS5.9</v>
      </c>
      <c r="R731" t="str">
        <f>IFERROR(INDEX(LessonLO!H:I,MATCH("Mini"&amp;AN731,LessonLO!H:H,0),2),"")</f>
        <v/>
      </c>
      <c r="S731" t="str">
        <f>IFERROR(INDEX(LessonLO!H:I,MATCH("Junior"&amp;AN731,LessonLO!H:H,0),2),"")</f>
        <v>JC3.8</v>
      </c>
      <c r="T731" t="str">
        <f>IFERROR(INDEX(LessonLO!H:I,MATCH("Senior"&amp;AN731,LessonLO!H:H,0),1),"")</f>
        <v/>
      </c>
      <c r="AN731" t="s">
        <v>2717</v>
      </c>
      <c r="AO731" t="str">
        <f ca="1">_xlfn.CONCAT(OFFSET(INDEX(I:I,MATCH("CT1_39_1_14",I:I,0)),0,31),",",OFFSET(INDEX(I:I,MATCH("CT1_18_3_4",I:I,0)),0,31))</f>
        <v>d017da94-2609-430c-b486-0f60c0b51912,410de8c1-73c2-47fd-bfa4-37624341f7b6</v>
      </c>
    </row>
    <row r="732" spans="1:41" x14ac:dyDescent="0.45">
      <c r="A732" s="1">
        <v>729</v>
      </c>
      <c r="B732">
        <v>729</v>
      </c>
      <c r="C732" t="s">
        <v>185</v>
      </c>
      <c r="D732" t="s">
        <v>186</v>
      </c>
      <c r="E732" t="s">
        <v>2663</v>
      </c>
      <c r="F732" t="s">
        <v>2664</v>
      </c>
      <c r="G732" t="s">
        <v>2713</v>
      </c>
      <c r="H732" t="s">
        <v>2714</v>
      </c>
      <c r="I732" t="s">
        <v>2718</v>
      </c>
      <c r="J732" t="s">
        <v>230</v>
      </c>
      <c r="L732" s="4" t="str">
        <f>I425</f>
        <v>CT1_18_5_1</v>
      </c>
      <c r="N732" t="s">
        <v>2719</v>
      </c>
      <c r="P732" t="str">
        <f>IFERROR(INDEX(LessonLO!H:I,MATCH("GCSE"&amp;AN732,LessonLO!H:H,0),2),"")</f>
        <v>GCSE34</v>
      </c>
      <c r="Q732" t="str">
        <f>IFERROR(INDEX(LessonLO!H:I,MATCH("Tiny"&amp;AN732,LessonLO!H:H,0),2),"")</f>
        <v>TS5.9</v>
      </c>
      <c r="R732" t="str">
        <f>IFERROR(INDEX(LessonLO!H:I,MATCH("Mini"&amp;AN732,LessonLO!H:H,0),2),"")</f>
        <v/>
      </c>
      <c r="S732" t="str">
        <f>IFERROR(INDEX(LessonLO!H:I,MATCH("Junior"&amp;AN732,LessonLO!H:H,0),2),"")</f>
        <v>JC3.8</v>
      </c>
      <c r="T732" t="str">
        <f>IFERROR(INDEX(LessonLO!H:I,MATCH("Senior"&amp;AN732,LessonLO!H:H,0),1),"")</f>
        <v/>
      </c>
      <c r="AN732" t="s">
        <v>2720</v>
      </c>
      <c r="AO732" t="str">
        <f ca="1">OFFSET(INDEX(I:I,MATCH(L732,I:I,0)),0,31)</f>
        <v>45826738-dcae-4d9e-b7e3-42aff496ba08</v>
      </c>
    </row>
    <row r="733" spans="1:41" x14ac:dyDescent="0.45">
      <c r="A733" s="1">
        <v>730</v>
      </c>
      <c r="B733">
        <v>730</v>
      </c>
      <c r="C733" t="s">
        <v>185</v>
      </c>
      <c r="D733" t="s">
        <v>186</v>
      </c>
      <c r="E733" t="s">
        <v>2663</v>
      </c>
      <c r="F733" t="s">
        <v>2664</v>
      </c>
      <c r="G733" t="s">
        <v>2713</v>
      </c>
      <c r="H733" t="s">
        <v>2714</v>
      </c>
      <c r="I733" t="s">
        <v>2721</v>
      </c>
      <c r="J733" t="s">
        <v>230</v>
      </c>
      <c r="L733" s="4" t="str">
        <f>I732</f>
        <v>CT1_39_3_4</v>
      </c>
      <c r="N733" t="s">
        <v>2722</v>
      </c>
      <c r="P733" t="str">
        <f>IFERROR(INDEX(LessonLO!H:I,MATCH("GCSE"&amp;AN733,LessonLO!H:H,0),2),"")</f>
        <v>GCSE34</v>
      </c>
      <c r="Q733" t="str">
        <f>IFERROR(INDEX(LessonLO!H:I,MATCH("Tiny"&amp;AN733,LessonLO!H:H,0),2),"")</f>
        <v>TS5.9</v>
      </c>
      <c r="R733" t="str">
        <f>IFERROR(INDEX(LessonLO!H:I,MATCH("Mini"&amp;AN733,LessonLO!H:H,0),2),"")</f>
        <v/>
      </c>
      <c r="S733" t="str">
        <f>IFERROR(INDEX(LessonLO!H:I,MATCH("Junior"&amp;AN733,LessonLO!H:H,0),2),"")</f>
        <v>JC3.8</v>
      </c>
      <c r="T733" t="str">
        <f>IFERROR(INDEX(LessonLO!H:I,MATCH("Senior"&amp;AN733,LessonLO!H:H,0),1),"")</f>
        <v/>
      </c>
      <c r="AN733" t="s">
        <v>2723</v>
      </c>
      <c r="AO733" t="str">
        <f ca="1">OFFSET(INDEX(I:I,MATCH(L733,I:I,0)),0,31)</f>
        <v>60167e8c-991e-4539-845e-96b061bf5f94</v>
      </c>
    </row>
    <row r="734" spans="1:41" x14ac:dyDescent="0.45">
      <c r="A734" s="1">
        <v>731</v>
      </c>
      <c r="B734">
        <v>731</v>
      </c>
      <c r="C734" t="s">
        <v>185</v>
      </c>
      <c r="D734" t="s">
        <v>186</v>
      </c>
      <c r="E734" t="s">
        <v>2663</v>
      </c>
      <c r="F734" t="s">
        <v>2664</v>
      </c>
      <c r="G734" t="s">
        <v>2713</v>
      </c>
      <c r="H734" t="s">
        <v>2714</v>
      </c>
      <c r="I734" t="s">
        <v>2724</v>
      </c>
      <c r="J734" t="s">
        <v>230</v>
      </c>
      <c r="L734" s="4" t="str">
        <f>I733</f>
        <v>CT1_39_3_5</v>
      </c>
      <c r="N734" t="s">
        <v>2725</v>
      </c>
      <c r="P734" t="str">
        <f>IFERROR(INDEX(LessonLO!H:I,MATCH("GCSE"&amp;AN734,LessonLO!H:H,0),2),"")</f>
        <v>GCSE34</v>
      </c>
      <c r="Q734" t="str">
        <f>IFERROR(INDEX(LessonLO!H:I,MATCH("Tiny"&amp;AN734,LessonLO!H:H,0),2),"")</f>
        <v/>
      </c>
      <c r="R734" t="str">
        <f>IFERROR(INDEX(LessonLO!H:I,MATCH("Mini"&amp;AN734,LessonLO!H:H,0),2),"")</f>
        <v/>
      </c>
      <c r="S734" t="str">
        <f>IFERROR(INDEX(LessonLO!H:I,MATCH("Junior"&amp;AN734,LessonLO!H:H,0),2),"")</f>
        <v>JC3.8</v>
      </c>
      <c r="T734" t="str">
        <f>IFERROR(INDEX(LessonLO!H:I,MATCH("Senior"&amp;AN734,LessonLO!H:H,0),1),"")</f>
        <v/>
      </c>
      <c r="AN734" t="s">
        <v>2726</v>
      </c>
      <c r="AO734" t="str">
        <f ca="1">OFFSET(INDEX(I:I,MATCH(L734,I:I,0)),0,31)</f>
        <v>92fbf0c8-d090-4654-97dc-c14ca53db50e</v>
      </c>
    </row>
    <row r="735" spans="1:41" x14ac:dyDescent="0.45">
      <c r="A735" s="1">
        <v>732</v>
      </c>
      <c r="B735">
        <v>732</v>
      </c>
      <c r="C735" t="s">
        <v>185</v>
      </c>
      <c r="D735" t="s">
        <v>186</v>
      </c>
      <c r="E735" t="s">
        <v>2663</v>
      </c>
      <c r="F735" t="s">
        <v>2664</v>
      </c>
      <c r="G735" t="s">
        <v>2713</v>
      </c>
      <c r="H735" t="s">
        <v>2714</v>
      </c>
      <c r="I735" t="s">
        <v>2727</v>
      </c>
      <c r="J735" t="s">
        <v>230</v>
      </c>
      <c r="L735" s="4" t="str">
        <f>CONCATENATE(I426,",",I421)</f>
        <v>CT1_18_5_4,CT1_18_3_7</v>
      </c>
      <c r="N735" t="s">
        <v>2728</v>
      </c>
      <c r="P735" t="str">
        <f>IFERROR(INDEX(LessonLO!H:I,MATCH("GCSE"&amp;AN735,LessonLO!H:H,0),2),"")</f>
        <v>GCSE34</v>
      </c>
      <c r="Q735" t="str">
        <f>IFERROR(INDEX(LessonLO!H:I,MATCH("Tiny"&amp;AN735,LessonLO!H:H,0),2),"")</f>
        <v/>
      </c>
      <c r="R735" t="str">
        <f>IFERROR(INDEX(LessonLO!H:I,MATCH("Mini"&amp;AN735,LessonLO!H:H,0),2),"")</f>
        <v/>
      </c>
      <c r="S735" t="str">
        <f>IFERROR(INDEX(LessonLO!H:I,MATCH("Junior"&amp;AN735,LessonLO!H:H,0),2),"")</f>
        <v>JC3.8</v>
      </c>
      <c r="T735" t="str">
        <f>IFERROR(INDEX(LessonLO!H:I,MATCH("Senior"&amp;AN735,LessonLO!H:H,0),1),"")</f>
        <v/>
      </c>
      <c r="AN735" t="s">
        <v>2729</v>
      </c>
      <c r="AO735" t="str">
        <f ca="1">_xlfn.CONCAT(OFFSET(INDEX(I:I,MATCH("CT1_18_5_4",I:I,0)),0,31),",",OFFSET(INDEX(I:I,MATCH("CT1_18_3_7",I:I,0)),0,31))</f>
        <v>43227c3a-bea8-4fcb-960d-b558c771a290,588f5489-3934-44d3-b1fc-9ef3232ee918</v>
      </c>
    </row>
    <row r="736" spans="1:41" x14ac:dyDescent="0.45">
      <c r="A736" s="1">
        <v>733</v>
      </c>
      <c r="B736">
        <v>733</v>
      </c>
      <c r="C736" t="s">
        <v>185</v>
      </c>
      <c r="D736" t="s">
        <v>186</v>
      </c>
      <c r="E736" t="s">
        <v>2730</v>
      </c>
      <c r="F736" t="s">
        <v>2731</v>
      </c>
      <c r="G736" t="s">
        <v>2732</v>
      </c>
      <c r="H736" t="s">
        <v>2733</v>
      </c>
      <c r="I736" t="s">
        <v>2734</v>
      </c>
      <c r="J736" t="s">
        <v>53</v>
      </c>
      <c r="L736" s="4" t="str">
        <f>I179</f>
        <v>CT1_9_1_5</v>
      </c>
      <c r="N736" t="s">
        <v>2735</v>
      </c>
      <c r="P736" t="str">
        <f>IFERROR(INDEX(LessonLO!H:I,MATCH("GCSE"&amp;AN736,LessonLO!H:H,0),2),"")</f>
        <v>GCSE24</v>
      </c>
      <c r="Q736" t="str">
        <f>IFERROR(INDEX(LessonLO!H:I,MATCH("Tiny"&amp;AN736,LessonLO!H:H,0),2),"")</f>
        <v/>
      </c>
      <c r="R736" t="str">
        <f>IFERROR(INDEX(LessonLO!H:I,MATCH("Mini"&amp;AN736,LessonLO!H:H,0),2),"")</f>
        <v/>
      </c>
      <c r="S736" t="str">
        <f>IFERROR(INDEX(LessonLO!H:I,MATCH("Junior"&amp;AN736,LessonLO!H:H,0),2),"")</f>
        <v/>
      </c>
      <c r="T736" t="str">
        <f>IFERROR(INDEX(LessonLO!H:I,MATCH("Senior"&amp;AN736,LessonLO!H:H,0),1),"")</f>
        <v/>
      </c>
      <c r="AN736" t="s">
        <v>2736</v>
      </c>
      <c r="AO736" t="str">
        <f ca="1">OFFSET(INDEX(I:I,MATCH(L736,I:I,0)),0,31)</f>
        <v>fa8c423f-6986-40e0-8e44-801e19d1a930</v>
      </c>
    </row>
    <row r="737" spans="1:41" x14ac:dyDescent="0.45">
      <c r="A737" s="1">
        <v>734</v>
      </c>
      <c r="B737">
        <v>734</v>
      </c>
      <c r="C737" t="s">
        <v>185</v>
      </c>
      <c r="D737" t="s">
        <v>186</v>
      </c>
      <c r="E737" t="s">
        <v>2730</v>
      </c>
      <c r="F737" t="s">
        <v>2731</v>
      </c>
      <c r="G737" t="s">
        <v>2732</v>
      </c>
      <c r="H737" t="s">
        <v>2733</v>
      </c>
      <c r="I737" t="s">
        <v>2737</v>
      </c>
      <c r="J737" t="s">
        <v>80</v>
      </c>
      <c r="L737" s="4" t="str">
        <f>CONCATENATE(I182,",",I199)</f>
        <v>CT1_9_1_8,CT1_9_3_15</v>
      </c>
      <c r="N737" t="s">
        <v>2738</v>
      </c>
      <c r="P737" t="str">
        <f>IFERROR(INDEX(LessonLO!H:I,MATCH("GCSE"&amp;AN737,LessonLO!H:H,0),2),"")</f>
        <v>GCSE24</v>
      </c>
      <c r="Q737" t="str">
        <f>IFERROR(INDEX(LessonLO!H:I,MATCH("Tiny"&amp;AN737,LessonLO!H:H,0),2),"")</f>
        <v/>
      </c>
      <c r="R737" t="str">
        <f>IFERROR(INDEX(LessonLO!H:I,MATCH("Mini"&amp;AN737,LessonLO!H:H,0),2),"")</f>
        <v/>
      </c>
      <c r="S737" t="str">
        <f>IFERROR(INDEX(LessonLO!H:I,MATCH("Junior"&amp;AN737,LessonLO!H:H,0),2),"")</f>
        <v/>
      </c>
      <c r="T737" t="str">
        <f>IFERROR(INDEX(LessonLO!H:I,MATCH("Senior"&amp;AN737,LessonLO!H:H,0),1),"")</f>
        <v/>
      </c>
      <c r="AN737" t="s">
        <v>2739</v>
      </c>
      <c r="AO737" t="str">
        <f ca="1">_xlfn.CONCAT(OFFSET(INDEX(I:I,MATCH("CT1_9_1_8",I:I,0)),0,31),",",OFFSET(INDEX(I:I,MATCH("CT1_9_3_15",I:I,0)),0,31))</f>
        <v>4e30f198-bd29-4864-9812-695b23c6d105,4bfd9e3f-bf05-4752-a794-c5d9038374e4</v>
      </c>
    </row>
    <row r="738" spans="1:41" x14ac:dyDescent="0.45">
      <c r="A738" s="1">
        <v>735</v>
      </c>
      <c r="B738">
        <v>735</v>
      </c>
      <c r="C738" t="s">
        <v>185</v>
      </c>
      <c r="D738" t="s">
        <v>186</v>
      </c>
      <c r="E738" t="s">
        <v>2730</v>
      </c>
      <c r="F738" t="s">
        <v>2731</v>
      </c>
      <c r="G738" t="s">
        <v>2732</v>
      </c>
      <c r="H738" t="s">
        <v>2733</v>
      </c>
      <c r="I738" t="s">
        <v>2740</v>
      </c>
      <c r="J738" t="s">
        <v>230</v>
      </c>
      <c r="L738" s="4" t="str">
        <f>I737</f>
        <v>CT1_40_1_3</v>
      </c>
      <c r="N738" t="s">
        <v>2741</v>
      </c>
      <c r="P738" t="str">
        <f>IFERROR(INDEX(LessonLO!H:I,MATCH("GCSE"&amp;AN738,LessonLO!H:H,0),2),"")</f>
        <v>GCSE24</v>
      </c>
      <c r="Q738" t="str">
        <f>IFERROR(INDEX(LessonLO!H:I,MATCH("Tiny"&amp;AN738,LessonLO!H:H,0),2),"")</f>
        <v/>
      </c>
      <c r="R738" t="str">
        <f>IFERROR(INDEX(LessonLO!H:I,MATCH("Mini"&amp;AN738,LessonLO!H:H,0),2),"")</f>
        <v/>
      </c>
      <c r="S738" t="str">
        <f>IFERROR(INDEX(LessonLO!H:I,MATCH("Junior"&amp;AN738,LessonLO!H:H,0),2),"")</f>
        <v/>
      </c>
      <c r="T738" t="str">
        <f>IFERROR(INDEX(LessonLO!H:I,MATCH("Senior"&amp;AN738,LessonLO!H:H,0),1),"")</f>
        <v/>
      </c>
      <c r="AN738" t="s">
        <v>2742</v>
      </c>
      <c r="AO738" t="str">
        <f ca="1">OFFSET(INDEX(I:I,MATCH(L738,I:I,0)),0,31)</f>
        <v>94e9adb9-8e9f-4224-bfbe-27f1dd85691e</v>
      </c>
    </row>
    <row r="739" spans="1:41" x14ac:dyDescent="0.45">
      <c r="A739" s="1">
        <v>736</v>
      </c>
      <c r="B739">
        <v>736</v>
      </c>
      <c r="C739" t="s">
        <v>185</v>
      </c>
      <c r="D739" t="s">
        <v>186</v>
      </c>
      <c r="E739" t="s">
        <v>2730</v>
      </c>
      <c r="F739" t="s">
        <v>2731</v>
      </c>
      <c r="G739" t="s">
        <v>2732</v>
      </c>
      <c r="H739" t="s">
        <v>2733</v>
      </c>
      <c r="I739" t="s">
        <v>2743</v>
      </c>
      <c r="J739" t="s">
        <v>80</v>
      </c>
      <c r="L739" s="4" t="str">
        <f>I737</f>
        <v>CT1_40_1_3</v>
      </c>
      <c r="N739" t="s">
        <v>2744</v>
      </c>
      <c r="P739" t="str">
        <f>IFERROR(INDEX(LessonLO!H:I,MATCH("GCSE"&amp;AN739,LessonLO!H:H,0),2),"")</f>
        <v>GCSE24</v>
      </c>
      <c r="Q739" t="str">
        <f>IFERROR(INDEX(LessonLO!H:I,MATCH("Tiny"&amp;AN739,LessonLO!H:H,0),2),"")</f>
        <v/>
      </c>
      <c r="R739" t="str">
        <f>IFERROR(INDEX(LessonLO!H:I,MATCH("Mini"&amp;AN739,LessonLO!H:H,0),2),"")</f>
        <v/>
      </c>
      <c r="S739" t="str">
        <f>IFERROR(INDEX(LessonLO!H:I,MATCH("Junior"&amp;AN739,LessonLO!H:H,0),2),"")</f>
        <v/>
      </c>
      <c r="T739" t="str">
        <f>IFERROR(INDEX(LessonLO!H:I,MATCH("Senior"&amp;AN739,LessonLO!H:H,0),1),"")</f>
        <v/>
      </c>
      <c r="AN739" t="s">
        <v>2745</v>
      </c>
      <c r="AO739" t="str">
        <f ca="1">OFFSET(INDEX(I:I,MATCH(L739,I:I,0)),0,31)</f>
        <v>94e9adb9-8e9f-4224-bfbe-27f1dd85691e</v>
      </c>
    </row>
    <row r="740" spans="1:41" x14ac:dyDescent="0.45">
      <c r="A740" s="1">
        <v>737</v>
      </c>
      <c r="B740">
        <v>737</v>
      </c>
      <c r="C740" t="s">
        <v>185</v>
      </c>
      <c r="D740" t="s">
        <v>186</v>
      </c>
      <c r="E740" t="s">
        <v>2730</v>
      </c>
      <c r="F740" t="s">
        <v>2731</v>
      </c>
      <c r="G740" t="s">
        <v>2732</v>
      </c>
      <c r="H740" t="s">
        <v>2733</v>
      </c>
      <c r="I740" t="s">
        <v>2746</v>
      </c>
      <c r="J740" t="s">
        <v>53</v>
      </c>
      <c r="L740" s="4" t="str">
        <f>CONCATENATE(I751,",",I183,",",I178)</f>
        <v>CT1_40_1_19,CT1_9_1_9,CT1_9_1_4</v>
      </c>
      <c r="N740" t="s">
        <v>2747</v>
      </c>
      <c r="P740" t="str">
        <f>IFERROR(INDEX(LessonLO!H:I,MATCH("GCSE"&amp;AN740,LessonLO!H:H,0),2),"")</f>
        <v>GCSE27</v>
      </c>
      <c r="Q740" t="str">
        <f>IFERROR(INDEX(LessonLO!H:I,MATCH("Tiny"&amp;AN740,LessonLO!H:H,0),2),"")</f>
        <v/>
      </c>
      <c r="R740" t="str">
        <f>IFERROR(INDEX(LessonLO!H:I,MATCH("Mini"&amp;AN740,LessonLO!H:H,0),2),"")</f>
        <v/>
      </c>
      <c r="S740" t="str">
        <f>IFERROR(INDEX(LessonLO!H:I,MATCH("Junior"&amp;AN740,LessonLO!H:H,0),2),"")</f>
        <v/>
      </c>
      <c r="T740" t="str">
        <f>IFERROR(INDEX(LessonLO!H:I,MATCH("Senior"&amp;AN740,LessonLO!H:H,0),1),"")</f>
        <v/>
      </c>
      <c r="AN740" t="s">
        <v>2748</v>
      </c>
      <c r="AO740" t="str">
        <f ca="1">_xlfn.CONCAT(OFFSET(INDEX(I:I,MATCH("CT1_40_1_19",I:I,0)),0,31),",",OFFSET(INDEX(I:I,MATCH("CT1_9_1_9",I:I,0)),0,31),",",OFFSET(INDEX(I:I,MATCH("CT1_9_1_4",I:I,0)),0,31))</f>
        <v>2792c4e3-b182-493b-b78d-177bd169d906,a2170c8f-76e6-4c95-92f5-3163d7f9b3c6,cf9760d8-615f-4156-a805-2d394f45b373</v>
      </c>
    </row>
    <row r="741" spans="1:41" x14ac:dyDescent="0.45">
      <c r="A741" s="1">
        <v>738</v>
      </c>
      <c r="B741">
        <v>738</v>
      </c>
      <c r="C741" t="s">
        <v>185</v>
      </c>
      <c r="D741" t="s">
        <v>186</v>
      </c>
      <c r="E741" t="s">
        <v>2730</v>
      </c>
      <c r="F741" t="s">
        <v>2731</v>
      </c>
      <c r="G741" t="s">
        <v>2732</v>
      </c>
      <c r="H741" t="s">
        <v>2733</v>
      </c>
      <c r="I741" t="s">
        <v>2749</v>
      </c>
      <c r="J741" t="s">
        <v>91</v>
      </c>
      <c r="L741" s="4" t="str">
        <f>CONCATENATE(I728,",",I177)</f>
        <v>CT1_39_1_14,CT1_9_1_3</v>
      </c>
      <c r="N741" t="s">
        <v>2750</v>
      </c>
      <c r="P741" t="str">
        <f>IFERROR(INDEX(LessonLO!H:I,MATCH("GCSE"&amp;AN741,LessonLO!H:H,0),2),"")</f>
        <v>GCSE27</v>
      </c>
      <c r="Q741" t="str">
        <f>IFERROR(INDEX(LessonLO!H:I,MATCH("Tiny"&amp;AN741,LessonLO!H:H,0),2),"")</f>
        <v/>
      </c>
      <c r="R741" t="str">
        <f>IFERROR(INDEX(LessonLO!H:I,MATCH("Mini"&amp;AN741,LessonLO!H:H,0),2),"")</f>
        <v/>
      </c>
      <c r="S741" t="str">
        <f>IFERROR(INDEX(LessonLO!H:I,MATCH("Junior"&amp;AN741,LessonLO!H:H,0),2),"")</f>
        <v/>
      </c>
      <c r="T741" t="str">
        <f>IFERROR(INDEX(LessonLO!H:I,MATCH("Senior"&amp;AN741,LessonLO!H:H,0),1),"")</f>
        <v/>
      </c>
      <c r="AN741" t="s">
        <v>2751</v>
      </c>
      <c r="AO741" t="str">
        <f ca="1">_xlfn.CONCAT(OFFSET(INDEX(I:I,MATCH("CT1_39_1_14",I:I,0)),0,31),",",OFFSET(INDEX(I:I,MATCH("CT1_9_1_3",I:I,0)),0,31))</f>
        <v>d017da94-2609-430c-b486-0f60c0b51912,08e8d27b-c53f-4d12-97cf-d23c2ebde0f6</v>
      </c>
    </row>
    <row r="742" spans="1:41" x14ac:dyDescent="0.45">
      <c r="A742" s="1">
        <v>739</v>
      </c>
      <c r="B742">
        <v>739</v>
      </c>
      <c r="C742" t="s">
        <v>185</v>
      </c>
      <c r="D742" t="s">
        <v>186</v>
      </c>
      <c r="E742" t="s">
        <v>2730</v>
      </c>
      <c r="F742" t="s">
        <v>2731</v>
      </c>
      <c r="G742" t="s">
        <v>2732</v>
      </c>
      <c r="H742" t="s">
        <v>2733</v>
      </c>
      <c r="I742" t="s">
        <v>2752</v>
      </c>
      <c r="J742" t="s">
        <v>53</v>
      </c>
      <c r="L742" s="4" t="str">
        <f>I162</f>
        <v>CT1_10_2_3</v>
      </c>
      <c r="N742" t="s">
        <v>2753</v>
      </c>
      <c r="P742" t="str">
        <f>IFERROR(INDEX(LessonLO!H:I,MATCH("GCSE"&amp;AN742,LessonLO!H:H,0),2),"")</f>
        <v>GCSE25</v>
      </c>
      <c r="Q742" t="str">
        <f>IFERROR(INDEX(LessonLO!H:I,MATCH("Tiny"&amp;AN742,LessonLO!H:H,0),2),"")</f>
        <v/>
      </c>
      <c r="R742" t="str">
        <f>IFERROR(INDEX(LessonLO!H:I,MATCH("Mini"&amp;AN742,LessonLO!H:H,0),2),"")</f>
        <v>MC1.3</v>
      </c>
      <c r="S742" t="str">
        <f>IFERROR(INDEX(LessonLO!H:I,MATCH("Junior"&amp;AN742,LessonLO!H:H,0),2),"")</f>
        <v/>
      </c>
      <c r="T742" t="str">
        <f>IFERROR(INDEX(LessonLO!H:I,MATCH("Senior"&amp;AN742,LessonLO!H:H,0),1),"")</f>
        <v/>
      </c>
      <c r="AN742" t="s">
        <v>2754</v>
      </c>
      <c r="AO742" t="str">
        <f ca="1">OFFSET(INDEX(I:I,MATCH(L742,I:I,0)),0,31)</f>
        <v>5e241ab3-2816-4d3d-b719-a2ce1c0eec54</v>
      </c>
    </row>
    <row r="743" spans="1:41" x14ac:dyDescent="0.45">
      <c r="A743" s="1">
        <v>740</v>
      </c>
      <c r="B743">
        <v>740</v>
      </c>
      <c r="C743" t="s">
        <v>185</v>
      </c>
      <c r="D743" t="s">
        <v>186</v>
      </c>
      <c r="E743" t="s">
        <v>2730</v>
      </c>
      <c r="F743" t="s">
        <v>2731</v>
      </c>
      <c r="G743" t="s">
        <v>2732</v>
      </c>
      <c r="H743" t="s">
        <v>2733</v>
      </c>
      <c r="I743" t="s">
        <v>2755</v>
      </c>
      <c r="J743" t="s">
        <v>230</v>
      </c>
      <c r="L743" s="4" t="str">
        <f>I170</f>
        <v>CT1_8_1_3</v>
      </c>
      <c r="N743" t="s">
        <v>2756</v>
      </c>
      <c r="P743" t="str">
        <f>IFERROR(INDEX(LessonLO!H:I,MATCH("GCSE"&amp;AN743,LessonLO!H:H,0),2),"")</f>
        <v>GCSE25</v>
      </c>
      <c r="Q743" t="str">
        <f>IFERROR(INDEX(LessonLO!H:I,MATCH("Tiny"&amp;AN743,LessonLO!H:H,0),2),"")</f>
        <v/>
      </c>
      <c r="R743" t="str">
        <f>IFERROR(INDEX(LessonLO!H:I,MATCH("Mini"&amp;AN743,LessonLO!H:H,0),2),"")</f>
        <v>MC1.3</v>
      </c>
      <c r="S743" t="str">
        <f>IFERROR(INDEX(LessonLO!H:I,MATCH("Junior"&amp;AN743,LessonLO!H:H,0),2),"")</f>
        <v/>
      </c>
      <c r="T743" t="str">
        <f>IFERROR(INDEX(LessonLO!H:I,MATCH("Senior"&amp;AN743,LessonLO!H:H,0),1),"")</f>
        <v/>
      </c>
      <c r="AN743" t="s">
        <v>2757</v>
      </c>
      <c r="AO743" t="str">
        <f ca="1">OFFSET(INDEX(I:I,MATCH(L743,I:I,0)),0,31)</f>
        <v>1568ec89-2ff2-4812-a512-bb102855b260</v>
      </c>
    </row>
    <row r="744" spans="1:41" x14ac:dyDescent="0.45">
      <c r="A744" s="1">
        <v>741</v>
      </c>
      <c r="B744">
        <v>741</v>
      </c>
      <c r="C744" t="s">
        <v>185</v>
      </c>
      <c r="D744" t="s">
        <v>186</v>
      </c>
      <c r="E744" t="s">
        <v>2730</v>
      </c>
      <c r="F744" t="s">
        <v>2731</v>
      </c>
      <c r="G744" t="s">
        <v>2732</v>
      </c>
      <c r="H744" t="s">
        <v>2733</v>
      </c>
      <c r="I744" t="s">
        <v>2758</v>
      </c>
      <c r="J744" t="s">
        <v>230</v>
      </c>
      <c r="L744" s="4" t="str">
        <f>CONCATENATE(I188,",",I163,",",I169)</f>
        <v>CT1_9_3_4,CT1_10_2_5,CT1_8_1_2</v>
      </c>
      <c r="N744" t="s">
        <v>2759</v>
      </c>
      <c r="P744" t="str">
        <f>IFERROR(INDEX(LessonLO!H:I,MATCH("GCSE"&amp;AN744,LessonLO!H:H,0),2),"")</f>
        <v>GCSE25</v>
      </c>
      <c r="Q744" t="str">
        <f>IFERROR(INDEX(LessonLO!H:I,MATCH("Tiny"&amp;AN744,LessonLO!H:H,0),2),"")</f>
        <v/>
      </c>
      <c r="R744" t="str">
        <f>IFERROR(INDEX(LessonLO!H:I,MATCH("Mini"&amp;AN744,LessonLO!H:H,0),2),"")</f>
        <v/>
      </c>
      <c r="S744" t="str">
        <f>IFERROR(INDEX(LessonLO!H:I,MATCH("Junior"&amp;AN744,LessonLO!H:H,0),2),"")</f>
        <v>JC1.3</v>
      </c>
      <c r="T744" t="str">
        <f>IFERROR(INDEX(LessonLO!H:I,MATCH("Senior"&amp;AN744,LessonLO!H:H,0),1),"")</f>
        <v/>
      </c>
      <c r="AN744" t="s">
        <v>2760</v>
      </c>
      <c r="AO744" t="str">
        <f ca="1">_xlfn.CONCAT(OFFSET(INDEX(I:I,MATCH("CT1_9_3_4",I:I,0)),0,31),",",OFFSET(INDEX(I:I,MATCH("CT1_10_2_5",I:I,0)),0,31),",",OFFSET(INDEX(I:I,MATCH("CT1_8_1_2",I:I,0)),0,31))</f>
        <v>603e63d4-7bdf-4f28-a083-b99826796c39,bea2455a-bd95-4d37-baf2-eb22173247cf,d8c50445-6732-4f28-a173-4875ea23be46</v>
      </c>
    </row>
    <row r="745" spans="1:41" x14ac:dyDescent="0.45">
      <c r="A745" s="1">
        <v>742</v>
      </c>
      <c r="B745">
        <v>742</v>
      </c>
      <c r="C745" t="s">
        <v>185</v>
      </c>
      <c r="D745" t="s">
        <v>186</v>
      </c>
      <c r="E745" t="s">
        <v>2730</v>
      </c>
      <c r="F745" t="s">
        <v>2731</v>
      </c>
      <c r="G745" t="s">
        <v>2732</v>
      </c>
      <c r="H745" t="s">
        <v>2733</v>
      </c>
      <c r="I745" t="s">
        <v>2761</v>
      </c>
      <c r="J745" t="s">
        <v>230</v>
      </c>
      <c r="L745" s="4" t="str">
        <f>CONCATENATE(I743,",",I760)</f>
        <v>CT1_40_1_9,CT1_40_1_29</v>
      </c>
      <c r="N745" t="s">
        <v>2762</v>
      </c>
      <c r="P745" t="str">
        <f>IFERROR(INDEX(LessonLO!H:I,MATCH("GCSE"&amp;AN745,LessonLO!H:H,0),2),"")</f>
        <v>GCSE25</v>
      </c>
      <c r="Q745" t="str">
        <f>IFERROR(INDEX(LessonLO!H:I,MATCH("Tiny"&amp;AN745,LessonLO!H:H,0),2),"")</f>
        <v/>
      </c>
      <c r="R745" t="str">
        <f>IFERROR(INDEX(LessonLO!H:I,MATCH("Mini"&amp;AN745,LessonLO!H:H,0),2),"")</f>
        <v/>
      </c>
      <c r="S745" t="str">
        <f>IFERROR(INDEX(LessonLO!H:I,MATCH("Junior"&amp;AN745,LessonLO!H:H,0),2),"")</f>
        <v>JC4.2</v>
      </c>
      <c r="T745" t="str">
        <f>IFERROR(INDEX(LessonLO!H:I,MATCH("Senior"&amp;AN745,LessonLO!H:H,0),1),"")</f>
        <v/>
      </c>
      <c r="AN745" t="s">
        <v>2763</v>
      </c>
      <c r="AO745" t="str">
        <f ca="1">_xlfn.CONCAT(OFFSET(INDEX(I:I,MATCH("CT1_40_1_9",I:I,0)),0,31),",",OFFSET(INDEX(I:I,MATCH("CT1_40_1_29",I:I,0)),0,31))</f>
        <v>1c8d7c8b-b15b-410e-80fe-eacab5672254,a391db3f-3071-4e17-9d64-da3fea0f0bfc</v>
      </c>
    </row>
    <row r="746" spans="1:41" x14ac:dyDescent="0.45">
      <c r="A746" s="1">
        <v>743</v>
      </c>
      <c r="B746">
        <v>743</v>
      </c>
      <c r="C746" t="s">
        <v>185</v>
      </c>
      <c r="D746" t="s">
        <v>186</v>
      </c>
      <c r="E746" t="s">
        <v>2730</v>
      </c>
      <c r="F746" t="s">
        <v>2731</v>
      </c>
      <c r="G746" t="s">
        <v>2732</v>
      </c>
      <c r="H746" t="s">
        <v>2733</v>
      </c>
      <c r="I746" t="s">
        <v>2764</v>
      </c>
      <c r="J746" t="s">
        <v>53</v>
      </c>
      <c r="L746" s="4" t="str">
        <f>I170</f>
        <v>CT1_8_1_3</v>
      </c>
      <c r="N746" t="s">
        <v>2765</v>
      </c>
      <c r="P746" t="str">
        <f>IFERROR(INDEX(LessonLO!H:I,MATCH("GCSE"&amp;AN746,LessonLO!H:H,0),2),"")</f>
        <v>GCSE26</v>
      </c>
      <c r="Q746" t="str">
        <f>IFERROR(INDEX(LessonLO!H:I,MATCH("Tiny"&amp;AN746,LessonLO!H:H,0),2),"")</f>
        <v/>
      </c>
      <c r="R746" t="str">
        <f>IFERROR(INDEX(LessonLO!H:I,MATCH("Mini"&amp;AN746,LessonLO!H:H,0),2),"")</f>
        <v>MC1.4</v>
      </c>
      <c r="S746" t="str">
        <f>IFERROR(INDEX(LessonLO!H:I,MATCH("Junior"&amp;AN746,LessonLO!H:H,0),2),"")</f>
        <v/>
      </c>
      <c r="T746" t="str">
        <f>IFERROR(INDEX(LessonLO!H:I,MATCH("Senior"&amp;AN746,LessonLO!H:H,0),1),"")</f>
        <v/>
      </c>
      <c r="AN746" t="s">
        <v>2766</v>
      </c>
      <c r="AO746" t="str">
        <f ca="1">OFFSET(INDEX(I:I,MATCH(L746,I:I,0)),0,31)</f>
        <v>1568ec89-2ff2-4812-a512-bb102855b260</v>
      </c>
    </row>
    <row r="747" spans="1:41" x14ac:dyDescent="0.45">
      <c r="A747" s="1">
        <v>744</v>
      </c>
      <c r="B747">
        <v>744</v>
      </c>
      <c r="C747" t="s">
        <v>185</v>
      </c>
      <c r="D747" t="s">
        <v>186</v>
      </c>
      <c r="E747" t="s">
        <v>2730</v>
      </c>
      <c r="F747" t="s">
        <v>2731</v>
      </c>
      <c r="G747" t="s">
        <v>2732</v>
      </c>
      <c r="H747" t="s">
        <v>2733</v>
      </c>
      <c r="I747" t="s">
        <v>2767</v>
      </c>
      <c r="J747" t="s">
        <v>230</v>
      </c>
      <c r="L747" s="4" t="str">
        <f>I170</f>
        <v>CT1_8_1_3</v>
      </c>
      <c r="N747" t="s">
        <v>2768</v>
      </c>
      <c r="P747" t="str">
        <f>IFERROR(INDEX(LessonLO!H:I,MATCH("GCSE"&amp;AN747,LessonLO!H:H,0),2),"")</f>
        <v>GCSE26</v>
      </c>
      <c r="Q747" t="str">
        <f>IFERROR(INDEX(LessonLO!H:I,MATCH("Tiny"&amp;AN747,LessonLO!H:H,0),2),"")</f>
        <v/>
      </c>
      <c r="R747" t="str">
        <f>IFERROR(INDEX(LessonLO!H:I,MATCH("Mini"&amp;AN747,LessonLO!H:H,0),2),"")</f>
        <v>MC1.4</v>
      </c>
      <c r="S747" t="str">
        <f>IFERROR(INDEX(LessonLO!H:I,MATCH("Junior"&amp;AN747,LessonLO!H:H,0),2),"")</f>
        <v/>
      </c>
      <c r="T747" t="str">
        <f>IFERROR(INDEX(LessonLO!H:I,MATCH("Senior"&amp;AN747,LessonLO!H:H,0),1),"")</f>
        <v/>
      </c>
      <c r="AN747" t="s">
        <v>2769</v>
      </c>
      <c r="AO747" t="str">
        <f ca="1">OFFSET(INDEX(I:I,MATCH(L747,I:I,0)),0,31)</f>
        <v>1568ec89-2ff2-4812-a512-bb102855b260</v>
      </c>
    </row>
    <row r="748" spans="1:41" x14ac:dyDescent="0.45">
      <c r="A748" s="1">
        <v>745</v>
      </c>
      <c r="B748">
        <v>745</v>
      </c>
      <c r="C748" t="s">
        <v>185</v>
      </c>
      <c r="D748" t="s">
        <v>186</v>
      </c>
      <c r="E748" t="s">
        <v>2730</v>
      </c>
      <c r="F748" t="s">
        <v>2731</v>
      </c>
      <c r="G748" t="s">
        <v>2732</v>
      </c>
      <c r="H748" t="s">
        <v>2733</v>
      </c>
      <c r="I748" t="s">
        <v>2770</v>
      </c>
      <c r="J748" t="s">
        <v>230</v>
      </c>
      <c r="L748" s="4" t="str">
        <f>CONCATENATE(I170,",",I163,",",I135,",",I134,",",I133,",",I132,",",I131,",",I130)</f>
        <v>CT1_8_1_3,CT1_10_2_5,CT1_5_1_1,CT1_4_2_13,CT1_4_2_12,CT1_4_2_11,CT1_4_2_10,CT1_4_2_9</v>
      </c>
      <c r="N748" t="s">
        <v>2771</v>
      </c>
      <c r="P748" t="str">
        <f>IFERROR(INDEX(LessonLO!H:I,MATCH("GCSE"&amp;AN748,LessonLO!H:H,0),2),"")</f>
        <v>GCSE25</v>
      </c>
      <c r="Q748" t="str">
        <f>IFERROR(INDEX(LessonLO!H:I,MATCH("Tiny"&amp;AN748,LessonLO!H:H,0),2),"")</f>
        <v/>
      </c>
      <c r="R748" t="str">
        <f>IFERROR(INDEX(LessonLO!H:I,MATCH("Mini"&amp;AN748,LessonLO!H:H,0),2),"")</f>
        <v>MC1.4</v>
      </c>
      <c r="S748" t="str">
        <f>IFERROR(INDEX(LessonLO!H:I,MATCH("Junior"&amp;AN748,LessonLO!H:H,0),2),"")</f>
        <v/>
      </c>
      <c r="T748" t="str">
        <f>IFERROR(INDEX(LessonLO!H:I,MATCH("Senior"&amp;AN748,LessonLO!H:H,0),1),"")</f>
        <v/>
      </c>
      <c r="AN748" t="s">
        <v>2772</v>
      </c>
      <c r="AO748" t="str">
        <f ca="1">_xlfn.CONCAT(OFFSET(INDEX(I:I,MATCH("CT1_8_1_3",I:I,0)),0,31),",",OFFSET(INDEX(I:I,MATCH("CT1_10_2_5",I:I,0)),0,31),",",OFFSET(INDEX(I:I,MATCH("CT1_5_1_1",I:I,0)),0,31),",",OFFSET(INDEX(I:I,MATCH("CT1_4_2_13",I:I,0)),0,31),",",OFFSET(INDEX(I:I,MATCH("CT1_4_2_12",I:I,0)),0,31),",",OFFSET(INDEX(I:I,MATCH("CT1_4_2_11",I:I,0)),0,31),",",OFFSET(INDEX(I:I,MATCH("CT1_4_2_10",I:I,0)),0,31),",",OFFSET(INDEX(I:I,MATCH("CT1_4_2_9",I:I,0)),0,31))</f>
        <v>1568ec89-2ff2-4812-a512-bb102855b260,bea2455a-bd95-4d37-baf2-eb22173247cf,34d61c85-b105-476b-861e-5dcf7bc0b5aa,3f491392-13ad-4a95-b82d-2b0c0b080751,cff090e3-c2c9-4a0a-8f15-dd67af29e629,5154641b-8f68-45d4-804b-bf9832d556f6,816e0874-2ebf-40a0-9034-27e70f5a14a2,23698c67-c2e6-45de-aba4-c36db66f0c04</v>
      </c>
    </row>
    <row r="749" spans="1:41" x14ac:dyDescent="0.45">
      <c r="A749" s="1">
        <v>746</v>
      </c>
      <c r="B749">
        <v>746</v>
      </c>
      <c r="C749" t="s">
        <v>185</v>
      </c>
      <c r="D749" t="s">
        <v>186</v>
      </c>
      <c r="E749" t="s">
        <v>2730</v>
      </c>
      <c r="F749" t="s">
        <v>2731</v>
      </c>
      <c r="G749" t="s">
        <v>2732</v>
      </c>
      <c r="H749" t="s">
        <v>2733</v>
      </c>
      <c r="I749" t="s">
        <v>2773</v>
      </c>
      <c r="J749" t="s">
        <v>230</v>
      </c>
      <c r="L749" s="4" t="str">
        <f>CONCATENATE(I746,",",I265)</f>
        <v>CT1_40_1_12,CT1_11_1_1</v>
      </c>
      <c r="N749" t="s">
        <v>2774</v>
      </c>
      <c r="P749" t="str">
        <f>IFERROR(INDEX(LessonLO!H:I,MATCH("GCSE"&amp;AN749,LessonLO!H:H,0),2),"")</f>
        <v>GCSE26</v>
      </c>
      <c r="Q749" t="str">
        <f>IFERROR(INDEX(LessonLO!H:I,MATCH("Tiny"&amp;AN749,LessonLO!H:H,0),2),"")</f>
        <v/>
      </c>
      <c r="R749" t="str">
        <f>IFERROR(INDEX(LessonLO!H:I,MATCH("Mini"&amp;AN749,LessonLO!H:H,0),2),"")</f>
        <v>MC1.3</v>
      </c>
      <c r="S749" t="str">
        <f>IFERROR(INDEX(LessonLO!H:I,MATCH("Junior"&amp;AN749,LessonLO!H:H,0),2),"")</f>
        <v/>
      </c>
      <c r="T749" t="str">
        <f>IFERROR(INDEX(LessonLO!H:I,MATCH("Senior"&amp;AN749,LessonLO!H:H,0),1),"")</f>
        <v/>
      </c>
      <c r="AN749" t="s">
        <v>2775</v>
      </c>
      <c r="AO749" t="str">
        <f ca="1">_xlfn.CONCAT(OFFSET(INDEX(I:I,MATCH("CT1_40_1_12",I:I,0)),0,31),",",OFFSET(INDEX(I:I,MATCH("CT1_11_1_1",I:I,0)),0,31))</f>
        <v>a4af4b0d-0877-49d2-8c47-46da7f25f9a7,d51e4396-5ab8-4685-b733-8855ee34b480</v>
      </c>
    </row>
    <row r="750" spans="1:41" x14ac:dyDescent="0.45">
      <c r="A750" s="1">
        <v>747</v>
      </c>
      <c r="B750">
        <v>747</v>
      </c>
      <c r="C750" t="s">
        <v>185</v>
      </c>
      <c r="D750" t="s">
        <v>186</v>
      </c>
      <c r="E750" t="s">
        <v>2730</v>
      </c>
      <c r="F750" t="s">
        <v>2731</v>
      </c>
      <c r="G750" t="s">
        <v>2732</v>
      </c>
      <c r="H750" t="s">
        <v>2733</v>
      </c>
      <c r="I750" t="s">
        <v>2776</v>
      </c>
      <c r="J750" t="s">
        <v>230</v>
      </c>
      <c r="L750" s="4" t="str">
        <f>CONCATENATE(I751,",",I179)</f>
        <v>CT1_40_1_19,CT1_9_1_5</v>
      </c>
      <c r="N750" t="s">
        <v>2777</v>
      </c>
      <c r="P750" t="str">
        <f>IFERROR(INDEX(LessonLO!H:I,MATCH("GCSE"&amp;AN750,LessonLO!H:H,0),2),"")</f>
        <v>GCSE27</v>
      </c>
      <c r="Q750" t="str">
        <f>IFERROR(INDEX(LessonLO!H:I,MATCH("Tiny"&amp;AN750,LessonLO!H:H,0),2),"")</f>
        <v/>
      </c>
      <c r="R750" t="str">
        <f>IFERROR(INDEX(LessonLO!H:I,MATCH("Mini"&amp;AN750,LessonLO!H:H,0),2),"")</f>
        <v/>
      </c>
      <c r="S750" t="str">
        <f>IFERROR(INDEX(LessonLO!H:I,MATCH("Junior"&amp;AN750,LessonLO!H:H,0),2),"")</f>
        <v/>
      </c>
      <c r="T750" t="str">
        <f>IFERROR(INDEX(LessonLO!H:I,MATCH("Senior"&amp;AN750,LessonLO!H:H,0),1),"")</f>
        <v/>
      </c>
      <c r="AN750" t="s">
        <v>2778</v>
      </c>
      <c r="AO750" t="str">
        <f ca="1">_xlfn.CONCAT(OFFSET(INDEX(I:I,MATCH("CT1_40_1_19",I:I,0)),0,31),",",OFFSET(INDEX(I:I,MATCH("CT1_9_1_5",I:I,0)),0,31))</f>
        <v>2792c4e3-b182-493b-b78d-177bd169d906,fa8c423f-6986-40e0-8e44-801e19d1a930</v>
      </c>
    </row>
    <row r="751" spans="1:41" x14ac:dyDescent="0.45">
      <c r="A751" s="1">
        <v>748</v>
      </c>
      <c r="B751">
        <v>748</v>
      </c>
      <c r="C751" t="s">
        <v>185</v>
      </c>
      <c r="D751" t="s">
        <v>186</v>
      </c>
      <c r="E751" t="s">
        <v>2730</v>
      </c>
      <c r="F751" t="s">
        <v>2731</v>
      </c>
      <c r="G751" t="s">
        <v>2732</v>
      </c>
      <c r="H751" t="s">
        <v>2733</v>
      </c>
      <c r="I751" t="s">
        <v>2779</v>
      </c>
      <c r="J751" t="s">
        <v>53</v>
      </c>
      <c r="L751" s="4" t="str">
        <f>I179</f>
        <v>CT1_9_1_5</v>
      </c>
      <c r="N751" t="s">
        <v>2780</v>
      </c>
      <c r="P751" t="str">
        <f>IFERROR(INDEX(LessonLO!H:I,MATCH("GCSE"&amp;AN751,LessonLO!H:H,0),2),"")</f>
        <v>GCSE27</v>
      </c>
      <c r="Q751" t="str">
        <f>IFERROR(INDEX(LessonLO!H:I,MATCH("Tiny"&amp;AN751,LessonLO!H:H,0),2),"")</f>
        <v/>
      </c>
      <c r="R751" t="str">
        <f>IFERROR(INDEX(LessonLO!H:I,MATCH("Mini"&amp;AN751,LessonLO!H:H,0),2),"")</f>
        <v/>
      </c>
      <c r="S751" t="str">
        <f>IFERROR(INDEX(LessonLO!H:I,MATCH("Junior"&amp;AN751,LessonLO!H:H,0),2),"")</f>
        <v/>
      </c>
      <c r="T751" t="str">
        <f>IFERROR(INDEX(LessonLO!H:I,MATCH("Senior"&amp;AN751,LessonLO!H:H,0),1),"")</f>
        <v/>
      </c>
      <c r="AN751" t="s">
        <v>2781</v>
      </c>
      <c r="AO751" t="str">
        <f ca="1">OFFSET(INDEX(I:I,MATCH(L751,I:I,0)),0,31)</f>
        <v>fa8c423f-6986-40e0-8e44-801e19d1a930</v>
      </c>
    </row>
    <row r="752" spans="1:41" x14ac:dyDescent="0.45">
      <c r="A752" s="1">
        <v>749</v>
      </c>
      <c r="B752">
        <v>749</v>
      </c>
      <c r="C752" t="s">
        <v>185</v>
      </c>
      <c r="D752" t="s">
        <v>186</v>
      </c>
      <c r="E752" t="s">
        <v>2730</v>
      </c>
      <c r="F752" t="s">
        <v>2731</v>
      </c>
      <c r="G752" t="s">
        <v>2732</v>
      </c>
      <c r="H752" t="s">
        <v>2733</v>
      </c>
      <c r="I752" t="s">
        <v>2782</v>
      </c>
      <c r="J752" t="s">
        <v>53</v>
      </c>
      <c r="L752" s="4" t="str">
        <f>CONCATENATE(I751,",",I179)</f>
        <v>CT1_40_1_19,CT1_9_1_5</v>
      </c>
      <c r="N752" t="s">
        <v>2783</v>
      </c>
      <c r="P752" t="str">
        <f>IFERROR(INDEX(LessonLO!H:I,MATCH("GCSE"&amp;AN752,LessonLO!H:H,0),2),"")</f>
        <v>GCSE27</v>
      </c>
      <c r="Q752" t="str">
        <f>IFERROR(INDEX(LessonLO!H:I,MATCH("Tiny"&amp;AN752,LessonLO!H:H,0),2),"")</f>
        <v/>
      </c>
      <c r="R752" t="str">
        <f>IFERROR(INDEX(LessonLO!H:I,MATCH("Mini"&amp;AN752,LessonLO!H:H,0),2),"")</f>
        <v/>
      </c>
      <c r="S752" t="str">
        <f>IFERROR(INDEX(LessonLO!H:I,MATCH("Junior"&amp;AN752,LessonLO!H:H,0),2),"")</f>
        <v/>
      </c>
      <c r="T752" t="str">
        <f>IFERROR(INDEX(LessonLO!H:I,MATCH("Senior"&amp;AN752,LessonLO!H:H,0),1),"")</f>
        <v/>
      </c>
      <c r="AN752" t="s">
        <v>2784</v>
      </c>
      <c r="AO752" t="str">
        <f ca="1">_xlfn.CONCAT(OFFSET(INDEX(I:I,MATCH("CT1_40_1_19",I:I,0)),0,31),",",OFFSET(INDEX(I:I,MATCH("CT1_9_1_5",I:I,0)),0,31))</f>
        <v>2792c4e3-b182-493b-b78d-177bd169d906,fa8c423f-6986-40e0-8e44-801e19d1a930</v>
      </c>
    </row>
    <row r="753" spans="1:41" x14ac:dyDescent="0.45">
      <c r="A753" s="1">
        <v>750</v>
      </c>
      <c r="B753">
        <v>750</v>
      </c>
      <c r="C753" t="s">
        <v>185</v>
      </c>
      <c r="D753" t="s">
        <v>186</v>
      </c>
      <c r="E753" t="s">
        <v>2730</v>
      </c>
      <c r="F753" t="s">
        <v>2731</v>
      </c>
      <c r="G753" t="s">
        <v>2732</v>
      </c>
      <c r="H753" t="s">
        <v>2733</v>
      </c>
      <c r="I753" t="s">
        <v>2785</v>
      </c>
      <c r="J753" t="s">
        <v>91</v>
      </c>
      <c r="L753" s="4" t="str">
        <f>CONCATENATE(I104,",",I751)</f>
        <v>CT1_24_1_1,CT1_40_1_19</v>
      </c>
      <c r="N753" t="s">
        <v>2786</v>
      </c>
      <c r="P753" t="str">
        <f>IFERROR(INDEX(LessonLO!H:I,MATCH("GCSE"&amp;AN753,LessonLO!H:H,0),2),"")</f>
        <v>GCSE27</v>
      </c>
      <c r="Q753" t="str">
        <f>IFERROR(INDEX(LessonLO!H:I,MATCH("Tiny"&amp;AN753,LessonLO!H:H,0),2),"")</f>
        <v/>
      </c>
      <c r="R753" t="str">
        <f>IFERROR(INDEX(LessonLO!H:I,MATCH("Mini"&amp;AN753,LessonLO!H:H,0),2),"")</f>
        <v/>
      </c>
      <c r="S753" t="str">
        <f>IFERROR(INDEX(LessonLO!H:I,MATCH("Junior"&amp;AN753,LessonLO!H:H,0),2),"")</f>
        <v/>
      </c>
      <c r="T753" t="str">
        <f>IFERROR(INDEX(LessonLO!H:I,MATCH("Senior"&amp;AN753,LessonLO!H:H,0),1),"")</f>
        <v/>
      </c>
      <c r="AN753" t="s">
        <v>2787</v>
      </c>
      <c r="AO753" t="str">
        <f ca="1">_xlfn.CONCAT(OFFSET(INDEX(I:I,MATCH("CT1_24_1_1",I:I,0)),0,31),",",OFFSET(INDEX(I:I,MATCH("CT1_40_1_19",I:I,0)),0,31))</f>
        <v>397f8d73-6183-4b1a-8723-35e52734c66d,2792c4e3-b182-493b-b78d-177bd169d906</v>
      </c>
    </row>
    <row r="754" spans="1:41" x14ac:dyDescent="0.45">
      <c r="A754" s="1">
        <v>751</v>
      </c>
      <c r="B754">
        <v>751</v>
      </c>
      <c r="C754" t="s">
        <v>185</v>
      </c>
      <c r="D754" t="s">
        <v>186</v>
      </c>
      <c r="E754" t="s">
        <v>2730</v>
      </c>
      <c r="F754" t="s">
        <v>2731</v>
      </c>
      <c r="G754" t="s">
        <v>2732</v>
      </c>
      <c r="H754" t="s">
        <v>2733</v>
      </c>
      <c r="I754" t="s">
        <v>2788</v>
      </c>
      <c r="J754" t="s">
        <v>230</v>
      </c>
      <c r="L754" s="4" t="str">
        <f>CONCATENATE(I100,",",I156)</f>
        <v>CT1_3_1_1,CT1_6_2_5</v>
      </c>
      <c r="N754" t="s">
        <v>2789</v>
      </c>
      <c r="P754" t="str">
        <f>IFERROR(INDEX(LessonLO!H:I,MATCH("GCSE"&amp;AN754,LessonLO!H:H,0),2),"")</f>
        <v>GCSE27</v>
      </c>
      <c r="Q754" t="str">
        <f>IFERROR(INDEX(LessonLO!H:I,MATCH("Tiny"&amp;AN754,LessonLO!H:H,0),2),"")</f>
        <v/>
      </c>
      <c r="R754" t="str">
        <f>IFERROR(INDEX(LessonLO!H:I,MATCH("Mini"&amp;AN754,LessonLO!H:H,0),2),"")</f>
        <v/>
      </c>
      <c r="S754" t="str">
        <f>IFERROR(INDEX(LessonLO!H:I,MATCH("Junior"&amp;AN754,LessonLO!H:H,0),2),"")</f>
        <v/>
      </c>
      <c r="T754" t="str">
        <f>IFERROR(INDEX(LessonLO!H:I,MATCH("Senior"&amp;AN754,LessonLO!H:H,0),1),"")</f>
        <v/>
      </c>
      <c r="AN754" t="s">
        <v>2790</v>
      </c>
      <c r="AO754" t="str">
        <f ca="1">_xlfn.CONCAT(OFFSET(INDEX(I:I,MATCH("CT1_3_1_1",I:I,0)),0,31),",",OFFSET(INDEX(I:I,MATCH("CT1_6_2_5",I:I,0)),0,31))</f>
        <v>d45eb7ec-be4f-41ce-a16e-3d40f7bcffec,f6afcf9a-9354-462c-babb-ca8617d9adb9</v>
      </c>
    </row>
    <row r="755" spans="1:41" x14ac:dyDescent="0.45">
      <c r="A755" s="1">
        <v>752</v>
      </c>
      <c r="B755">
        <v>752</v>
      </c>
      <c r="C755" t="s">
        <v>185</v>
      </c>
      <c r="D755" t="s">
        <v>186</v>
      </c>
      <c r="E755" t="s">
        <v>2730</v>
      </c>
      <c r="F755" t="s">
        <v>2731</v>
      </c>
      <c r="G755" t="s">
        <v>2732</v>
      </c>
      <c r="H755" t="s">
        <v>2733</v>
      </c>
      <c r="I755" t="s">
        <v>2791</v>
      </c>
      <c r="J755" t="s">
        <v>53</v>
      </c>
      <c r="L755" s="4" t="str">
        <f>I156</f>
        <v>CT1_6_2_5</v>
      </c>
      <c r="N755" t="s">
        <v>2792</v>
      </c>
      <c r="P755" t="str">
        <f>IFERROR(INDEX(LessonLO!H:I,MATCH("GCSE"&amp;AN755,LessonLO!H:H,0),2),"")</f>
        <v>GCSE17</v>
      </c>
      <c r="Q755" t="str">
        <f>IFERROR(INDEX(LessonLO!H:I,MATCH("Tiny"&amp;AN755,LessonLO!H:H,0),2),"")</f>
        <v/>
      </c>
      <c r="R755" t="str">
        <f>IFERROR(INDEX(LessonLO!H:I,MATCH("Mini"&amp;AN755,LessonLO!H:H,0),2),"")</f>
        <v/>
      </c>
      <c r="S755" t="str">
        <f>IFERROR(INDEX(LessonLO!H:I,MATCH("Junior"&amp;AN755,LessonLO!H:H,0),2),"")</f>
        <v/>
      </c>
      <c r="T755" t="str">
        <f>IFERROR(INDEX(LessonLO!H:I,MATCH("Senior"&amp;AN755,LessonLO!H:H,0),1),"")</f>
        <v/>
      </c>
      <c r="AN755" t="s">
        <v>2793</v>
      </c>
      <c r="AO755" t="str">
        <f ca="1">OFFSET(INDEX(I:I,MATCH(L755,I:I,0)),0,31)</f>
        <v>f6afcf9a-9354-462c-babb-ca8617d9adb9</v>
      </c>
    </row>
    <row r="756" spans="1:41" x14ac:dyDescent="0.45">
      <c r="A756" s="1">
        <v>753</v>
      </c>
      <c r="B756">
        <v>753</v>
      </c>
      <c r="C756" t="s">
        <v>185</v>
      </c>
      <c r="D756" t="s">
        <v>186</v>
      </c>
      <c r="E756" t="s">
        <v>2730</v>
      </c>
      <c r="F756" t="s">
        <v>2731</v>
      </c>
      <c r="G756" t="s">
        <v>2732</v>
      </c>
      <c r="H756" t="s">
        <v>2733</v>
      </c>
      <c r="I756" t="s">
        <v>2794</v>
      </c>
      <c r="J756" t="s">
        <v>230</v>
      </c>
      <c r="L756" s="4" t="str">
        <f>I755</f>
        <v>CT1_40_1_23</v>
      </c>
      <c r="N756" t="s">
        <v>2795</v>
      </c>
      <c r="P756" t="str">
        <f>IFERROR(INDEX(LessonLO!H:I,MATCH("GCSE"&amp;AN756,LessonLO!H:H,0),2),"")</f>
        <v>GCSE17</v>
      </c>
      <c r="Q756" t="str">
        <f>IFERROR(INDEX(LessonLO!H:I,MATCH("Tiny"&amp;AN756,LessonLO!H:H,0),2),"")</f>
        <v/>
      </c>
      <c r="R756" t="str">
        <f>IFERROR(INDEX(LessonLO!H:I,MATCH("Mini"&amp;AN756,LessonLO!H:H,0),2),"")</f>
        <v/>
      </c>
      <c r="S756" t="str">
        <f>IFERROR(INDEX(LessonLO!H:I,MATCH("Junior"&amp;AN756,LessonLO!H:H,0),2),"")</f>
        <v/>
      </c>
      <c r="T756" t="str">
        <f>IFERROR(INDEX(LessonLO!H:I,MATCH("Senior"&amp;AN756,LessonLO!H:H,0),1),"")</f>
        <v/>
      </c>
      <c r="AN756" t="s">
        <v>2796</v>
      </c>
      <c r="AO756" t="str">
        <f ca="1">OFFSET(INDEX(I:I,MATCH(L756,I:I,0)),0,31)</f>
        <v>b3508cc0-c828-4841-b93e-4c6707ee4264</v>
      </c>
    </row>
    <row r="757" spans="1:41" x14ac:dyDescent="0.45">
      <c r="A757" s="1">
        <v>754</v>
      </c>
      <c r="B757">
        <v>754</v>
      </c>
      <c r="C757" t="s">
        <v>185</v>
      </c>
      <c r="D757" t="s">
        <v>186</v>
      </c>
      <c r="E757" t="s">
        <v>2730</v>
      </c>
      <c r="F757" t="s">
        <v>2731</v>
      </c>
      <c r="G757" t="s">
        <v>2732</v>
      </c>
      <c r="H757" t="s">
        <v>2733</v>
      </c>
      <c r="I757" t="s">
        <v>2797</v>
      </c>
      <c r="J757" t="s">
        <v>48</v>
      </c>
      <c r="L757" s="4" t="str">
        <f>CONCATENATE(I265,",",I231,",",I222,",",I250,",",I209,",",I204,",",I182,",",I169,",",I163,",",I156)</f>
        <v>CT1_11_1_1,CT1_2_7_3,CT1_2_6_3,CT1_2_8_3,CT1_2_3_3,CT1_2_2_1,CT1_9_1_8,CT1_8_1_2,CT1_10_2_5,CT1_6_2_5</v>
      </c>
      <c r="N757" t="s">
        <v>2798</v>
      </c>
      <c r="P757" t="str">
        <f>IFERROR(INDEX(LessonLO!H:I,MATCH("GCSE"&amp;AN757,LessonLO!H:H,0),2),"")</f>
        <v>GCSE41</v>
      </c>
      <c r="Q757" t="str">
        <f>IFERROR(INDEX(LessonLO!H:I,MATCH("Tiny"&amp;AN757,LessonLO!H:H,0),2),"")</f>
        <v/>
      </c>
      <c r="R757" t="str">
        <f>IFERROR(INDEX(LessonLO!H:I,MATCH("Mini"&amp;AN757,LessonLO!H:H,0),2),"")</f>
        <v/>
      </c>
      <c r="S757" t="str">
        <f>IFERROR(INDEX(LessonLO!H:I,MATCH("Junior"&amp;AN757,LessonLO!H:H,0),2),"")</f>
        <v>JC3.6</v>
      </c>
      <c r="T757" t="str">
        <f>IFERROR(INDEX(LessonLO!H:I,MATCH("Senior"&amp;AN757,LessonLO!H:H,0),1),"")</f>
        <v/>
      </c>
      <c r="AN757" t="s">
        <v>2799</v>
      </c>
      <c r="AO757" t="str">
        <f ca="1">_xlfn.CONCAT(OFFSET(INDEX(I:I,MATCH("CT1_11_1_1",I:I,0)),0,31),",",OFFSET(INDEX(I:I,MATCH("CT1_2_7_3",I:I,0)),0,31),",",OFFSET(INDEX(I:I,MATCH("CT1_2_6_3",I:I,0)),0,31),",",OFFSET(INDEX(I:I,MATCH("CT1_2_8_3",I:I,0)),0,31),",",OFFSET(INDEX(I:I,MATCH("CT1_2_3_3",I:I,0)),0,31),",",OFFSET(INDEX(I:I,MATCH("CT1_2_2_1",I:I,0)),0,31),",",OFFSET(INDEX(I:I,MATCH("CT1_9_1_8",I:I,0)),0,31),",",OFFSET(INDEX(I:I,MATCH("CT1_8_1_2",I:I,0)),0,31),",",OFFSET(INDEX(I:I,MATCH("CT1_10_2_5",I:I,0)),0,31),",",OFFSET(INDEX(I:I,MATCH("CT1_6_2_5",I:I,0)),0,31))</f>
        <v>d51e4396-5ab8-4685-b733-8855ee34b480,3402230e-089f-4a5c-bdeb-4b02d430f81c,56a5adfa-07bb-43cd-b979-ddc693b186cf,6b1c50df-8da2-48d9-b307-dab4eca763fc,eacd0b12-27a4-40ba-adc1-ed797601ea02,bbab340c-c653-49ee-b577-e4e651f66557,4e30f198-bd29-4864-9812-695b23c6d105,d8c50445-6732-4f28-a173-4875ea23be46,bea2455a-bd95-4d37-baf2-eb22173247cf,f6afcf9a-9354-462c-babb-ca8617d9adb9</v>
      </c>
    </row>
    <row r="758" spans="1:41" x14ac:dyDescent="0.45">
      <c r="A758" s="1">
        <v>755</v>
      </c>
      <c r="B758">
        <v>755</v>
      </c>
      <c r="C758" t="s">
        <v>185</v>
      </c>
      <c r="D758" t="s">
        <v>186</v>
      </c>
      <c r="E758" t="s">
        <v>2730</v>
      </c>
      <c r="F758" t="s">
        <v>2731</v>
      </c>
      <c r="G758" t="s">
        <v>2732</v>
      </c>
      <c r="H758" t="s">
        <v>2733</v>
      </c>
      <c r="I758" t="s">
        <v>2800</v>
      </c>
      <c r="J758" t="s">
        <v>48</v>
      </c>
      <c r="L758" s="4" t="str">
        <f>CONCATENATE(I562,",",I181)</f>
        <v>CT1_33_2_2,CT1_9_1_7</v>
      </c>
      <c r="N758" t="s">
        <v>2801</v>
      </c>
      <c r="P758" t="str">
        <f>IFERROR(INDEX(LessonLO!H:I,MATCH("GCSE"&amp;AN758,LessonLO!H:H,0),2),"")</f>
        <v>GCSE41</v>
      </c>
      <c r="Q758" t="str">
        <f>IFERROR(INDEX(LessonLO!H:I,MATCH("Tiny"&amp;AN758,LessonLO!H:H,0),2),"")</f>
        <v/>
      </c>
      <c r="R758" t="str">
        <f>IFERROR(INDEX(LessonLO!H:I,MATCH("Mini"&amp;AN758,LessonLO!H:H,0),2),"")</f>
        <v/>
      </c>
      <c r="S758" t="str">
        <f>IFERROR(INDEX(LessonLO!H:I,MATCH("Junior"&amp;AN758,LessonLO!H:H,0),2),"")</f>
        <v/>
      </c>
      <c r="T758" t="str">
        <f>IFERROR(INDEX(LessonLO!H:I,MATCH("Senior"&amp;AN758,LessonLO!H:H,0),1),"")</f>
        <v/>
      </c>
      <c r="AN758" t="s">
        <v>2802</v>
      </c>
      <c r="AO758" t="str">
        <f ca="1">_xlfn.CONCAT(OFFSET(INDEX(I:I,MATCH("CT1_33_2_2",I:I,0)),0,31),",",OFFSET(INDEX(I:I,MATCH("CT1_9_1_7",I:I,0)),0,31))</f>
        <v>87b153f4-77d4-435e-beaf-bf3997e2a886,4a52ace4-7bbe-4d28-9ac2-8b98b4833fd8</v>
      </c>
    </row>
    <row r="759" spans="1:41" x14ac:dyDescent="0.45">
      <c r="A759" s="1">
        <v>756</v>
      </c>
      <c r="B759">
        <v>756</v>
      </c>
      <c r="C759" t="s">
        <v>185</v>
      </c>
      <c r="D759" t="s">
        <v>186</v>
      </c>
      <c r="E759" t="s">
        <v>2730</v>
      </c>
      <c r="F759" t="s">
        <v>2731</v>
      </c>
      <c r="G759" t="s">
        <v>2732</v>
      </c>
      <c r="H759" t="s">
        <v>2733</v>
      </c>
      <c r="I759" t="s">
        <v>2803</v>
      </c>
      <c r="J759" t="s">
        <v>48</v>
      </c>
      <c r="L759" s="4" t="str">
        <f>I100</f>
        <v>CT1_3_1_1</v>
      </c>
      <c r="N759" t="s">
        <v>2804</v>
      </c>
      <c r="P759" t="str">
        <f>IFERROR(INDEX(LessonLO!H:I,MATCH("GCSE"&amp;AN759,LessonLO!H:H,0),2),"")</f>
        <v>GCSE30</v>
      </c>
      <c r="Q759" t="str">
        <f>IFERROR(INDEX(LessonLO!H:I,MATCH("Tiny"&amp;AN759,LessonLO!H:H,0),2),"")</f>
        <v>TS1.7</v>
      </c>
      <c r="R759" t="str">
        <f>IFERROR(INDEX(LessonLO!H:I,MATCH("Mini"&amp;AN759,LessonLO!H:H,0),2),"")</f>
        <v>MC1.4</v>
      </c>
      <c r="S759" t="str">
        <f>IFERROR(INDEX(LessonLO!H:I,MATCH("Junior"&amp;AN759,LessonLO!H:H,0),2),"")</f>
        <v/>
      </c>
      <c r="T759" t="str">
        <f>IFERROR(INDEX(LessonLO!H:I,MATCH("Senior"&amp;AN759,LessonLO!H:H,0),1),"")</f>
        <v/>
      </c>
      <c r="AN759" t="s">
        <v>2805</v>
      </c>
      <c r="AO759" t="str">
        <f ca="1">OFFSET(INDEX(I:I,MATCH(L759,I:I,0)),0,31)</f>
        <v>d45eb7ec-be4f-41ce-a16e-3d40f7bcffec</v>
      </c>
    </row>
    <row r="760" spans="1:41" x14ac:dyDescent="0.45">
      <c r="A760" s="1">
        <v>757</v>
      </c>
      <c r="B760">
        <v>757</v>
      </c>
      <c r="C760" t="s">
        <v>185</v>
      </c>
      <c r="D760" t="s">
        <v>186</v>
      </c>
      <c r="E760" t="s">
        <v>2730</v>
      </c>
      <c r="F760" t="s">
        <v>2731</v>
      </c>
      <c r="G760" t="s">
        <v>2732</v>
      </c>
      <c r="H760" t="s">
        <v>2733</v>
      </c>
      <c r="I760" t="s">
        <v>2806</v>
      </c>
      <c r="J760" t="s">
        <v>53</v>
      </c>
      <c r="L760" s="4">
        <v>0</v>
      </c>
      <c r="N760" t="s">
        <v>2807</v>
      </c>
      <c r="P760" t="str">
        <f>IFERROR(INDEX(LessonLO!H:I,MATCH("GCSE"&amp;AN760,LessonLO!H:H,0),2),"")</f>
        <v/>
      </c>
      <c r="Q760" t="str">
        <f>IFERROR(INDEX(LessonLO!H:I,MATCH("Tiny"&amp;AN760,LessonLO!H:H,0),2),"")</f>
        <v/>
      </c>
      <c r="R760" t="str">
        <f>IFERROR(INDEX(LessonLO!H:I,MATCH("Mini"&amp;AN760,LessonLO!H:H,0),2),"")</f>
        <v/>
      </c>
      <c r="S760" t="str">
        <f>IFERROR(INDEX(LessonLO!H:I,MATCH("Junior"&amp;AN760,LessonLO!H:H,0),2),"")</f>
        <v/>
      </c>
      <c r="T760" t="str">
        <f>IFERROR(INDEX(LessonLO!H:I,MATCH("Senior"&amp;AN760,LessonLO!H:H,0),1),"")</f>
        <v/>
      </c>
      <c r="AN760" t="s">
        <v>2808</v>
      </c>
    </row>
    <row r="761" spans="1:41" x14ac:dyDescent="0.45">
      <c r="A761" s="1">
        <v>758</v>
      </c>
      <c r="B761">
        <v>758</v>
      </c>
      <c r="C761" t="s">
        <v>185</v>
      </c>
      <c r="D761" t="s">
        <v>186</v>
      </c>
      <c r="E761" t="s">
        <v>2730</v>
      </c>
      <c r="F761" t="s">
        <v>2731</v>
      </c>
      <c r="G761" t="s">
        <v>2809</v>
      </c>
      <c r="H761" t="s">
        <v>2810</v>
      </c>
      <c r="I761" t="s">
        <v>2811</v>
      </c>
      <c r="J761" t="s">
        <v>53</v>
      </c>
      <c r="L761" s="4" t="str">
        <f>I339</f>
        <v>CT1_13_1_2</v>
      </c>
      <c r="N761" t="s">
        <v>2812</v>
      </c>
      <c r="P761" t="str">
        <f>IFERROR(INDEX(LessonLO!H:I,MATCH("GCSE"&amp;AN761,LessonLO!H:H,0),2),"")</f>
        <v>GCSE29</v>
      </c>
      <c r="Q761" t="str">
        <f>IFERROR(INDEX(LessonLO!H:I,MATCH("Tiny"&amp;AN761,LessonLO!H:H,0),2),"")</f>
        <v/>
      </c>
      <c r="R761" t="str">
        <f>IFERROR(INDEX(LessonLO!H:I,MATCH("Mini"&amp;AN761,LessonLO!H:H,0),2),"")</f>
        <v/>
      </c>
      <c r="S761" t="str">
        <f>IFERROR(INDEX(LessonLO!H:I,MATCH("Junior"&amp;AN761,LessonLO!H:H,0),2),"")</f>
        <v/>
      </c>
      <c r="T761" t="str">
        <f>IFERROR(INDEX(LessonLO!H:I,MATCH("Senior"&amp;AN761,LessonLO!H:H,0),1),"")</f>
        <v/>
      </c>
      <c r="AN761" t="s">
        <v>2813</v>
      </c>
      <c r="AO761" t="str">
        <f ca="1">OFFSET(INDEX(I:I,MATCH(L761,I:I,0)),0,31)</f>
        <v>2bc0c800-9866-48ab-91ec-2ba64b40bc4e</v>
      </c>
    </row>
    <row r="762" spans="1:41" x14ac:dyDescent="0.45">
      <c r="A762" s="1">
        <v>759</v>
      </c>
      <c r="B762">
        <v>759</v>
      </c>
      <c r="C762" t="s">
        <v>185</v>
      </c>
      <c r="D762" t="s">
        <v>186</v>
      </c>
      <c r="E762" t="s">
        <v>2730</v>
      </c>
      <c r="F762" t="s">
        <v>2731</v>
      </c>
      <c r="G762" t="s">
        <v>2809</v>
      </c>
      <c r="H762" t="s">
        <v>2810</v>
      </c>
      <c r="I762" t="s">
        <v>2814</v>
      </c>
      <c r="J762" t="s">
        <v>53</v>
      </c>
      <c r="L762" s="4" t="str">
        <f>I761</f>
        <v>CT1_40_2_4</v>
      </c>
      <c r="N762" t="s">
        <v>2815</v>
      </c>
      <c r="P762" t="str">
        <f>IFERROR(INDEX(LessonLO!H:I,MATCH("GCSE"&amp;AN762,LessonLO!H:H,0),2),"")</f>
        <v>GCSE29</v>
      </c>
      <c r="Q762" t="str">
        <f>IFERROR(INDEX(LessonLO!H:I,MATCH("Tiny"&amp;AN762,LessonLO!H:H,0),2),"")</f>
        <v/>
      </c>
      <c r="R762" t="str">
        <f>IFERROR(INDEX(LessonLO!H:I,MATCH("Mini"&amp;AN762,LessonLO!H:H,0),2),"")</f>
        <v/>
      </c>
      <c r="S762" t="str">
        <f>IFERROR(INDEX(LessonLO!H:I,MATCH("Junior"&amp;AN762,LessonLO!H:H,0),2),"")</f>
        <v/>
      </c>
      <c r="T762" t="str">
        <f>IFERROR(INDEX(LessonLO!H:I,MATCH("Senior"&amp;AN762,LessonLO!H:H,0),1),"")</f>
        <v/>
      </c>
      <c r="AN762" t="s">
        <v>2816</v>
      </c>
      <c r="AO762" t="str">
        <f ca="1">OFFSET(INDEX(I:I,MATCH(L762,I:I,0)),0,31)</f>
        <v>a099b6dc-d288-4643-ad97-dcfc6213b387</v>
      </c>
    </row>
    <row r="763" spans="1:41" x14ac:dyDescent="0.45">
      <c r="A763" s="1">
        <v>760</v>
      </c>
      <c r="B763">
        <v>760</v>
      </c>
      <c r="C763" t="s">
        <v>185</v>
      </c>
      <c r="D763" t="s">
        <v>186</v>
      </c>
      <c r="E763" t="s">
        <v>2730</v>
      </c>
      <c r="F763" t="s">
        <v>2731</v>
      </c>
      <c r="G763" t="s">
        <v>2809</v>
      </c>
      <c r="H763" t="s">
        <v>2810</v>
      </c>
      <c r="I763" t="s">
        <v>2817</v>
      </c>
      <c r="J763" t="s">
        <v>230</v>
      </c>
      <c r="L763" s="4" t="str">
        <f>I342</f>
        <v>CT1_13_1_5</v>
      </c>
      <c r="N763" t="s">
        <v>2818</v>
      </c>
      <c r="P763" t="str">
        <f>IFERROR(INDEX(LessonLO!H:I,MATCH("GCSE"&amp;AN763,LessonLO!H:H,0),2),"")</f>
        <v>GCSE29</v>
      </c>
      <c r="Q763" t="str">
        <f>IFERROR(INDEX(LessonLO!H:I,MATCH("Tiny"&amp;AN763,LessonLO!H:H,0),2),"")</f>
        <v/>
      </c>
      <c r="R763" t="str">
        <f>IFERROR(INDEX(LessonLO!H:I,MATCH("Mini"&amp;AN763,LessonLO!H:H,0),2),"")</f>
        <v/>
      </c>
      <c r="S763" t="str">
        <f>IFERROR(INDEX(LessonLO!H:I,MATCH("Junior"&amp;AN763,LessonLO!H:H,0),2),"")</f>
        <v/>
      </c>
      <c r="T763" t="str">
        <f>IFERROR(INDEX(LessonLO!H:I,MATCH("Senior"&amp;AN763,LessonLO!H:H,0),1),"")</f>
        <v/>
      </c>
      <c r="AN763" t="s">
        <v>2819</v>
      </c>
      <c r="AO763" t="str">
        <f ca="1">OFFSET(INDEX(I:I,MATCH(L763,I:I,0)),0,31)</f>
        <v>a8afc55d-5b33-4b2c-b0b1-4f0b33ab99d9</v>
      </c>
    </row>
    <row r="764" spans="1:41" x14ac:dyDescent="0.45">
      <c r="A764" s="1">
        <v>761</v>
      </c>
      <c r="B764">
        <v>761</v>
      </c>
      <c r="C764" t="s">
        <v>185</v>
      </c>
      <c r="D764" t="s">
        <v>186</v>
      </c>
      <c r="E764" t="s">
        <v>2730</v>
      </c>
      <c r="F764" t="s">
        <v>2731</v>
      </c>
      <c r="G764" t="s">
        <v>2809</v>
      </c>
      <c r="H764" t="s">
        <v>2810</v>
      </c>
      <c r="I764" t="s">
        <v>2820</v>
      </c>
      <c r="J764" t="s">
        <v>53</v>
      </c>
      <c r="L764" s="4">
        <v>0</v>
      </c>
      <c r="N764" t="s">
        <v>2821</v>
      </c>
      <c r="P764" t="str">
        <f>IFERROR(INDEX(LessonLO!H:I,MATCH("GCSE"&amp;AN764,LessonLO!H:H,0),2),"")</f>
        <v>GCSE24</v>
      </c>
      <c r="Q764" t="str">
        <f>IFERROR(INDEX(LessonLO!H:I,MATCH("Tiny"&amp;AN764,LessonLO!H:H,0),2),"")</f>
        <v/>
      </c>
      <c r="R764" t="str">
        <f>IFERROR(INDEX(LessonLO!H:I,MATCH("Mini"&amp;AN764,LessonLO!H:H,0),2),"")</f>
        <v/>
      </c>
      <c r="S764" t="str">
        <f>IFERROR(INDEX(LessonLO!H:I,MATCH("Junior"&amp;AN764,LessonLO!H:H,0),2),"")</f>
        <v/>
      </c>
      <c r="T764" t="str">
        <f>IFERROR(INDEX(LessonLO!H:I,MATCH("Senior"&amp;AN764,LessonLO!H:H,0),1),"")</f>
        <v/>
      </c>
      <c r="AN764" t="s">
        <v>2822</v>
      </c>
    </row>
    <row r="765" spans="1:41" x14ac:dyDescent="0.45">
      <c r="A765" s="1">
        <v>762</v>
      </c>
      <c r="B765">
        <v>762</v>
      </c>
      <c r="C765" t="s">
        <v>185</v>
      </c>
      <c r="D765" t="s">
        <v>186</v>
      </c>
      <c r="E765" t="s">
        <v>2730</v>
      </c>
      <c r="F765" t="s">
        <v>2731</v>
      </c>
      <c r="G765" t="s">
        <v>2809</v>
      </c>
      <c r="H765" t="s">
        <v>2810</v>
      </c>
      <c r="I765" t="s">
        <v>2823</v>
      </c>
      <c r="J765" t="s">
        <v>53</v>
      </c>
      <c r="L765" s="4" t="str">
        <f>I764</f>
        <v>CT1_40_2_7</v>
      </c>
      <c r="N765" t="s">
        <v>2824</v>
      </c>
      <c r="P765" t="str">
        <f>IFERROR(INDEX(LessonLO!H:I,MATCH("GCSE"&amp;AN765,LessonLO!H:H,0),2),"")</f>
        <v>GCSE24</v>
      </c>
      <c r="Q765" t="str">
        <f>IFERROR(INDEX(LessonLO!H:I,MATCH("Tiny"&amp;AN765,LessonLO!H:H,0),2),"")</f>
        <v/>
      </c>
      <c r="R765" t="str">
        <f>IFERROR(INDEX(LessonLO!H:I,MATCH("Mini"&amp;AN765,LessonLO!H:H,0),2),"")</f>
        <v/>
      </c>
      <c r="S765" t="str">
        <f>IFERROR(INDEX(LessonLO!H:I,MATCH("Junior"&amp;AN765,LessonLO!H:H,0),2),"")</f>
        <v/>
      </c>
      <c r="T765" t="str">
        <f>IFERROR(INDEX(LessonLO!H:I,MATCH("Senior"&amp;AN765,LessonLO!H:H,0),1),"")</f>
        <v/>
      </c>
      <c r="AN765" t="s">
        <v>2825</v>
      </c>
      <c r="AO765" t="str">
        <f ca="1">OFFSET(INDEX(I:I,MATCH(L765,I:I,0)),0,31)</f>
        <v>3f2a3a74-71ed-4664-aaed-3aa40fe54403</v>
      </c>
    </row>
    <row r="766" spans="1:41" x14ac:dyDescent="0.45">
      <c r="A766" s="1">
        <v>763</v>
      </c>
      <c r="B766">
        <v>763</v>
      </c>
      <c r="C766" t="s">
        <v>185</v>
      </c>
      <c r="D766" t="s">
        <v>186</v>
      </c>
      <c r="E766" t="s">
        <v>2730</v>
      </c>
      <c r="F766" t="s">
        <v>2731</v>
      </c>
      <c r="G766" t="s">
        <v>2809</v>
      </c>
      <c r="H766" t="s">
        <v>2810</v>
      </c>
      <c r="I766" t="s">
        <v>2826</v>
      </c>
      <c r="J766" t="s">
        <v>80</v>
      </c>
      <c r="L766" s="4" t="str">
        <f>CONCATENATE(I765,",",I737)</f>
        <v>CT1_40_2_8,CT1_40_1_3</v>
      </c>
      <c r="N766" t="s">
        <v>2738</v>
      </c>
      <c r="P766" t="str">
        <f>IFERROR(INDEX(LessonLO!H:I,MATCH("GCSE"&amp;AN766,LessonLO!H:H,0),2),"")</f>
        <v>GCSE24</v>
      </c>
      <c r="Q766" t="str">
        <f>IFERROR(INDEX(LessonLO!H:I,MATCH("Tiny"&amp;AN766,LessonLO!H:H,0),2),"")</f>
        <v/>
      </c>
      <c r="R766" t="str">
        <f>IFERROR(INDEX(LessonLO!H:I,MATCH("Mini"&amp;AN766,LessonLO!H:H,0),2),"")</f>
        <v/>
      </c>
      <c r="S766" t="str">
        <f>IFERROR(INDEX(LessonLO!H:I,MATCH("Junior"&amp;AN766,LessonLO!H:H,0),2),"")</f>
        <v/>
      </c>
      <c r="T766" t="str">
        <f>IFERROR(INDEX(LessonLO!H:I,MATCH("Senior"&amp;AN766,LessonLO!H:H,0),1),"")</f>
        <v/>
      </c>
      <c r="AN766" t="s">
        <v>2827</v>
      </c>
      <c r="AO766" t="str">
        <f ca="1">_xlfn.CONCAT(OFFSET(INDEX(I:I,MATCH("CT1_40_2_8",I:I,0)),0,31),",",OFFSET(INDEX(I:I,MATCH("CT1_40_1_3",I:I,0)),0,31))</f>
        <v>6a7ee9db-dda8-4d48-8dc8-488411b3a70c,94e9adb9-8e9f-4224-bfbe-27f1dd85691e</v>
      </c>
    </row>
    <row r="767" spans="1:41" x14ac:dyDescent="0.45">
      <c r="A767" s="1">
        <v>764</v>
      </c>
      <c r="B767">
        <v>764</v>
      </c>
      <c r="C767" t="s">
        <v>185</v>
      </c>
      <c r="D767" t="s">
        <v>186</v>
      </c>
      <c r="E767" t="s">
        <v>2730</v>
      </c>
      <c r="F767" t="s">
        <v>2731</v>
      </c>
      <c r="G767" t="s">
        <v>2809</v>
      </c>
      <c r="H767" t="s">
        <v>2810</v>
      </c>
      <c r="I767" t="s">
        <v>2828</v>
      </c>
      <c r="J767" t="s">
        <v>230</v>
      </c>
      <c r="L767" s="4" t="str">
        <f>I766</f>
        <v>CT1_40_2_9</v>
      </c>
      <c r="N767" t="s">
        <v>2829</v>
      </c>
      <c r="P767" t="str">
        <f>IFERROR(INDEX(LessonLO!H:I,MATCH("GCSE"&amp;AN767,LessonLO!H:H,0),2),"")</f>
        <v>GCSE24</v>
      </c>
      <c r="Q767" t="str">
        <f>IFERROR(INDEX(LessonLO!H:I,MATCH("Tiny"&amp;AN767,LessonLO!H:H,0),2),"")</f>
        <v/>
      </c>
      <c r="R767" t="str">
        <f>IFERROR(INDEX(LessonLO!H:I,MATCH("Mini"&amp;AN767,LessonLO!H:H,0),2),"")</f>
        <v/>
      </c>
      <c r="S767" t="str">
        <f>IFERROR(INDEX(LessonLO!H:I,MATCH("Junior"&amp;AN767,LessonLO!H:H,0),2),"")</f>
        <v/>
      </c>
      <c r="T767" t="str">
        <f>IFERROR(INDEX(LessonLO!H:I,MATCH("Senior"&amp;AN767,LessonLO!H:H,0),1),"")</f>
        <v/>
      </c>
      <c r="AN767" t="s">
        <v>2830</v>
      </c>
      <c r="AO767" t="str">
        <f ca="1">OFFSET(INDEX(I:I,MATCH(L767,I:I,0)),0,31)</f>
        <v>f570640c-d204-4538-bde1-ce09d1dbb58f</v>
      </c>
    </row>
    <row r="768" spans="1:41" x14ac:dyDescent="0.45">
      <c r="A768" s="1">
        <v>765</v>
      </c>
      <c r="B768">
        <v>765</v>
      </c>
      <c r="C768" t="s">
        <v>185</v>
      </c>
      <c r="D768" t="s">
        <v>186</v>
      </c>
      <c r="E768" t="s">
        <v>2730</v>
      </c>
      <c r="F768" t="s">
        <v>2731</v>
      </c>
      <c r="G768" t="s">
        <v>2831</v>
      </c>
      <c r="H768" t="s">
        <v>2832</v>
      </c>
      <c r="I768" t="s">
        <v>2833</v>
      </c>
      <c r="J768" t="s">
        <v>80</v>
      </c>
      <c r="L768" s="4" t="str">
        <f>CONCATENATE(I120,",",I122)</f>
        <v>CT1_4_1_12,CT1_4_2_1</v>
      </c>
      <c r="N768" t="s">
        <v>2834</v>
      </c>
      <c r="P768" t="str">
        <f>IFERROR(INDEX(LessonLO!H:I,MATCH("GCSE"&amp;AN768,LessonLO!H:H,0),2),"")</f>
        <v>GCSE28</v>
      </c>
      <c r="Q768" t="str">
        <f>IFERROR(INDEX(LessonLO!H:I,MATCH("Tiny"&amp;AN768,LessonLO!H:H,0),2),"")</f>
        <v/>
      </c>
      <c r="R768" t="str">
        <f>IFERROR(INDEX(LessonLO!H:I,MATCH("Mini"&amp;AN768,LessonLO!H:H,0),2),"")</f>
        <v/>
      </c>
      <c r="S768" t="str">
        <f>IFERROR(INDEX(LessonLO!H:I,MATCH("Junior"&amp;AN768,LessonLO!H:H,0),2),"")</f>
        <v/>
      </c>
      <c r="T768" t="str">
        <f>IFERROR(INDEX(LessonLO!H:I,MATCH("Senior"&amp;AN768,LessonLO!H:H,0),1),"")</f>
        <v/>
      </c>
      <c r="AN768" t="s">
        <v>2835</v>
      </c>
      <c r="AO768" t="str">
        <f ca="1">_xlfn.CONCAT(OFFSET(INDEX(I:I,MATCH("CT1_4_1_12",I:I,0)),0,31),",",OFFSET(INDEX(I:I,MATCH("CT1_4_2_1",I:I,0)),0,31))</f>
        <v>1aee6aec-8677-4445-8fad-daf841d199e4,3b873fd3-c466-4023-a4b0-2325db7e6a6c</v>
      </c>
    </row>
    <row r="769" spans="1:41" x14ac:dyDescent="0.45">
      <c r="A769" s="1">
        <v>766</v>
      </c>
      <c r="B769">
        <v>766</v>
      </c>
      <c r="C769" t="s">
        <v>185</v>
      </c>
      <c r="D769" t="s">
        <v>186</v>
      </c>
      <c r="E769" t="s">
        <v>2730</v>
      </c>
      <c r="F769" t="s">
        <v>2731</v>
      </c>
      <c r="G769" t="s">
        <v>2831</v>
      </c>
      <c r="H769" t="s">
        <v>2832</v>
      </c>
      <c r="I769" t="s">
        <v>2836</v>
      </c>
      <c r="J769" t="s">
        <v>80</v>
      </c>
      <c r="L769" s="4" t="str">
        <f>CONCATENATE(I720,",",I768,",",I122,",",I115,",",I116,",",I117,",",I118,",",I119,",",I120)</f>
        <v>CT1_39_1_4,CT1_40_3_1,CT1_4_2_1,CT1_4_1_7,CT1_4_1_8,CT1_4_1_9,CT1_4_1_10,CT1_4_1_11,CT1_4_1_12</v>
      </c>
      <c r="N769" t="s">
        <v>2837</v>
      </c>
      <c r="P769" t="str">
        <f>IFERROR(INDEX(LessonLO!H:I,MATCH("GCSE"&amp;AN769,LessonLO!H:H,0),2),"")</f>
        <v>GCSE28</v>
      </c>
      <c r="Q769" t="str">
        <f>IFERROR(INDEX(LessonLO!H:I,MATCH("Tiny"&amp;AN769,LessonLO!H:H,0),2),"")</f>
        <v/>
      </c>
      <c r="R769" t="str">
        <f>IFERROR(INDEX(LessonLO!H:I,MATCH("Mini"&amp;AN769,LessonLO!H:H,0),2),"")</f>
        <v/>
      </c>
      <c r="S769" t="str">
        <f>IFERROR(INDEX(LessonLO!H:I,MATCH("Junior"&amp;AN769,LessonLO!H:H,0),2),"")</f>
        <v/>
      </c>
      <c r="T769" t="str">
        <f>IFERROR(INDEX(LessonLO!H:I,MATCH("Senior"&amp;AN769,LessonLO!H:H,0),1),"")</f>
        <v/>
      </c>
      <c r="AN769" t="s">
        <v>2838</v>
      </c>
      <c r="AO769" t="str">
        <f ca="1">_xlfn.CONCAT(OFFSET(INDEX(I:I,MATCH("CT1_39_1_4",I:I,0)),0,31),",",OFFSET(INDEX(I:I,MATCH("CT1_40_3_1",I:I,0)),0,31),",",OFFSET(INDEX(I:I,MATCH("CT1_4_2_1",I:I,0)),0,31),",",OFFSET(INDEX(I:I,MATCH("CT1_4_1_7",I:I,0)),0,31),",",OFFSET(INDEX(I:I,MATCH("CT1_4_1_8",I:I,0)),0,31),",",OFFSET(INDEX(I:I,MATCH("CT1_4_1_9",I:I,0)),0,31),",",OFFSET(INDEX(I:I,MATCH("CT1_4_1_10",I:I,0)),0,31),",",OFFSET(INDEX(I:I,MATCH("CT1_4_1_11",I:I,0)),0,31),",",OFFSET(INDEX(I:I,MATCH("CT1_4_1_12",I:I,0)),0,31))</f>
        <v>4b451bf7-1547-4690-8f26-04b3b2ccc7a5,c795c523-9a91-4bc4-b071-99fc6104bbf1,3b873fd3-c466-4023-a4b0-2325db7e6a6c,2143c76d-5c2e-407f-9c0b-8329c71c4edb,7056da82-8e68-476c-8906-fa5385971919,d58d632f-0f4b-4684-bd8c-4ae9e328d74b,4a4f47a1-81aa-4788-9ff2-3f9956a9153f,a8e67376-3f35-46b2-bb0a-09e17540f98f,1aee6aec-8677-4445-8fad-daf841d199e4</v>
      </c>
    </row>
    <row r="770" spans="1:41" x14ac:dyDescent="0.45">
      <c r="A770" s="1">
        <v>767</v>
      </c>
      <c r="B770">
        <v>767</v>
      </c>
      <c r="C770" t="s">
        <v>185</v>
      </c>
      <c r="D770" t="s">
        <v>186</v>
      </c>
      <c r="E770" t="s">
        <v>2730</v>
      </c>
      <c r="F770" t="s">
        <v>2731</v>
      </c>
      <c r="G770" t="s">
        <v>2831</v>
      </c>
      <c r="H770" t="s">
        <v>2832</v>
      </c>
      <c r="I770" t="s">
        <v>2839</v>
      </c>
      <c r="J770" t="s">
        <v>230</v>
      </c>
      <c r="L770" s="4" t="str">
        <f>CONCATENATE(I720,",",I768,",",I122,",",I115,",",I116,",",I117,",",I118,",",I119,",",I120)</f>
        <v>CT1_39_1_4,CT1_40_3_1,CT1_4_2_1,CT1_4_1_7,CT1_4_1_8,CT1_4_1_9,CT1_4_1_10,CT1_4_1_11,CT1_4_1_12</v>
      </c>
      <c r="N770" t="s">
        <v>2840</v>
      </c>
      <c r="P770" t="str">
        <f>IFERROR(INDEX(LessonLO!H:I,MATCH("GCSE"&amp;AN770,LessonLO!H:H,0),2),"")</f>
        <v>GCSE28</v>
      </c>
      <c r="Q770" t="str">
        <f>IFERROR(INDEX(LessonLO!H:I,MATCH("Tiny"&amp;AN770,LessonLO!H:H,0),2),"")</f>
        <v/>
      </c>
      <c r="R770" t="str">
        <f>IFERROR(INDEX(LessonLO!H:I,MATCH("Mini"&amp;AN770,LessonLO!H:H,0),2),"")</f>
        <v/>
      </c>
      <c r="S770" t="str">
        <f>IFERROR(INDEX(LessonLO!H:I,MATCH("Junior"&amp;AN770,LessonLO!H:H,0),2),"")</f>
        <v/>
      </c>
      <c r="T770" t="str">
        <f>IFERROR(INDEX(LessonLO!H:I,MATCH("Senior"&amp;AN770,LessonLO!H:H,0),1),"")</f>
        <v/>
      </c>
      <c r="AN770" t="s">
        <v>2841</v>
      </c>
      <c r="AO770" t="str">
        <f ca="1">_xlfn.CONCAT(OFFSET(INDEX(I:I,MATCH("CT1_39_1_4",I:I,0)),0,31),",",OFFSET(INDEX(I:I,MATCH("CT1_40_3_1",I:I,0)),0,31),",",OFFSET(INDEX(I:I,MATCH("CT1_4_2_1",I:I,0)),0,31),",",OFFSET(INDEX(I:I,MATCH("CT1_4_1_7",I:I,0)),0,31),",",OFFSET(INDEX(I:I,MATCH("CT1_4_1_8",I:I,0)),0,31),",",OFFSET(INDEX(I:I,MATCH("CT1_4_1_9",I:I,0)),0,31),",",OFFSET(INDEX(I:I,MATCH("CT1_4_1_10",I:I,0)),0,31),",",OFFSET(INDEX(I:I,MATCH("CT1_4_1_11",I:I,0)),0,31),",",OFFSET(INDEX(I:I,MATCH("CT1_4_1_12",I:I,0)),0,31))</f>
        <v>4b451bf7-1547-4690-8f26-04b3b2ccc7a5,c795c523-9a91-4bc4-b071-99fc6104bbf1,3b873fd3-c466-4023-a4b0-2325db7e6a6c,2143c76d-5c2e-407f-9c0b-8329c71c4edb,7056da82-8e68-476c-8906-fa5385971919,d58d632f-0f4b-4684-bd8c-4ae9e328d74b,4a4f47a1-81aa-4788-9ff2-3f9956a9153f,a8e67376-3f35-46b2-bb0a-09e17540f98f,1aee6aec-8677-4445-8fad-daf841d199e4</v>
      </c>
    </row>
    <row r="771" spans="1:41" ht="15" customHeight="1" x14ac:dyDescent="0.45">
      <c r="A771" s="1">
        <v>768</v>
      </c>
      <c r="B771">
        <v>768</v>
      </c>
      <c r="C771" t="s">
        <v>185</v>
      </c>
      <c r="D771" t="s">
        <v>186</v>
      </c>
      <c r="E771" t="s">
        <v>2730</v>
      </c>
      <c r="F771" t="s">
        <v>2731</v>
      </c>
      <c r="G771" t="s">
        <v>2831</v>
      </c>
      <c r="H771" t="s">
        <v>2832</v>
      </c>
      <c r="I771" t="s">
        <v>2842</v>
      </c>
      <c r="J771" t="s">
        <v>230</v>
      </c>
      <c r="L771" s="7" t="str">
        <f>CONCATENATE(I720,",",I124,",",I125,",",I126,",",I127,",",I128,",",I129)</f>
        <v>CT1_39_1_4,CT1_4_2_3,CT1_4_2_4,CT1_4_2_5,CT1_4_2_6,CT1_4_2_7,CT1_4_2_8</v>
      </c>
      <c r="N771" t="s">
        <v>2843</v>
      </c>
      <c r="P771" t="str">
        <f>IFERROR(INDEX(LessonLO!H:I,MATCH("GCSE"&amp;AN771,LessonLO!H:H,0),2),"")</f>
        <v>GCSE28</v>
      </c>
      <c r="Q771" t="str">
        <f>IFERROR(INDEX(LessonLO!H:I,MATCH("Tiny"&amp;AN771,LessonLO!H:H,0),2),"")</f>
        <v/>
      </c>
      <c r="R771" t="str">
        <f>IFERROR(INDEX(LessonLO!H:I,MATCH("Mini"&amp;AN771,LessonLO!H:H,0),2),"")</f>
        <v/>
      </c>
      <c r="S771" t="str">
        <f>IFERROR(INDEX(LessonLO!H:I,MATCH("Junior"&amp;AN771,LessonLO!H:H,0),2),"")</f>
        <v/>
      </c>
      <c r="T771" t="str">
        <f>IFERROR(INDEX(LessonLO!H:I,MATCH("Senior"&amp;AN771,LessonLO!H:H,0),1),"")</f>
        <v/>
      </c>
      <c r="AN771" t="s">
        <v>2844</v>
      </c>
      <c r="AO771" t="str">
        <f ca="1">_xlfn.CONCAT(OFFSET(INDEX(I:I,MATCH("CT1_39_1_4",I:I,0)),0,31),",",OFFSET(INDEX(I:I,MATCH("CT1_4_2_3",I:I,0)),0,31),",",OFFSET(INDEX(I:I,MATCH("CT1_4_2_4",I:I,0)),0,31),",",OFFSET(INDEX(I:I,MATCH("CT1_4_2_5",I:I,0)),0,31),",",OFFSET(INDEX(I:I,MATCH("CT1_4_2_6",I:I,0)),0,31),",",OFFSET(INDEX(I:I,MATCH("CT1_4_2_7",I:I,0)),0,31),",",OFFSET(INDEX(I:I,MATCH("CT1_4_2_8",I:I,0)),0,31))</f>
        <v>4b451bf7-1547-4690-8f26-04b3b2ccc7a5,605bdc4a-825a-4523-93f2-3a95a6f64a68,39f58081-1fcf-4cd6-b406-8457eac8128e,48942462-9afe-4575-beb7-5040e34ba195,f62c9ce1-970e-4943-aedc-1b478f2e4161,fcf161a6-64ee-4646-9e44-db8ccaa217b5,31cbac03-2117-438b-9f85-82feda8c82c6</v>
      </c>
    </row>
    <row r="772" spans="1:41" x14ac:dyDescent="0.45">
      <c r="A772" s="1">
        <v>769</v>
      </c>
      <c r="B772">
        <v>769</v>
      </c>
      <c r="C772" t="s">
        <v>185</v>
      </c>
      <c r="D772" t="s">
        <v>186</v>
      </c>
      <c r="E772" t="s">
        <v>2730</v>
      </c>
      <c r="F772" t="s">
        <v>2731</v>
      </c>
      <c r="G772" t="s">
        <v>2831</v>
      </c>
      <c r="H772" t="s">
        <v>2832</v>
      </c>
      <c r="I772" t="s">
        <v>2845</v>
      </c>
      <c r="J772" t="s">
        <v>48</v>
      </c>
      <c r="L772" s="4" t="str">
        <f>CONCATENATE(I720,",",I124,",",I125,",",I126,",",I127,",",I128,",",I129)</f>
        <v>CT1_39_1_4,CT1_4_2_3,CT1_4_2_4,CT1_4_2_5,CT1_4_2_6,CT1_4_2_7,CT1_4_2_8</v>
      </c>
      <c r="N772" t="s">
        <v>2846</v>
      </c>
      <c r="P772" t="str">
        <f>IFERROR(INDEX(LessonLO!H:I,MATCH("GCSE"&amp;AN772,LessonLO!H:H,0),2),"")</f>
        <v>GCSE28</v>
      </c>
      <c r="Q772" t="str">
        <f>IFERROR(INDEX(LessonLO!H:I,MATCH("Tiny"&amp;AN772,LessonLO!H:H,0),2),"")</f>
        <v/>
      </c>
      <c r="R772" t="str">
        <f>IFERROR(INDEX(LessonLO!H:I,MATCH("Mini"&amp;AN772,LessonLO!H:H,0),2),"")</f>
        <v/>
      </c>
      <c r="S772" t="str">
        <f>IFERROR(INDEX(LessonLO!H:I,MATCH("Junior"&amp;AN772,LessonLO!H:H,0),2),"")</f>
        <v/>
      </c>
      <c r="T772" t="str">
        <f>IFERROR(INDEX(LessonLO!H:I,MATCH("Senior"&amp;AN772,LessonLO!H:H,0),1),"")</f>
        <v/>
      </c>
      <c r="AN772" t="s">
        <v>2847</v>
      </c>
      <c r="AO772" t="str">
        <f ca="1">_xlfn.CONCAT(OFFSET(INDEX(I:I,MATCH("CT1_39_1_4",I:I,0)),0,31),",",OFFSET(INDEX(I:I,MATCH("CT1_4_2_3",I:I,0)),0,31),",",OFFSET(INDEX(I:I,MATCH("CT1_4_2_4",I:I,0)),0,31),",",OFFSET(INDEX(I:I,MATCH("CT1_4_2_5",I:I,0)),0,31),",",OFFSET(INDEX(I:I,MATCH("CT1_4_2_6",I:I,0)),0,31),",",OFFSET(INDEX(I:I,MATCH("CT1_4_2_7",I:I,0)),0,31),",",OFFSET(INDEX(I:I,MATCH("CT1_4_2_8",I:I,0)),0,31))</f>
        <v>4b451bf7-1547-4690-8f26-04b3b2ccc7a5,605bdc4a-825a-4523-93f2-3a95a6f64a68,39f58081-1fcf-4cd6-b406-8457eac8128e,48942462-9afe-4575-beb7-5040e34ba195,f62c9ce1-970e-4943-aedc-1b478f2e4161,fcf161a6-64ee-4646-9e44-db8ccaa217b5,31cbac03-2117-438b-9f85-82feda8c82c6</v>
      </c>
    </row>
    <row r="773" spans="1:41" x14ac:dyDescent="0.45">
      <c r="A773" s="1">
        <v>770</v>
      </c>
      <c r="B773">
        <v>770</v>
      </c>
      <c r="C773" t="s">
        <v>185</v>
      </c>
      <c r="D773" t="s">
        <v>186</v>
      </c>
      <c r="E773" t="s">
        <v>2730</v>
      </c>
      <c r="F773" t="s">
        <v>2731</v>
      </c>
      <c r="G773" t="s">
        <v>2848</v>
      </c>
      <c r="H773" t="s">
        <v>2849</v>
      </c>
      <c r="I773" t="s">
        <v>2850</v>
      </c>
      <c r="J773" t="s">
        <v>230</v>
      </c>
      <c r="L773" s="4" t="str">
        <f t="shared" ref="L773:L778" si="42">I130</f>
        <v>CT1_4_2_9</v>
      </c>
      <c r="N773" t="s">
        <v>2851</v>
      </c>
      <c r="P773" t="str">
        <f>IFERROR(INDEX(LessonLO!H:I,MATCH("GCSE"&amp;AN773,LessonLO!H:H,0),2),"")</f>
        <v>GCSE28</v>
      </c>
      <c r="Q773" t="str">
        <f>IFERROR(INDEX(LessonLO!H:I,MATCH("Tiny"&amp;AN773,LessonLO!H:H,0),2),"")</f>
        <v/>
      </c>
      <c r="R773" t="str">
        <f>IFERROR(INDEX(LessonLO!H:I,MATCH("Mini"&amp;AN773,LessonLO!H:H,0),2),"")</f>
        <v/>
      </c>
      <c r="S773" t="str">
        <f>IFERROR(INDEX(LessonLO!H:I,MATCH("Junior"&amp;AN773,LessonLO!H:H,0),2),"")</f>
        <v/>
      </c>
      <c r="T773" t="str">
        <f>IFERROR(INDEX(LessonLO!H:I,MATCH("Senior"&amp;AN773,LessonLO!H:H,0),1),"")</f>
        <v/>
      </c>
      <c r="AN773" t="s">
        <v>2852</v>
      </c>
      <c r="AO773" t="str">
        <f t="shared" ref="AO773:AO778" ca="1" si="43">OFFSET(INDEX(I:I,MATCH(L773,I:I,0)),0,31)</f>
        <v>23698c67-c2e6-45de-aba4-c36db66f0c04</v>
      </c>
    </row>
    <row r="774" spans="1:41" x14ac:dyDescent="0.45">
      <c r="A774" s="1">
        <v>771</v>
      </c>
      <c r="B774">
        <v>771</v>
      </c>
      <c r="C774" t="s">
        <v>185</v>
      </c>
      <c r="D774" t="s">
        <v>186</v>
      </c>
      <c r="E774" t="s">
        <v>2730</v>
      </c>
      <c r="F774" t="s">
        <v>2731</v>
      </c>
      <c r="G774" t="s">
        <v>2848</v>
      </c>
      <c r="H774" t="s">
        <v>2849</v>
      </c>
      <c r="I774" t="s">
        <v>2853</v>
      </c>
      <c r="J774" t="s">
        <v>230</v>
      </c>
      <c r="L774" s="4" t="str">
        <f t="shared" si="42"/>
        <v>CT1_4_2_10</v>
      </c>
      <c r="N774" t="s">
        <v>2854</v>
      </c>
      <c r="P774" t="str">
        <f>IFERROR(INDEX(LessonLO!H:I,MATCH("GCSE"&amp;AN774,LessonLO!H:H,0),2),"")</f>
        <v>GCSE28</v>
      </c>
      <c r="Q774" t="str">
        <f>IFERROR(INDEX(LessonLO!H:I,MATCH("Tiny"&amp;AN774,LessonLO!H:H,0),2),"")</f>
        <v/>
      </c>
      <c r="R774" t="str">
        <f>IFERROR(INDEX(LessonLO!H:I,MATCH("Mini"&amp;AN774,LessonLO!H:H,0),2),"")</f>
        <v/>
      </c>
      <c r="S774" t="str">
        <f>IFERROR(INDEX(LessonLO!H:I,MATCH("Junior"&amp;AN774,LessonLO!H:H,0),2),"")</f>
        <v/>
      </c>
      <c r="T774" t="str">
        <f>IFERROR(INDEX(LessonLO!H:I,MATCH("Senior"&amp;AN774,LessonLO!H:H,0),1),"")</f>
        <v/>
      </c>
      <c r="AN774" t="s">
        <v>2855</v>
      </c>
      <c r="AO774" t="str">
        <f t="shared" ca="1" si="43"/>
        <v>816e0874-2ebf-40a0-9034-27e70f5a14a2</v>
      </c>
    </row>
    <row r="775" spans="1:41" x14ac:dyDescent="0.45">
      <c r="A775" s="1">
        <v>772</v>
      </c>
      <c r="B775">
        <v>772</v>
      </c>
      <c r="C775" t="s">
        <v>185</v>
      </c>
      <c r="D775" t="s">
        <v>186</v>
      </c>
      <c r="E775" t="s">
        <v>2730</v>
      </c>
      <c r="F775" t="s">
        <v>2731</v>
      </c>
      <c r="G775" t="s">
        <v>2848</v>
      </c>
      <c r="H775" t="s">
        <v>2849</v>
      </c>
      <c r="I775" t="s">
        <v>2856</v>
      </c>
      <c r="J775" t="s">
        <v>230</v>
      </c>
      <c r="L775" s="4" t="str">
        <f t="shared" si="42"/>
        <v>CT1_4_2_11</v>
      </c>
      <c r="N775" t="s">
        <v>2857</v>
      </c>
      <c r="P775" t="str">
        <f>IFERROR(INDEX(LessonLO!H:I,MATCH("GCSE"&amp;AN775,LessonLO!H:H,0),2),"")</f>
        <v>GCSE28</v>
      </c>
      <c r="Q775" t="str">
        <f>IFERROR(INDEX(LessonLO!H:I,MATCH("Tiny"&amp;AN775,LessonLO!H:H,0),2),"")</f>
        <v/>
      </c>
      <c r="R775" t="str">
        <f>IFERROR(INDEX(LessonLO!H:I,MATCH("Mini"&amp;AN775,LessonLO!H:H,0),2),"")</f>
        <v/>
      </c>
      <c r="S775" t="str">
        <f>IFERROR(INDEX(LessonLO!H:I,MATCH("Junior"&amp;AN775,LessonLO!H:H,0),2),"")</f>
        <v/>
      </c>
      <c r="T775" t="str">
        <f>IFERROR(INDEX(LessonLO!H:I,MATCH("Senior"&amp;AN775,LessonLO!H:H,0),1),"")</f>
        <v/>
      </c>
      <c r="AN775" t="s">
        <v>2858</v>
      </c>
      <c r="AO775" t="str">
        <f t="shared" ca="1" si="43"/>
        <v>5154641b-8f68-45d4-804b-bf9832d556f6</v>
      </c>
    </row>
    <row r="776" spans="1:41" x14ac:dyDescent="0.45">
      <c r="A776" s="1">
        <v>773</v>
      </c>
      <c r="B776">
        <v>773</v>
      </c>
      <c r="C776" t="s">
        <v>185</v>
      </c>
      <c r="D776" t="s">
        <v>186</v>
      </c>
      <c r="E776" t="s">
        <v>2730</v>
      </c>
      <c r="F776" t="s">
        <v>2731</v>
      </c>
      <c r="G776" t="s">
        <v>2848</v>
      </c>
      <c r="H776" t="s">
        <v>2849</v>
      </c>
      <c r="I776" t="s">
        <v>2859</v>
      </c>
      <c r="J776" t="s">
        <v>230</v>
      </c>
      <c r="L776" s="4" t="str">
        <f t="shared" si="42"/>
        <v>CT1_4_2_12</v>
      </c>
      <c r="N776" t="s">
        <v>2860</v>
      </c>
      <c r="P776" t="str">
        <f>IFERROR(INDEX(LessonLO!H:I,MATCH("GCSE"&amp;AN776,LessonLO!H:H,0),2),"")</f>
        <v>GCSE28</v>
      </c>
      <c r="Q776" t="str">
        <f>IFERROR(INDEX(LessonLO!H:I,MATCH("Tiny"&amp;AN776,LessonLO!H:H,0),2),"")</f>
        <v/>
      </c>
      <c r="R776" t="str">
        <f>IFERROR(INDEX(LessonLO!H:I,MATCH("Mini"&amp;AN776,LessonLO!H:H,0),2),"")</f>
        <v/>
      </c>
      <c r="S776" t="str">
        <f>IFERROR(INDEX(LessonLO!H:I,MATCH("Junior"&amp;AN776,LessonLO!H:H,0),2),"")</f>
        <v/>
      </c>
      <c r="T776" t="str">
        <f>IFERROR(INDEX(LessonLO!H:I,MATCH("Senior"&amp;AN776,LessonLO!H:H,0),1),"")</f>
        <v/>
      </c>
      <c r="AN776" t="s">
        <v>2861</v>
      </c>
      <c r="AO776" t="str">
        <f t="shared" ca="1" si="43"/>
        <v>cff090e3-c2c9-4a0a-8f15-dd67af29e629</v>
      </c>
    </row>
    <row r="777" spans="1:41" x14ac:dyDescent="0.45">
      <c r="A777" s="1">
        <v>774</v>
      </c>
      <c r="B777">
        <v>774</v>
      </c>
      <c r="C777" t="s">
        <v>185</v>
      </c>
      <c r="D777" t="s">
        <v>186</v>
      </c>
      <c r="E777" t="s">
        <v>2730</v>
      </c>
      <c r="F777" t="s">
        <v>2731</v>
      </c>
      <c r="G777" t="s">
        <v>2848</v>
      </c>
      <c r="H777" t="s">
        <v>2849</v>
      </c>
      <c r="I777" t="s">
        <v>2862</v>
      </c>
      <c r="J777" t="s">
        <v>230</v>
      </c>
      <c r="L777" s="4" t="str">
        <f t="shared" si="42"/>
        <v>CT1_4_2_13</v>
      </c>
      <c r="N777" t="s">
        <v>2863</v>
      </c>
      <c r="P777" t="str">
        <f>IFERROR(INDEX(LessonLO!H:I,MATCH("GCSE"&amp;AN777,LessonLO!H:H,0),2),"")</f>
        <v>GCSE28</v>
      </c>
      <c r="Q777" t="str">
        <f>IFERROR(INDEX(LessonLO!H:I,MATCH("Tiny"&amp;AN777,LessonLO!H:H,0),2),"")</f>
        <v/>
      </c>
      <c r="R777" t="str">
        <f>IFERROR(INDEX(LessonLO!H:I,MATCH("Mini"&amp;AN777,LessonLO!H:H,0),2),"")</f>
        <v/>
      </c>
      <c r="S777" t="str">
        <f>IFERROR(INDEX(LessonLO!H:I,MATCH("Junior"&amp;AN777,LessonLO!H:H,0),2),"")</f>
        <v/>
      </c>
      <c r="T777" t="str">
        <f>IFERROR(INDEX(LessonLO!H:I,MATCH("Senior"&amp;AN777,LessonLO!H:H,0),1),"")</f>
        <v/>
      </c>
      <c r="AN777" t="s">
        <v>2864</v>
      </c>
      <c r="AO777" t="str">
        <f t="shared" ca="1" si="43"/>
        <v>3f491392-13ad-4a95-b82d-2b0c0b080751</v>
      </c>
    </row>
    <row r="778" spans="1:41" x14ac:dyDescent="0.45">
      <c r="A778" s="1">
        <v>775</v>
      </c>
      <c r="B778">
        <v>775</v>
      </c>
      <c r="C778" t="s">
        <v>185</v>
      </c>
      <c r="D778" t="s">
        <v>186</v>
      </c>
      <c r="E778" t="s">
        <v>2730</v>
      </c>
      <c r="F778" t="s">
        <v>2731</v>
      </c>
      <c r="G778" t="s">
        <v>2848</v>
      </c>
      <c r="H778" t="s">
        <v>2849</v>
      </c>
      <c r="I778" t="s">
        <v>2865</v>
      </c>
      <c r="J778" t="s">
        <v>230</v>
      </c>
      <c r="L778" s="4" t="str">
        <f t="shared" si="42"/>
        <v>CT1_5_1_1</v>
      </c>
      <c r="N778" t="s">
        <v>2866</v>
      </c>
      <c r="P778" t="str">
        <f>IFERROR(INDEX(LessonLO!H:I,MATCH("GCSE"&amp;AN778,LessonLO!H:H,0),2),"")</f>
        <v>GCSE28</v>
      </c>
      <c r="Q778" t="str">
        <f>IFERROR(INDEX(LessonLO!H:I,MATCH("Tiny"&amp;AN778,LessonLO!H:H,0),2),"")</f>
        <v/>
      </c>
      <c r="R778" t="str">
        <f>IFERROR(INDEX(LessonLO!H:I,MATCH("Mini"&amp;AN778,LessonLO!H:H,0),2),"")</f>
        <v/>
      </c>
      <c r="S778" t="str">
        <f>IFERROR(INDEX(LessonLO!H:I,MATCH("Junior"&amp;AN778,LessonLO!H:H,0),2),"")</f>
        <v/>
      </c>
      <c r="T778" t="str">
        <f>IFERROR(INDEX(LessonLO!H:I,MATCH("Senior"&amp;AN778,LessonLO!H:H,0),1),"")</f>
        <v/>
      </c>
      <c r="AN778" t="s">
        <v>2867</v>
      </c>
      <c r="AO778" t="str">
        <f t="shared" ca="1" si="43"/>
        <v>34d61c85-b105-476b-861e-5dcf7bc0b5aa</v>
      </c>
    </row>
    <row r="779" spans="1:41" x14ac:dyDescent="0.45">
      <c r="A779" s="1">
        <v>776</v>
      </c>
      <c r="B779">
        <v>776</v>
      </c>
      <c r="C779" t="s">
        <v>185</v>
      </c>
      <c r="D779" t="s">
        <v>186</v>
      </c>
      <c r="E779" t="s">
        <v>2730</v>
      </c>
      <c r="F779" t="s">
        <v>2731</v>
      </c>
      <c r="G779" t="s">
        <v>2848</v>
      </c>
      <c r="H779" t="s">
        <v>2849</v>
      </c>
      <c r="I779" t="s">
        <v>2868</v>
      </c>
      <c r="J779" t="s">
        <v>48</v>
      </c>
      <c r="L779" s="4" t="str">
        <f>CONCATENATE(I109,",",I123)</f>
        <v>CT1_4_1_1,CT1_4_2_2</v>
      </c>
      <c r="N779" t="s">
        <v>2869</v>
      </c>
      <c r="P779" t="str">
        <f>IFERROR(INDEX(LessonLO!H:I,MATCH("GCSE"&amp;AN779,LessonLO!H:H,0),2),"")</f>
        <v/>
      </c>
      <c r="Q779" t="str">
        <f>IFERROR(INDEX(LessonLO!H:I,MATCH("Tiny"&amp;AN779,LessonLO!H:H,0),2),"")</f>
        <v/>
      </c>
      <c r="R779" t="str">
        <f>IFERROR(INDEX(LessonLO!H:I,MATCH("Mini"&amp;AN779,LessonLO!H:H,0),2),"")</f>
        <v/>
      </c>
      <c r="S779" t="str">
        <f>IFERROR(INDEX(LessonLO!H:I,MATCH("Junior"&amp;AN779,LessonLO!H:H,0),2),"")</f>
        <v/>
      </c>
      <c r="T779" t="str">
        <f>IFERROR(INDEX(LessonLO!H:I,MATCH("Senior"&amp;AN779,LessonLO!H:H,0),1),"")</f>
        <v/>
      </c>
      <c r="AN779" t="s">
        <v>2870</v>
      </c>
      <c r="AO779" t="str">
        <f ca="1">_xlfn.CONCAT(OFFSET(INDEX(I:I,MATCH("CT1_4_1_1",I:I,0)),0,31),",",OFFSET(INDEX(I:I,MATCH("CT1_4_2_2",I:I,0)),0,31))</f>
        <v>50b71024-9802-4fbc-ae28-7295fa831173,7f9b970d-e536-4837-9b18-1b851c10106f</v>
      </c>
    </row>
    <row r="780" spans="1:41" x14ac:dyDescent="0.45">
      <c r="A780" s="1">
        <v>777</v>
      </c>
      <c r="B780">
        <v>777</v>
      </c>
      <c r="C780" t="s">
        <v>185</v>
      </c>
      <c r="D780" t="s">
        <v>186</v>
      </c>
      <c r="E780" t="s">
        <v>2730</v>
      </c>
      <c r="F780" t="s">
        <v>2731</v>
      </c>
      <c r="G780" t="s">
        <v>2871</v>
      </c>
      <c r="H780" t="s">
        <v>290</v>
      </c>
      <c r="I780" t="s">
        <v>2872</v>
      </c>
      <c r="J780" t="s">
        <v>230</v>
      </c>
      <c r="L780" s="4" t="str">
        <f>CONCATENATE(I720,",",I269)</f>
        <v>CT1_39_1_4,CT1_11_2_2</v>
      </c>
      <c r="N780" t="s">
        <v>2873</v>
      </c>
      <c r="P780" t="str">
        <f>IFERROR(INDEX(LessonLO!H:I,MATCH("GCSE"&amp;AN780,LessonLO!H:H,0),2),"")</f>
        <v>GCSE50</v>
      </c>
      <c r="Q780" t="str">
        <f>IFERROR(INDEX(LessonLO!H:I,MATCH("Tiny"&amp;AN780,LessonLO!H:H,0),2),"")</f>
        <v/>
      </c>
      <c r="R780" t="str">
        <f>IFERROR(INDEX(LessonLO!H:I,MATCH("Mini"&amp;AN780,LessonLO!H:H,0),2),"")</f>
        <v/>
      </c>
      <c r="S780" t="str">
        <f>IFERROR(INDEX(LessonLO!H:I,MATCH("Junior"&amp;AN780,LessonLO!H:H,0),2),"")</f>
        <v/>
      </c>
      <c r="T780" t="str">
        <f>IFERROR(INDEX(LessonLO!H:I,MATCH("Senior"&amp;AN780,LessonLO!H:H,0),1),"")</f>
        <v/>
      </c>
      <c r="AN780" t="s">
        <v>2874</v>
      </c>
      <c r="AO780" t="str">
        <f ca="1">_xlfn.CONCAT(OFFSET(INDEX(I:I,MATCH("CT1_39_1_4",I:I,0)),0,31),",",OFFSET(INDEX(I:I,MATCH("CT1_11_2_2",I:I,0)),0,31))</f>
        <v>4b451bf7-1547-4690-8f26-04b3b2ccc7a5,6c3b88fd-0f08-412b-b35b-1c969e1fd3f0</v>
      </c>
    </row>
    <row r="781" spans="1:41" x14ac:dyDescent="0.45">
      <c r="A781" s="1">
        <v>778</v>
      </c>
      <c r="B781">
        <v>778</v>
      </c>
      <c r="C781" t="s">
        <v>185</v>
      </c>
      <c r="D781" t="s">
        <v>186</v>
      </c>
      <c r="E781" t="s">
        <v>2730</v>
      </c>
      <c r="F781" t="s">
        <v>2731</v>
      </c>
      <c r="G781" t="s">
        <v>2871</v>
      </c>
      <c r="H781" t="s">
        <v>290</v>
      </c>
      <c r="I781" t="s">
        <v>2875</v>
      </c>
      <c r="J781" t="s">
        <v>230</v>
      </c>
      <c r="L781" s="4" t="str">
        <f>I269</f>
        <v>CT1_11_2_2</v>
      </c>
      <c r="N781" t="s">
        <v>2876</v>
      </c>
      <c r="P781" t="str">
        <f>IFERROR(INDEX(LessonLO!H:I,MATCH("GCSE"&amp;AN781,LessonLO!H:H,0),2),"")</f>
        <v>GCSE40</v>
      </c>
      <c r="Q781" t="str">
        <f>IFERROR(INDEX(LessonLO!H:I,MATCH("Tiny"&amp;AN781,LessonLO!H:H,0),2),"")</f>
        <v/>
      </c>
      <c r="R781" t="str">
        <f>IFERROR(INDEX(LessonLO!H:I,MATCH("Mini"&amp;AN781,LessonLO!H:H,0),2),"")</f>
        <v/>
      </c>
      <c r="S781" t="str">
        <f>IFERROR(INDEX(LessonLO!H:I,MATCH("Junior"&amp;AN781,LessonLO!H:H,0),2),"")</f>
        <v/>
      </c>
      <c r="T781" t="str">
        <f>IFERROR(INDEX(LessonLO!H:I,MATCH("Senior"&amp;AN781,LessonLO!H:H,0),1),"")</f>
        <v/>
      </c>
      <c r="AN781" t="s">
        <v>2877</v>
      </c>
      <c r="AO781" t="str">
        <f ca="1">OFFSET(INDEX(I:I,MATCH(L781,I:I,0)),0,31)</f>
        <v>6c3b88fd-0f08-412b-b35b-1c969e1fd3f0</v>
      </c>
    </row>
    <row r="782" spans="1:41" x14ac:dyDescent="0.45">
      <c r="A782" s="1">
        <v>779</v>
      </c>
      <c r="B782">
        <v>779</v>
      </c>
      <c r="C782" t="s">
        <v>185</v>
      </c>
      <c r="D782" t="s">
        <v>186</v>
      </c>
      <c r="E782" t="s">
        <v>2730</v>
      </c>
      <c r="F782" t="s">
        <v>2731</v>
      </c>
      <c r="G782" t="s">
        <v>2871</v>
      </c>
      <c r="H782" t="s">
        <v>290</v>
      </c>
      <c r="I782" t="s">
        <v>2878</v>
      </c>
      <c r="J782" t="s">
        <v>80</v>
      </c>
      <c r="L782" s="4" t="str">
        <f>I149</f>
        <v>CT1_5_3_1</v>
      </c>
      <c r="N782" t="s">
        <v>2879</v>
      </c>
      <c r="P782" t="str">
        <f>IFERROR(INDEX(LessonLO!H:I,MATCH("GCSE"&amp;AN782,LessonLO!H:H,0),2),"")</f>
        <v>GCSE40</v>
      </c>
      <c r="Q782" t="str">
        <f>IFERROR(INDEX(LessonLO!H:I,MATCH("Tiny"&amp;AN782,LessonLO!H:H,0),2),"")</f>
        <v/>
      </c>
      <c r="R782" t="str">
        <f>IFERROR(INDEX(LessonLO!H:I,MATCH("Mini"&amp;AN782,LessonLO!H:H,0),2),"")</f>
        <v/>
      </c>
      <c r="S782" t="str">
        <f>IFERROR(INDEX(LessonLO!H:I,MATCH("Junior"&amp;AN782,LessonLO!H:H,0),2),"")</f>
        <v/>
      </c>
      <c r="T782" t="str">
        <f>IFERROR(INDEX(LessonLO!H:I,MATCH("Senior"&amp;AN782,LessonLO!H:H,0),1),"")</f>
        <v/>
      </c>
      <c r="AN782" t="s">
        <v>2880</v>
      </c>
      <c r="AO782" t="str">
        <f ca="1">OFFSET(INDEX(I:I,MATCH(L782,I:I,0)),0,31)</f>
        <v>c08d960b-2f56-4dbe-9ed0-29a083d43b36</v>
      </c>
    </row>
    <row r="783" spans="1:41" x14ac:dyDescent="0.45">
      <c r="A783" s="1">
        <v>780</v>
      </c>
      <c r="B783">
        <v>780</v>
      </c>
      <c r="C783" t="s">
        <v>185</v>
      </c>
      <c r="D783" t="s">
        <v>186</v>
      </c>
      <c r="E783" t="s">
        <v>2730</v>
      </c>
      <c r="F783" t="s">
        <v>2731</v>
      </c>
      <c r="G783" t="s">
        <v>2881</v>
      </c>
      <c r="H783" t="s">
        <v>2882</v>
      </c>
      <c r="I783" t="s">
        <v>2883</v>
      </c>
      <c r="J783" t="s">
        <v>53</v>
      </c>
      <c r="L783" s="4">
        <v>0</v>
      </c>
      <c r="N783" t="s">
        <v>2884</v>
      </c>
      <c r="P783" t="str">
        <f>IFERROR(INDEX(LessonLO!H:I,MATCH("GCSE"&amp;AN783,LessonLO!H:H,0),2),"")</f>
        <v>GCSE44</v>
      </c>
      <c r="Q783" t="str">
        <f>IFERROR(INDEX(LessonLO!H:I,MATCH("Tiny"&amp;AN783,LessonLO!H:H,0),2),"")</f>
        <v/>
      </c>
      <c r="R783" t="str">
        <f>IFERROR(INDEX(LessonLO!H:I,MATCH("Mini"&amp;AN783,LessonLO!H:H,0),2),"")</f>
        <v/>
      </c>
      <c r="S783" t="str">
        <f>IFERROR(INDEX(LessonLO!H:I,MATCH("Junior"&amp;AN783,LessonLO!H:H,0),2),"")</f>
        <v/>
      </c>
      <c r="T783" t="str">
        <f>IFERROR(INDEX(LessonLO!H:I,MATCH("Senior"&amp;AN783,LessonLO!H:H,0),1),"")</f>
        <v/>
      </c>
      <c r="AN783" t="s">
        <v>2885</v>
      </c>
    </row>
    <row r="784" spans="1:41" x14ac:dyDescent="0.45">
      <c r="A784" s="1">
        <v>781</v>
      </c>
      <c r="B784">
        <v>781</v>
      </c>
      <c r="C784" t="s">
        <v>185</v>
      </c>
      <c r="D784" t="s">
        <v>186</v>
      </c>
      <c r="E784" t="s">
        <v>2730</v>
      </c>
      <c r="F784" t="s">
        <v>2731</v>
      </c>
      <c r="G784" t="s">
        <v>2881</v>
      </c>
      <c r="H784" t="s">
        <v>2882</v>
      </c>
      <c r="I784" t="s">
        <v>2886</v>
      </c>
      <c r="J784" t="s">
        <v>53</v>
      </c>
      <c r="L784" s="4" t="str">
        <f>I783</f>
        <v>CT1_40_6_1</v>
      </c>
      <c r="N784" t="s">
        <v>2887</v>
      </c>
      <c r="P784" t="str">
        <f>IFERROR(INDEX(LessonLO!H:I,MATCH("GCSE"&amp;AN784,LessonLO!H:H,0),2),"")</f>
        <v>GCSE44</v>
      </c>
      <c r="Q784" t="str">
        <f>IFERROR(INDEX(LessonLO!H:I,MATCH("Tiny"&amp;AN784,LessonLO!H:H,0),2),"")</f>
        <v/>
      </c>
      <c r="R784" t="str">
        <f>IFERROR(INDEX(LessonLO!H:I,MATCH("Mini"&amp;AN784,LessonLO!H:H,0),2),"")</f>
        <v/>
      </c>
      <c r="S784" t="str">
        <f>IFERROR(INDEX(LessonLO!H:I,MATCH("Junior"&amp;AN784,LessonLO!H:H,0),2),"")</f>
        <v/>
      </c>
      <c r="T784" t="str">
        <f>IFERROR(INDEX(LessonLO!H:I,MATCH("Senior"&amp;AN784,LessonLO!H:H,0),1),"")</f>
        <v/>
      </c>
      <c r="AN784" t="s">
        <v>2888</v>
      </c>
      <c r="AO784" t="str">
        <f ca="1">OFFSET(INDEX(I:I,MATCH(L784,I:I,0)),0,31)</f>
        <v>b6ef8c0f-6087-428a-bd1e-7e58270238df</v>
      </c>
    </row>
    <row r="785" spans="1:41" x14ac:dyDescent="0.45">
      <c r="A785" s="1">
        <v>782</v>
      </c>
      <c r="B785">
        <v>782</v>
      </c>
      <c r="C785" t="s">
        <v>185</v>
      </c>
      <c r="D785" t="s">
        <v>186</v>
      </c>
      <c r="E785" t="s">
        <v>2730</v>
      </c>
      <c r="F785" t="s">
        <v>2731</v>
      </c>
      <c r="G785" t="s">
        <v>2881</v>
      </c>
      <c r="H785" t="s">
        <v>2882</v>
      </c>
      <c r="I785" t="s">
        <v>2889</v>
      </c>
      <c r="J785" t="s">
        <v>53</v>
      </c>
      <c r="L785" s="4" t="str">
        <f>CONCATENATE(I783,",",I784,",",I793)</f>
        <v>CT1_40_6_1,CT1_40_6_2,CT1_40_6_11</v>
      </c>
      <c r="N785" t="s">
        <v>2890</v>
      </c>
      <c r="P785" t="str">
        <f>IFERROR(INDEX(LessonLO!H:I,MATCH("GCSE"&amp;AN785,LessonLO!H:H,0),2),"")</f>
        <v>GCSE44</v>
      </c>
      <c r="Q785" t="str">
        <f>IFERROR(INDEX(LessonLO!H:I,MATCH("Tiny"&amp;AN785,LessonLO!H:H,0),2),"")</f>
        <v/>
      </c>
      <c r="R785" t="str">
        <f>IFERROR(INDEX(LessonLO!H:I,MATCH("Mini"&amp;AN785,LessonLO!H:H,0),2),"")</f>
        <v/>
      </c>
      <c r="S785" t="str">
        <f>IFERROR(INDEX(LessonLO!H:I,MATCH("Junior"&amp;AN785,LessonLO!H:H,0),2),"")</f>
        <v/>
      </c>
      <c r="T785" t="str">
        <f>IFERROR(INDEX(LessonLO!H:I,MATCH("Senior"&amp;AN785,LessonLO!H:H,0),1),"")</f>
        <v/>
      </c>
      <c r="AN785" t="s">
        <v>2891</v>
      </c>
      <c r="AO785" t="str">
        <f ca="1">_xlfn.CONCAT(OFFSET(INDEX(I:I,MATCH("CT1_40_6_1",I:I,0)),0,31),",",OFFSET(INDEX(I:I,MATCH("CT1_40_6_2",I:I,0)),0,31),",",OFFSET(INDEX(I:I,MATCH("CT1_40_6_11",I:I,0)),0,31))</f>
        <v>b6ef8c0f-6087-428a-bd1e-7e58270238df,db79ee85-79d9-417f-b69b-7e61ac6be27e,97ae81dc-8973-4268-b1cb-10ab968d2732</v>
      </c>
    </row>
    <row r="786" spans="1:41" x14ac:dyDescent="0.45">
      <c r="A786" s="1">
        <v>783</v>
      </c>
      <c r="B786">
        <v>783</v>
      </c>
      <c r="C786" t="s">
        <v>185</v>
      </c>
      <c r="D786" t="s">
        <v>186</v>
      </c>
      <c r="E786" t="s">
        <v>2730</v>
      </c>
      <c r="F786" t="s">
        <v>2731</v>
      </c>
      <c r="G786" t="s">
        <v>2881</v>
      </c>
      <c r="H786" t="s">
        <v>2882</v>
      </c>
      <c r="I786" t="s">
        <v>2892</v>
      </c>
      <c r="J786" t="s">
        <v>53</v>
      </c>
      <c r="L786" s="4" t="str">
        <f>CONCATENATE(I784,",",I783)</f>
        <v>CT1_40_6_2,CT1_40_6_1</v>
      </c>
      <c r="N786" t="s">
        <v>2893</v>
      </c>
      <c r="P786" t="str">
        <f>IFERROR(INDEX(LessonLO!H:I,MATCH("GCSE"&amp;AN786,LessonLO!H:H,0),2),"")</f>
        <v>GCSE44</v>
      </c>
      <c r="Q786" t="str">
        <f>IFERROR(INDEX(LessonLO!H:I,MATCH("Tiny"&amp;AN786,LessonLO!H:H,0),2),"")</f>
        <v/>
      </c>
      <c r="R786" t="str">
        <f>IFERROR(INDEX(LessonLO!H:I,MATCH("Mini"&amp;AN786,LessonLO!H:H,0),2),"")</f>
        <v/>
      </c>
      <c r="S786" t="str">
        <f>IFERROR(INDEX(LessonLO!H:I,MATCH("Junior"&amp;AN786,LessonLO!H:H,0),2),"")</f>
        <v/>
      </c>
      <c r="T786" t="str">
        <f>IFERROR(INDEX(LessonLO!H:I,MATCH("Senior"&amp;AN786,LessonLO!H:H,0),1),"")</f>
        <v/>
      </c>
      <c r="AN786" t="s">
        <v>2894</v>
      </c>
      <c r="AO786" t="str">
        <f ca="1">_xlfn.CONCAT(OFFSET(INDEX(I:I,MATCH("CT1_40_6_2",I:I,0)),0,31),",",OFFSET(INDEX(I:I,MATCH("CT1_40_6_1",I:I,0)),0,31))</f>
        <v>db79ee85-79d9-417f-b69b-7e61ac6be27e,b6ef8c0f-6087-428a-bd1e-7e58270238df</v>
      </c>
    </row>
    <row r="787" spans="1:41" x14ac:dyDescent="0.45">
      <c r="A787" s="1">
        <v>784</v>
      </c>
      <c r="B787">
        <v>784</v>
      </c>
      <c r="C787" t="s">
        <v>185</v>
      </c>
      <c r="D787" t="s">
        <v>186</v>
      </c>
      <c r="E787" t="s">
        <v>2730</v>
      </c>
      <c r="F787" t="s">
        <v>2731</v>
      </c>
      <c r="G787" t="s">
        <v>2881</v>
      </c>
      <c r="H787" t="s">
        <v>2882</v>
      </c>
      <c r="I787" t="s">
        <v>2895</v>
      </c>
      <c r="J787" t="s">
        <v>53</v>
      </c>
      <c r="L787" s="4" t="str">
        <f>CONCATENATE(I783,",",I784,",",I792)</f>
        <v>CT1_40_6_1,CT1_40_6_2,CT1_40_6_10</v>
      </c>
      <c r="N787" t="s">
        <v>2896</v>
      </c>
      <c r="P787" t="str">
        <f>IFERROR(INDEX(LessonLO!H:I,MATCH("GCSE"&amp;AN787,LessonLO!H:H,0),2),"")</f>
        <v>GCSE44</v>
      </c>
      <c r="Q787" t="str">
        <f>IFERROR(INDEX(LessonLO!H:I,MATCH("Tiny"&amp;AN787,LessonLO!H:H,0),2),"")</f>
        <v/>
      </c>
      <c r="R787" t="str">
        <f>IFERROR(INDEX(LessonLO!H:I,MATCH("Mini"&amp;AN787,LessonLO!H:H,0),2),"")</f>
        <v/>
      </c>
      <c r="S787" t="str">
        <f>IFERROR(INDEX(LessonLO!H:I,MATCH("Junior"&amp;AN787,LessonLO!H:H,0),2),"")</f>
        <v/>
      </c>
      <c r="T787" t="str">
        <f>IFERROR(INDEX(LessonLO!H:I,MATCH("Senior"&amp;AN787,LessonLO!H:H,0),1),"")</f>
        <v/>
      </c>
      <c r="AN787" t="s">
        <v>2897</v>
      </c>
      <c r="AO787" t="str">
        <f ca="1">_xlfn.CONCAT(OFFSET(INDEX(I:I,MATCH("CT1_40_6_1",I:I,0)),0,31),",",OFFSET(INDEX(I:I,MATCH("CT1_40_6_2",I:I,0)),0,31),",",OFFSET(INDEX(I:I,MATCH("CT1_40_6_10",I:I,0)),0,31))</f>
        <v>b6ef8c0f-6087-428a-bd1e-7e58270238df,db79ee85-79d9-417f-b69b-7e61ac6be27e,affd8acd-75b9-494c-8202-629d6286b1b4</v>
      </c>
    </row>
    <row r="788" spans="1:41" x14ac:dyDescent="0.45">
      <c r="A788" s="1">
        <v>785</v>
      </c>
      <c r="B788">
        <v>785</v>
      </c>
      <c r="C788" t="s">
        <v>185</v>
      </c>
      <c r="D788" t="s">
        <v>186</v>
      </c>
      <c r="E788" t="s">
        <v>2730</v>
      </c>
      <c r="F788" t="s">
        <v>2731</v>
      </c>
      <c r="G788" t="s">
        <v>2881</v>
      </c>
      <c r="H788" t="s">
        <v>2882</v>
      </c>
      <c r="I788" t="s">
        <v>2898</v>
      </c>
      <c r="J788" t="s">
        <v>53</v>
      </c>
      <c r="L788" s="4" t="str">
        <f>I783</f>
        <v>CT1_40_6_1</v>
      </c>
      <c r="N788" t="s">
        <v>2899</v>
      </c>
      <c r="P788" t="str">
        <f>IFERROR(INDEX(LessonLO!H:I,MATCH("GCSE"&amp;AN788,LessonLO!H:H,0),2),"")</f>
        <v>GCSE33</v>
      </c>
      <c r="Q788" t="str">
        <f>IFERROR(INDEX(LessonLO!H:I,MATCH("Tiny"&amp;AN788,LessonLO!H:H,0),2),"")</f>
        <v/>
      </c>
      <c r="R788" t="str">
        <f>IFERROR(INDEX(LessonLO!H:I,MATCH("Mini"&amp;AN788,LessonLO!H:H,0),2),"")</f>
        <v/>
      </c>
      <c r="S788" t="str">
        <f>IFERROR(INDEX(LessonLO!H:I,MATCH("Junior"&amp;AN788,LessonLO!H:H,0),2),"")</f>
        <v/>
      </c>
      <c r="T788" t="str">
        <f>IFERROR(INDEX(LessonLO!H:I,MATCH("Senior"&amp;AN788,LessonLO!H:H,0),1),"")</f>
        <v/>
      </c>
      <c r="AN788" t="s">
        <v>2900</v>
      </c>
      <c r="AO788" t="str">
        <f ca="1">OFFSET(INDEX(I:I,MATCH(L788,I:I,0)),0,31)</f>
        <v>b6ef8c0f-6087-428a-bd1e-7e58270238df</v>
      </c>
    </row>
    <row r="789" spans="1:41" x14ac:dyDescent="0.45">
      <c r="A789" s="1">
        <v>786</v>
      </c>
      <c r="B789">
        <v>786</v>
      </c>
      <c r="C789" t="s">
        <v>185</v>
      </c>
      <c r="D789" t="s">
        <v>186</v>
      </c>
      <c r="E789" t="s">
        <v>2730</v>
      </c>
      <c r="F789" t="s">
        <v>2731</v>
      </c>
      <c r="G789" t="s">
        <v>2881</v>
      </c>
      <c r="H789" t="s">
        <v>2882</v>
      </c>
      <c r="I789" t="s">
        <v>2901</v>
      </c>
      <c r="J789" t="s">
        <v>53</v>
      </c>
      <c r="L789" s="4" t="str">
        <f>I788</f>
        <v>CT1_40_6_6</v>
      </c>
      <c r="N789" t="s">
        <v>2902</v>
      </c>
      <c r="P789" t="str">
        <f>IFERROR(INDEX(LessonLO!H:I,MATCH("GCSE"&amp;AN789,LessonLO!H:H,0),2),"")</f>
        <v>GCSE33</v>
      </c>
      <c r="Q789" t="str">
        <f>IFERROR(INDEX(LessonLO!H:I,MATCH("Tiny"&amp;AN789,LessonLO!H:H,0),2),"")</f>
        <v/>
      </c>
      <c r="R789" t="str">
        <f>IFERROR(INDEX(LessonLO!H:I,MATCH("Mini"&amp;AN789,LessonLO!H:H,0),2),"")</f>
        <v/>
      </c>
      <c r="S789" t="str">
        <f>IFERROR(INDEX(LessonLO!H:I,MATCH("Junior"&amp;AN789,LessonLO!H:H,0),2),"")</f>
        <v/>
      </c>
      <c r="T789" t="str">
        <f>IFERROR(INDEX(LessonLO!H:I,MATCH("Senior"&amp;AN789,LessonLO!H:H,0),1),"")</f>
        <v/>
      </c>
      <c r="AN789" t="s">
        <v>2903</v>
      </c>
      <c r="AO789" t="str">
        <f ca="1">OFFSET(INDEX(I:I,MATCH(L789,I:I,0)),0,31)</f>
        <v>1f25cc63-90e0-4cbb-944c-03eee677181e</v>
      </c>
    </row>
    <row r="790" spans="1:41" x14ac:dyDescent="0.45">
      <c r="A790" s="1">
        <v>787</v>
      </c>
      <c r="B790">
        <v>787</v>
      </c>
      <c r="C790" t="s">
        <v>185</v>
      </c>
      <c r="D790" t="s">
        <v>186</v>
      </c>
      <c r="E790" t="s">
        <v>2730</v>
      </c>
      <c r="F790" t="s">
        <v>2731</v>
      </c>
      <c r="G790" t="s">
        <v>2881</v>
      </c>
      <c r="H790" t="s">
        <v>2882</v>
      </c>
      <c r="I790" t="s">
        <v>2904</v>
      </c>
      <c r="J790" t="s">
        <v>53</v>
      </c>
      <c r="L790" s="4" t="str">
        <f>I789</f>
        <v>CT1_40_6_7</v>
      </c>
      <c r="N790" t="s">
        <v>2905</v>
      </c>
      <c r="P790" t="str">
        <f>IFERROR(INDEX(LessonLO!H:I,MATCH("GCSE"&amp;AN790,LessonLO!H:H,0),2),"")</f>
        <v>GCSE33</v>
      </c>
      <c r="Q790" t="str">
        <f>IFERROR(INDEX(LessonLO!H:I,MATCH("Tiny"&amp;AN790,LessonLO!H:H,0),2),"")</f>
        <v/>
      </c>
      <c r="R790" t="str">
        <f>IFERROR(INDEX(LessonLO!H:I,MATCH("Mini"&amp;AN790,LessonLO!H:H,0),2),"")</f>
        <v/>
      </c>
      <c r="S790" t="str">
        <f>IFERROR(INDEX(LessonLO!H:I,MATCH("Junior"&amp;AN790,LessonLO!H:H,0),2),"")</f>
        <v/>
      </c>
      <c r="T790" t="str">
        <f>IFERROR(INDEX(LessonLO!H:I,MATCH("Senior"&amp;AN790,LessonLO!H:H,0),1),"")</f>
        <v/>
      </c>
      <c r="AN790" t="s">
        <v>2906</v>
      </c>
      <c r="AO790" t="str">
        <f ca="1">OFFSET(INDEX(I:I,MATCH(L790,I:I,0)),0,31)</f>
        <v>1f44e168-0881-49f2-a5a6-dabc5d8da6ea</v>
      </c>
    </row>
    <row r="791" spans="1:41" x14ac:dyDescent="0.45">
      <c r="A791" s="1">
        <v>788</v>
      </c>
      <c r="B791">
        <v>788</v>
      </c>
      <c r="C791" t="s">
        <v>185</v>
      </c>
      <c r="D791" t="s">
        <v>186</v>
      </c>
      <c r="E791" t="s">
        <v>2730</v>
      </c>
      <c r="F791" t="s">
        <v>2731</v>
      </c>
      <c r="G791" t="s">
        <v>2881</v>
      </c>
      <c r="H791" t="s">
        <v>2882</v>
      </c>
      <c r="I791" t="s">
        <v>2907</v>
      </c>
      <c r="J791" t="s">
        <v>53</v>
      </c>
      <c r="L791" s="4" t="str">
        <f>CONCATENATE(I783,",",I613)</f>
        <v>CT1_40_6_1,CT1_37_2_16</v>
      </c>
      <c r="N791" t="s">
        <v>2908</v>
      </c>
      <c r="P791" t="str">
        <f>IFERROR(INDEX(LessonLO!H:I,MATCH("GCSE"&amp;AN791,LessonLO!H:H,0),2),"")</f>
        <v>GCSE33</v>
      </c>
      <c r="Q791" t="str">
        <f>IFERROR(INDEX(LessonLO!H:I,MATCH("Tiny"&amp;AN791,LessonLO!H:H,0),2),"")</f>
        <v/>
      </c>
      <c r="R791" t="str">
        <f>IFERROR(INDEX(LessonLO!H:I,MATCH("Mini"&amp;AN791,LessonLO!H:H,0),2),"")</f>
        <v/>
      </c>
      <c r="S791" t="str">
        <f>IFERROR(INDEX(LessonLO!H:I,MATCH("Junior"&amp;AN791,LessonLO!H:H,0),2),"")</f>
        <v/>
      </c>
      <c r="T791" t="str">
        <f>IFERROR(INDEX(LessonLO!H:I,MATCH("Senior"&amp;AN791,LessonLO!H:H,0),1),"")</f>
        <v/>
      </c>
      <c r="AN791" t="s">
        <v>2909</v>
      </c>
      <c r="AO791" t="str">
        <f ca="1">_xlfn.CONCAT(OFFSET(INDEX(I:I,MATCH("CT1_40_6_1",I:I,0)),0,31),",",OFFSET(INDEX(I:I,MATCH("CT1_37_2_16",I:I,0)),0,31))</f>
        <v>b6ef8c0f-6087-428a-bd1e-7e58270238df,5ba33ce9-2eef-4612-aead-8e0e9674782f</v>
      </c>
    </row>
    <row r="792" spans="1:41" x14ac:dyDescent="0.45">
      <c r="A792" s="1">
        <v>789</v>
      </c>
      <c r="B792">
        <v>789</v>
      </c>
      <c r="C792" t="s">
        <v>185</v>
      </c>
      <c r="D792" t="s">
        <v>186</v>
      </c>
      <c r="E792" t="s">
        <v>2730</v>
      </c>
      <c r="F792" t="s">
        <v>2731</v>
      </c>
      <c r="G792" t="s">
        <v>2881</v>
      </c>
      <c r="H792" t="s">
        <v>2882</v>
      </c>
      <c r="I792" t="s">
        <v>2910</v>
      </c>
      <c r="J792" t="s">
        <v>53</v>
      </c>
      <c r="L792" s="4" t="str">
        <f>I784</f>
        <v>CT1_40_6_2</v>
      </c>
      <c r="N792" t="s">
        <v>2911</v>
      </c>
      <c r="P792" t="str">
        <f>IFERROR(INDEX(LessonLO!H:I,MATCH("GCSE"&amp;AN792,LessonLO!H:H,0),2),"")</f>
        <v>GCSE33</v>
      </c>
      <c r="Q792" t="str">
        <f>IFERROR(INDEX(LessonLO!H:I,MATCH("Tiny"&amp;AN792,LessonLO!H:H,0),2),"")</f>
        <v/>
      </c>
      <c r="R792" t="str">
        <f>IFERROR(INDEX(LessonLO!H:I,MATCH("Mini"&amp;AN792,LessonLO!H:H,0),2),"")</f>
        <v/>
      </c>
      <c r="S792" t="str">
        <f>IFERROR(INDEX(LessonLO!H:I,MATCH("Junior"&amp;AN792,LessonLO!H:H,0),2),"")</f>
        <v/>
      </c>
      <c r="T792" t="str">
        <f>IFERROR(INDEX(LessonLO!H:I,MATCH("Senior"&amp;AN792,LessonLO!H:H,0),1),"")</f>
        <v/>
      </c>
      <c r="AN792" t="s">
        <v>2912</v>
      </c>
      <c r="AO792" t="str">
        <f ca="1">OFFSET(INDEX(I:I,MATCH(L792,I:I,0)),0,31)</f>
        <v>db79ee85-79d9-417f-b69b-7e61ac6be27e</v>
      </c>
    </row>
    <row r="793" spans="1:41" x14ac:dyDescent="0.45">
      <c r="A793" s="1">
        <v>790</v>
      </c>
      <c r="B793">
        <v>790</v>
      </c>
      <c r="C793" t="s">
        <v>185</v>
      </c>
      <c r="D793" t="s">
        <v>186</v>
      </c>
      <c r="E793" t="s">
        <v>2730</v>
      </c>
      <c r="F793" t="s">
        <v>2731</v>
      </c>
      <c r="G793" t="s">
        <v>2881</v>
      </c>
      <c r="H793" t="s">
        <v>2882</v>
      </c>
      <c r="I793" t="s">
        <v>2913</v>
      </c>
      <c r="J793" t="s">
        <v>53</v>
      </c>
      <c r="L793" s="4" t="str">
        <f>I783</f>
        <v>CT1_40_6_1</v>
      </c>
      <c r="N793" t="s">
        <v>2914</v>
      </c>
      <c r="P793" t="str">
        <f>IFERROR(INDEX(LessonLO!H:I,MATCH("GCSE"&amp;AN793,LessonLO!H:H,0),2),"")</f>
        <v>GCSE33</v>
      </c>
      <c r="Q793" t="str">
        <f>IFERROR(INDEX(LessonLO!H:I,MATCH("Tiny"&amp;AN793,LessonLO!H:H,0),2),"")</f>
        <v/>
      </c>
      <c r="R793" t="str">
        <f>IFERROR(INDEX(LessonLO!H:I,MATCH("Mini"&amp;AN793,LessonLO!H:H,0),2),"")</f>
        <v/>
      </c>
      <c r="S793" t="str">
        <f>IFERROR(INDEX(LessonLO!H:I,MATCH("Junior"&amp;AN793,LessonLO!H:H,0),2),"")</f>
        <v/>
      </c>
      <c r="T793" t="str">
        <f>IFERROR(INDEX(LessonLO!H:I,MATCH("Senior"&amp;AN793,LessonLO!H:H,0),1),"")</f>
        <v/>
      </c>
      <c r="AN793" t="s">
        <v>2915</v>
      </c>
      <c r="AO793" t="str">
        <f ca="1">OFFSET(INDEX(I:I,MATCH(L793,I:I,0)),0,31)</f>
        <v>b6ef8c0f-6087-428a-bd1e-7e58270238df</v>
      </c>
    </row>
    <row r="794" spans="1:41" x14ac:dyDescent="0.45">
      <c r="A794" s="1">
        <v>791</v>
      </c>
      <c r="B794">
        <v>791</v>
      </c>
      <c r="C794" t="s">
        <v>185</v>
      </c>
      <c r="D794" t="s">
        <v>186</v>
      </c>
      <c r="E794" t="s">
        <v>2730</v>
      </c>
      <c r="F794" t="s">
        <v>2731</v>
      </c>
      <c r="G794" t="s">
        <v>2881</v>
      </c>
      <c r="H794" t="s">
        <v>2882</v>
      </c>
      <c r="I794" t="s">
        <v>2916</v>
      </c>
      <c r="J794" t="s">
        <v>53</v>
      </c>
      <c r="L794" s="4" t="str">
        <f>CONCATENATE(I792,",",I793)</f>
        <v>CT1_40_6_10,CT1_40_6_11</v>
      </c>
      <c r="N794" t="s">
        <v>2917</v>
      </c>
      <c r="P794" t="str">
        <f>IFERROR(INDEX(LessonLO!H:I,MATCH("GCSE"&amp;AN794,LessonLO!H:H,0),2),"")</f>
        <v>GCSE33</v>
      </c>
      <c r="Q794" t="str">
        <f>IFERROR(INDEX(LessonLO!H:I,MATCH("Tiny"&amp;AN794,LessonLO!H:H,0),2),"")</f>
        <v/>
      </c>
      <c r="R794" t="str">
        <f>IFERROR(INDEX(LessonLO!H:I,MATCH("Mini"&amp;AN794,LessonLO!H:H,0),2),"")</f>
        <v/>
      </c>
      <c r="S794" t="str">
        <f>IFERROR(INDEX(LessonLO!H:I,MATCH("Junior"&amp;AN794,LessonLO!H:H,0),2),"")</f>
        <v/>
      </c>
      <c r="T794" t="str">
        <f>IFERROR(INDEX(LessonLO!H:I,MATCH("Senior"&amp;AN794,LessonLO!H:H,0),1),"")</f>
        <v/>
      </c>
      <c r="AN794" t="s">
        <v>2918</v>
      </c>
      <c r="AO794" t="str">
        <f ca="1">_xlfn.CONCAT(OFFSET(INDEX(I:I,MATCH("CT1_40_6_10",I:I,0)),0,31),",",OFFSET(INDEX(I:I,MATCH("CT1_40_6_11",I:I,0)),0,31))</f>
        <v>affd8acd-75b9-494c-8202-629d6286b1b4,97ae81dc-8973-4268-b1cb-10ab968d2732</v>
      </c>
    </row>
    <row r="795" spans="1:41" x14ac:dyDescent="0.45">
      <c r="A795" s="1">
        <v>792</v>
      </c>
      <c r="B795">
        <v>792</v>
      </c>
      <c r="C795" t="s">
        <v>185</v>
      </c>
      <c r="D795" t="s">
        <v>186</v>
      </c>
      <c r="E795" t="s">
        <v>2730</v>
      </c>
      <c r="F795" t="s">
        <v>2731</v>
      </c>
      <c r="G795" t="s">
        <v>2881</v>
      </c>
      <c r="H795" t="s">
        <v>2882</v>
      </c>
      <c r="I795" t="s">
        <v>2919</v>
      </c>
      <c r="J795" t="s">
        <v>53</v>
      </c>
      <c r="L795" s="4" t="str">
        <f>CONCATENATE(I798,",",I799)</f>
        <v>CT1_40_6_16,CT1_40_6_17</v>
      </c>
      <c r="N795" t="s">
        <v>2920</v>
      </c>
      <c r="P795" t="str">
        <f>IFERROR(INDEX(LessonLO!H:I,MATCH("GCSE"&amp;AN795,LessonLO!H:H,0),2),"")</f>
        <v>GCSE33</v>
      </c>
      <c r="Q795" t="str">
        <f>IFERROR(INDEX(LessonLO!H:I,MATCH("Tiny"&amp;AN795,LessonLO!H:H,0),2),"")</f>
        <v/>
      </c>
      <c r="R795" t="str">
        <f>IFERROR(INDEX(LessonLO!H:I,MATCH("Mini"&amp;AN795,LessonLO!H:H,0),2),"")</f>
        <v/>
      </c>
      <c r="S795" t="str">
        <f>IFERROR(INDEX(LessonLO!H:I,MATCH("Junior"&amp;AN795,LessonLO!H:H,0),2),"")</f>
        <v/>
      </c>
      <c r="T795" t="str">
        <f>IFERROR(INDEX(LessonLO!H:I,MATCH("Senior"&amp;AN795,LessonLO!H:H,0),1),"")</f>
        <v/>
      </c>
      <c r="AN795" t="s">
        <v>2921</v>
      </c>
      <c r="AO795" t="str">
        <f ca="1">_xlfn.CONCAT(OFFSET(INDEX(I:I,MATCH("CT1_40_6_16",I:I,0)),0,31),",",OFFSET(INDEX(I:I,MATCH("CT1_40_6_17",I:I,0)),0,31))</f>
        <v>37bdabc1-fb18-47c9-aaa1-c909fc184355,a4eec2e6-d902-4f4f-8671-d3e4fa91d3a5</v>
      </c>
    </row>
    <row r="796" spans="1:41" x14ac:dyDescent="0.45">
      <c r="A796" s="1">
        <v>793</v>
      </c>
      <c r="B796">
        <v>793</v>
      </c>
      <c r="C796" t="s">
        <v>185</v>
      </c>
      <c r="D796" t="s">
        <v>186</v>
      </c>
      <c r="E796" t="s">
        <v>2730</v>
      </c>
      <c r="F796" t="s">
        <v>2731</v>
      </c>
      <c r="G796" t="s">
        <v>2881</v>
      </c>
      <c r="H796" t="s">
        <v>2882</v>
      </c>
      <c r="I796" t="s">
        <v>2922</v>
      </c>
      <c r="J796" t="s">
        <v>80</v>
      </c>
      <c r="L796" s="4" t="str">
        <f>I784</f>
        <v>CT1_40_6_2</v>
      </c>
      <c r="N796" t="s">
        <v>2923</v>
      </c>
      <c r="P796" t="str">
        <f>IFERROR(INDEX(LessonLO!H:I,MATCH("GCSE"&amp;AN796,LessonLO!H:H,0),2),"")</f>
        <v>GCSE33</v>
      </c>
      <c r="Q796" t="str">
        <f>IFERROR(INDEX(LessonLO!H:I,MATCH("Tiny"&amp;AN796,LessonLO!H:H,0),2),"")</f>
        <v/>
      </c>
      <c r="R796" t="str">
        <f>IFERROR(INDEX(LessonLO!H:I,MATCH("Mini"&amp;AN796,LessonLO!H:H,0),2),"")</f>
        <v/>
      </c>
      <c r="S796" t="str">
        <f>IFERROR(INDEX(LessonLO!H:I,MATCH("Junior"&amp;AN796,LessonLO!H:H,0),2),"")</f>
        <v/>
      </c>
      <c r="T796" t="str">
        <f>IFERROR(INDEX(LessonLO!H:I,MATCH("Senior"&amp;AN796,LessonLO!H:H,0),1),"")</f>
        <v/>
      </c>
      <c r="AN796" t="s">
        <v>2924</v>
      </c>
      <c r="AO796" t="str">
        <f t="shared" ref="AO796:AO801" ca="1" si="44">OFFSET(INDEX(I:I,MATCH(L796,I:I,0)),0,31)</f>
        <v>db79ee85-79d9-417f-b69b-7e61ac6be27e</v>
      </c>
    </row>
    <row r="797" spans="1:41" x14ac:dyDescent="0.45">
      <c r="A797" s="1">
        <v>794</v>
      </c>
      <c r="B797">
        <v>794</v>
      </c>
      <c r="C797" t="s">
        <v>185</v>
      </c>
      <c r="D797" t="s">
        <v>186</v>
      </c>
      <c r="E797" t="s">
        <v>2730</v>
      </c>
      <c r="F797" t="s">
        <v>2731</v>
      </c>
      <c r="G797" t="s">
        <v>2881</v>
      </c>
      <c r="H797" t="s">
        <v>2882</v>
      </c>
      <c r="I797" t="s">
        <v>2925</v>
      </c>
      <c r="J797" t="s">
        <v>80</v>
      </c>
      <c r="L797" s="4" t="str">
        <f>I783</f>
        <v>CT1_40_6_1</v>
      </c>
      <c r="N797" t="s">
        <v>2926</v>
      </c>
      <c r="P797" t="str">
        <f>IFERROR(INDEX(LessonLO!H:I,MATCH("GCSE"&amp;AN797,LessonLO!H:H,0),2),"")</f>
        <v>GCSE33</v>
      </c>
      <c r="Q797" t="str">
        <f>IFERROR(INDEX(LessonLO!H:I,MATCH("Tiny"&amp;AN797,LessonLO!H:H,0),2),"")</f>
        <v/>
      </c>
      <c r="R797" t="str">
        <f>IFERROR(INDEX(LessonLO!H:I,MATCH("Mini"&amp;AN797,LessonLO!H:H,0),2),"")</f>
        <v/>
      </c>
      <c r="S797" t="str">
        <f>IFERROR(INDEX(LessonLO!H:I,MATCH("Junior"&amp;AN797,LessonLO!H:H,0),2),"")</f>
        <v/>
      </c>
      <c r="T797" t="str">
        <f>IFERROR(INDEX(LessonLO!H:I,MATCH("Senior"&amp;AN797,LessonLO!H:H,0),1),"")</f>
        <v/>
      </c>
      <c r="AN797" t="s">
        <v>2927</v>
      </c>
      <c r="AO797" t="str">
        <f t="shared" ca="1" si="44"/>
        <v>b6ef8c0f-6087-428a-bd1e-7e58270238df</v>
      </c>
    </row>
    <row r="798" spans="1:41" x14ac:dyDescent="0.45">
      <c r="A798" s="1">
        <v>795</v>
      </c>
      <c r="B798">
        <v>795</v>
      </c>
      <c r="C798" t="s">
        <v>185</v>
      </c>
      <c r="D798" t="s">
        <v>186</v>
      </c>
      <c r="E798" t="s">
        <v>2730</v>
      </c>
      <c r="F798" t="s">
        <v>2731</v>
      </c>
      <c r="G798" t="s">
        <v>2881</v>
      </c>
      <c r="H798" t="s">
        <v>2882</v>
      </c>
      <c r="I798" t="s">
        <v>2928</v>
      </c>
      <c r="J798" t="s">
        <v>80</v>
      </c>
      <c r="L798" s="4" t="str">
        <f>I797</f>
        <v>CT1_40_6_15</v>
      </c>
      <c r="N798" t="s">
        <v>2929</v>
      </c>
      <c r="P798" t="str">
        <f>IFERROR(INDEX(LessonLO!H:I,MATCH("GCSE"&amp;AN798,LessonLO!H:H,0),2),"")</f>
        <v>GCSE33</v>
      </c>
      <c r="Q798" t="str">
        <f>IFERROR(INDEX(LessonLO!H:I,MATCH("Tiny"&amp;AN798,LessonLO!H:H,0),2),"")</f>
        <v/>
      </c>
      <c r="R798" t="str">
        <f>IFERROR(INDEX(LessonLO!H:I,MATCH("Mini"&amp;AN798,LessonLO!H:H,0),2),"")</f>
        <v/>
      </c>
      <c r="S798" t="str">
        <f>IFERROR(INDEX(LessonLO!H:I,MATCH("Junior"&amp;AN798,LessonLO!H:H,0),2),"")</f>
        <v/>
      </c>
      <c r="T798" t="str">
        <f>IFERROR(INDEX(LessonLO!H:I,MATCH("Senior"&amp;AN798,LessonLO!H:H,0),1),"")</f>
        <v/>
      </c>
      <c r="AN798" t="s">
        <v>2930</v>
      </c>
      <c r="AO798" t="str">
        <f t="shared" ca="1" si="44"/>
        <v>59501bb8-6c0e-458c-adfb-55012110216c</v>
      </c>
    </row>
    <row r="799" spans="1:41" x14ac:dyDescent="0.45">
      <c r="A799" s="1">
        <v>796</v>
      </c>
      <c r="B799">
        <v>796</v>
      </c>
      <c r="C799" t="s">
        <v>185</v>
      </c>
      <c r="D799" t="s">
        <v>186</v>
      </c>
      <c r="E799" t="s">
        <v>2730</v>
      </c>
      <c r="F799" t="s">
        <v>2731</v>
      </c>
      <c r="G799" t="s">
        <v>2881</v>
      </c>
      <c r="H799" t="s">
        <v>2882</v>
      </c>
      <c r="I799" t="s">
        <v>2931</v>
      </c>
      <c r="J799" t="s">
        <v>80</v>
      </c>
      <c r="L799" s="4" t="str">
        <f>I798</f>
        <v>CT1_40_6_16</v>
      </c>
      <c r="N799" t="s">
        <v>2932</v>
      </c>
      <c r="P799" t="str">
        <f>IFERROR(INDEX(LessonLO!H:I,MATCH("GCSE"&amp;AN799,LessonLO!H:H,0),2),"")</f>
        <v>GCSE33</v>
      </c>
      <c r="Q799" t="str">
        <f>IFERROR(INDEX(LessonLO!H:I,MATCH("Tiny"&amp;AN799,LessonLO!H:H,0),2),"")</f>
        <v/>
      </c>
      <c r="R799" t="str">
        <f>IFERROR(INDEX(LessonLO!H:I,MATCH("Mini"&amp;AN799,LessonLO!H:H,0),2),"")</f>
        <v/>
      </c>
      <c r="S799" t="str">
        <f>IFERROR(INDEX(LessonLO!H:I,MATCH("Junior"&amp;AN799,LessonLO!H:H,0),2),"")</f>
        <v/>
      </c>
      <c r="T799" t="str">
        <f>IFERROR(INDEX(LessonLO!H:I,MATCH("Senior"&amp;AN799,LessonLO!H:H,0),1),"")</f>
        <v/>
      </c>
      <c r="AN799" t="s">
        <v>2933</v>
      </c>
      <c r="AO799" t="str">
        <f t="shared" ca="1" si="44"/>
        <v>37bdabc1-fb18-47c9-aaa1-c909fc184355</v>
      </c>
    </row>
    <row r="800" spans="1:41" x14ac:dyDescent="0.45">
      <c r="A800" s="1">
        <v>797</v>
      </c>
      <c r="B800">
        <v>797</v>
      </c>
      <c r="C800" t="s">
        <v>185</v>
      </c>
      <c r="D800" t="s">
        <v>186</v>
      </c>
      <c r="E800" t="s">
        <v>2730</v>
      </c>
      <c r="F800" t="s">
        <v>2731</v>
      </c>
      <c r="G800" t="s">
        <v>2934</v>
      </c>
      <c r="H800" t="s">
        <v>2935</v>
      </c>
      <c r="I800" t="s">
        <v>2936</v>
      </c>
      <c r="J800" t="s">
        <v>48</v>
      </c>
      <c r="L800" s="4" t="str">
        <f>I813</f>
        <v>CT1_40_7_16</v>
      </c>
      <c r="N800" t="s">
        <v>2937</v>
      </c>
      <c r="P800" t="str">
        <f>IFERROR(INDEX(LessonLO!H:I,MATCH("GCSE"&amp;AN800,LessonLO!H:H,0),2),"")</f>
        <v>GCSE42</v>
      </c>
      <c r="Q800" t="str">
        <f>IFERROR(INDEX(LessonLO!H:I,MATCH("Tiny"&amp;AN800,LessonLO!H:H,0),2),"")</f>
        <v/>
      </c>
      <c r="R800" t="str">
        <f>IFERROR(INDEX(LessonLO!H:I,MATCH("Mini"&amp;AN800,LessonLO!H:H,0),2),"")</f>
        <v/>
      </c>
      <c r="S800" t="str">
        <f>IFERROR(INDEX(LessonLO!H:I,MATCH("Junior"&amp;AN800,LessonLO!H:H,0),2),"")</f>
        <v/>
      </c>
      <c r="T800" t="str">
        <f>IFERROR(INDEX(LessonLO!H:I,MATCH("Senior"&amp;AN800,LessonLO!H:H,0),1),"")</f>
        <v/>
      </c>
      <c r="AN800" t="s">
        <v>2938</v>
      </c>
      <c r="AO800" t="str">
        <f t="shared" ca="1" si="44"/>
        <v>69103e84-7c7c-4892-8305-ebbdd4e1c20a</v>
      </c>
    </row>
    <row r="801" spans="1:41" x14ac:dyDescent="0.45">
      <c r="A801" s="1">
        <v>798</v>
      </c>
      <c r="B801">
        <v>798</v>
      </c>
      <c r="C801" t="s">
        <v>185</v>
      </c>
      <c r="D801" t="s">
        <v>186</v>
      </c>
      <c r="E801" t="s">
        <v>2730</v>
      </c>
      <c r="F801" t="s">
        <v>2731</v>
      </c>
      <c r="G801" t="s">
        <v>2934</v>
      </c>
      <c r="H801" t="s">
        <v>2935</v>
      </c>
      <c r="I801" t="s">
        <v>2939</v>
      </c>
      <c r="J801" t="s">
        <v>48</v>
      </c>
      <c r="L801" s="4" t="str">
        <f>I813</f>
        <v>CT1_40_7_16</v>
      </c>
      <c r="N801" t="s">
        <v>2940</v>
      </c>
      <c r="P801" t="str">
        <f>IFERROR(INDEX(LessonLO!H:I,MATCH("GCSE"&amp;AN801,LessonLO!H:H,0),2),"")</f>
        <v>GCSE42</v>
      </c>
      <c r="Q801" t="str">
        <f>IFERROR(INDEX(LessonLO!H:I,MATCH("Tiny"&amp;AN801,LessonLO!H:H,0),2),"")</f>
        <v/>
      </c>
      <c r="R801" t="str">
        <f>IFERROR(INDEX(LessonLO!H:I,MATCH("Mini"&amp;AN801,LessonLO!H:H,0),2),"")</f>
        <v/>
      </c>
      <c r="S801" t="str">
        <f>IFERROR(INDEX(LessonLO!H:I,MATCH("Junior"&amp;AN801,LessonLO!H:H,0),2),"")</f>
        <v/>
      </c>
      <c r="T801" t="str">
        <f>IFERROR(INDEX(LessonLO!H:I,MATCH("Senior"&amp;AN801,LessonLO!H:H,0),1),"")</f>
        <v/>
      </c>
      <c r="AN801" t="s">
        <v>2941</v>
      </c>
      <c r="AO801" t="str">
        <f t="shared" ca="1" si="44"/>
        <v>69103e84-7c7c-4892-8305-ebbdd4e1c20a</v>
      </c>
    </row>
    <row r="802" spans="1:41" x14ac:dyDescent="0.45">
      <c r="A802" s="1">
        <v>799</v>
      </c>
      <c r="B802">
        <v>799</v>
      </c>
      <c r="C802" t="s">
        <v>185</v>
      </c>
      <c r="D802" t="s">
        <v>186</v>
      </c>
      <c r="E802" t="s">
        <v>2730</v>
      </c>
      <c r="F802" t="s">
        <v>2731</v>
      </c>
      <c r="G802" t="s">
        <v>2934</v>
      </c>
      <c r="H802" t="s">
        <v>2935</v>
      </c>
      <c r="I802" t="s">
        <v>2942</v>
      </c>
      <c r="J802" t="s">
        <v>48</v>
      </c>
      <c r="L802" s="4" t="str">
        <f>CONCATENATE(I800,",",I801)</f>
        <v>CT1_40_7_1,CT1_40_7_2</v>
      </c>
      <c r="N802" t="s">
        <v>2943</v>
      </c>
      <c r="P802" t="str">
        <f>IFERROR(INDEX(LessonLO!H:I,MATCH("GCSE"&amp;AN802,LessonLO!H:H,0),2),"")</f>
        <v>GCSE42</v>
      </c>
      <c r="Q802" t="str">
        <f>IFERROR(INDEX(LessonLO!H:I,MATCH("Tiny"&amp;AN802,LessonLO!H:H,0),2),"")</f>
        <v/>
      </c>
      <c r="R802" t="str">
        <f>IFERROR(INDEX(LessonLO!H:I,MATCH("Mini"&amp;AN802,LessonLO!H:H,0),2),"")</f>
        <v/>
      </c>
      <c r="S802" t="str">
        <f>IFERROR(INDEX(LessonLO!H:I,MATCH("Junior"&amp;AN802,LessonLO!H:H,0),2),"")</f>
        <v/>
      </c>
      <c r="T802" t="str">
        <f>IFERROR(INDEX(LessonLO!H:I,MATCH("Senior"&amp;AN802,LessonLO!H:H,0),1),"")</f>
        <v/>
      </c>
      <c r="AN802" t="s">
        <v>2944</v>
      </c>
      <c r="AO802" t="str">
        <f ca="1">_xlfn.CONCAT(OFFSET(INDEX(I:I,MATCH("CT1_40_7_1",I:I,0)),0,31),",",OFFSET(INDEX(I:I,MATCH("CT1_40_7_2",I:I,0)),0,31))</f>
        <v>ad273dc3-1a6c-489d-87c9-da9e14be8743,0da3bc49-8854-4c12-8ca4-625ed456d20d</v>
      </c>
    </row>
    <row r="803" spans="1:41" x14ac:dyDescent="0.45">
      <c r="A803" s="1">
        <v>800</v>
      </c>
      <c r="B803">
        <v>800</v>
      </c>
      <c r="C803" t="s">
        <v>185</v>
      </c>
      <c r="D803" t="s">
        <v>186</v>
      </c>
      <c r="E803" t="s">
        <v>2730</v>
      </c>
      <c r="F803" t="s">
        <v>2731</v>
      </c>
      <c r="G803" t="s">
        <v>2934</v>
      </c>
      <c r="H803" t="s">
        <v>2935</v>
      </c>
      <c r="I803" t="s">
        <v>2945</v>
      </c>
      <c r="J803" t="s">
        <v>48</v>
      </c>
      <c r="L803" s="4" t="str">
        <f>CONCATENATE(I720,",",I800,",",I801)</f>
        <v>CT1_39_1_4,CT1_40_7_1,CT1_40_7_2</v>
      </c>
      <c r="N803" t="s">
        <v>2946</v>
      </c>
      <c r="P803" t="str">
        <f>IFERROR(INDEX(LessonLO!H:I,MATCH("GCSE"&amp;AN803,LessonLO!H:H,0),2),"")</f>
        <v>GCSE42</v>
      </c>
      <c r="Q803" t="str">
        <f>IFERROR(INDEX(LessonLO!H:I,MATCH("Tiny"&amp;AN803,LessonLO!H:H,0),2),"")</f>
        <v/>
      </c>
      <c r="R803" t="str">
        <f>IFERROR(INDEX(LessonLO!H:I,MATCH("Mini"&amp;AN803,LessonLO!H:H,0),2),"")</f>
        <v/>
      </c>
      <c r="S803" t="str">
        <f>IFERROR(INDEX(LessonLO!H:I,MATCH("Junior"&amp;AN803,LessonLO!H:H,0),2),"")</f>
        <v/>
      </c>
      <c r="T803" t="str">
        <f>IFERROR(INDEX(LessonLO!H:I,MATCH("Senior"&amp;AN803,LessonLO!H:H,0),1),"")</f>
        <v/>
      </c>
      <c r="AN803" t="s">
        <v>2947</v>
      </c>
      <c r="AO803" t="str">
        <f ca="1">_xlfn.CONCAT(OFFSET(INDEX(I:I,MATCH("CT1_39_1_4",I:I,0)),0,31),",",OFFSET(INDEX(I:I,MATCH("CT1_40_7_1",I:I,0)),0,31),",",OFFSET(INDEX(I:I,MATCH("CT1_40_7_2",I:I,0)),0,31))</f>
        <v>4b451bf7-1547-4690-8f26-04b3b2ccc7a5,ad273dc3-1a6c-489d-87c9-da9e14be8743,0da3bc49-8854-4c12-8ca4-625ed456d20d</v>
      </c>
    </row>
    <row r="804" spans="1:41" x14ac:dyDescent="0.45">
      <c r="A804" s="1">
        <v>801</v>
      </c>
      <c r="B804">
        <v>801</v>
      </c>
      <c r="C804" t="s">
        <v>185</v>
      </c>
      <c r="D804" t="s">
        <v>186</v>
      </c>
      <c r="E804" t="s">
        <v>2730</v>
      </c>
      <c r="F804" t="s">
        <v>2731</v>
      </c>
      <c r="G804" t="s">
        <v>2934</v>
      </c>
      <c r="H804" t="s">
        <v>2935</v>
      </c>
      <c r="I804" t="s">
        <v>2948</v>
      </c>
      <c r="J804" t="s">
        <v>230</v>
      </c>
      <c r="L804" s="4" t="str">
        <f>CONCATENATE(I806,",",I807)</f>
        <v>CT1_40_7_7,CT1_40_7_8</v>
      </c>
      <c r="N804" t="s">
        <v>2949</v>
      </c>
      <c r="P804" t="str">
        <f>IFERROR(INDEX(LessonLO!H:I,MATCH("GCSE"&amp;AN804,LessonLO!H:H,0),2),"")</f>
        <v>GCSE12</v>
      </c>
      <c r="Q804" t="str">
        <f>IFERROR(INDEX(LessonLO!H:I,MATCH("Tiny"&amp;AN804,LessonLO!H:H,0),2),"")</f>
        <v/>
      </c>
      <c r="R804" t="str">
        <f>IFERROR(INDEX(LessonLO!H:I,MATCH("Mini"&amp;AN804,LessonLO!H:H,0),2),"")</f>
        <v/>
      </c>
      <c r="S804" t="str">
        <f>IFERROR(INDEX(LessonLO!H:I,MATCH("Junior"&amp;AN804,LessonLO!H:H,0),2),"")</f>
        <v/>
      </c>
      <c r="T804" t="str">
        <f>IFERROR(INDEX(LessonLO!H:I,MATCH("Senior"&amp;AN804,LessonLO!H:H,0),1),"")</f>
        <v/>
      </c>
      <c r="AN804" t="s">
        <v>2950</v>
      </c>
      <c r="AO804" t="str">
        <f ca="1">_xlfn.CONCAT(OFFSET(INDEX(I:I,MATCH("CT1_40_7_7",I:I,0)),0,31),",",OFFSET(INDEX(I:I,MATCH("CT1_40_7_8",I:I,0)),0,31))</f>
        <v>e442caae-f2bc-4db3-b6f8-4508b58a85c6,d15c4616-3a46-4e9b-b671-4988d1f01811</v>
      </c>
    </row>
    <row r="805" spans="1:41" x14ac:dyDescent="0.45">
      <c r="A805" s="1">
        <v>802</v>
      </c>
      <c r="B805">
        <v>802</v>
      </c>
      <c r="C805" t="s">
        <v>185</v>
      </c>
      <c r="D805" t="s">
        <v>186</v>
      </c>
      <c r="E805" t="s">
        <v>2730</v>
      </c>
      <c r="F805" t="s">
        <v>2731</v>
      </c>
      <c r="G805" t="s">
        <v>2934</v>
      </c>
      <c r="H805" t="s">
        <v>2935</v>
      </c>
      <c r="I805" t="s">
        <v>2951</v>
      </c>
      <c r="J805" t="s">
        <v>230</v>
      </c>
      <c r="L805" s="4" t="str">
        <f>CONCATENATE(I808,",",I809)</f>
        <v>CT1_40_7_9,CT1_40_7_10</v>
      </c>
      <c r="N805" t="s">
        <v>2952</v>
      </c>
      <c r="P805" t="str">
        <f>IFERROR(INDEX(LessonLO!H:I,MATCH("GCSE"&amp;AN805,LessonLO!H:H,0),2),"")</f>
        <v>GCSE12</v>
      </c>
      <c r="Q805" t="str">
        <f>IFERROR(INDEX(LessonLO!H:I,MATCH("Tiny"&amp;AN805,LessonLO!H:H,0),2),"")</f>
        <v/>
      </c>
      <c r="R805" t="str">
        <f>IFERROR(INDEX(LessonLO!H:I,MATCH("Mini"&amp;AN805,LessonLO!H:H,0),2),"")</f>
        <v/>
      </c>
      <c r="S805" t="str">
        <f>IFERROR(INDEX(LessonLO!H:I,MATCH("Junior"&amp;AN805,LessonLO!H:H,0),2),"")</f>
        <v/>
      </c>
      <c r="T805" t="str">
        <f>IFERROR(INDEX(LessonLO!H:I,MATCH("Senior"&amp;AN805,LessonLO!H:H,0),1),"")</f>
        <v/>
      </c>
      <c r="AN805" t="s">
        <v>2953</v>
      </c>
      <c r="AO805" t="str">
        <f ca="1">_xlfn.CONCAT(OFFSET(INDEX(I:I,MATCH("CT1_40_7_9",I:I,0)),0,31),",",OFFSET(INDEX(I:I,MATCH("CT1_40_7_10",I:I,0)),0,31))</f>
        <v>6abc42cd-1be3-4652-a86c-5e9c40b7c180,88aaad71-41f5-42bb-97ee-669501b00c36</v>
      </c>
    </row>
    <row r="806" spans="1:41" x14ac:dyDescent="0.45">
      <c r="A806" s="1">
        <v>803</v>
      </c>
      <c r="B806">
        <v>803</v>
      </c>
      <c r="C806" t="s">
        <v>185</v>
      </c>
      <c r="D806" t="s">
        <v>186</v>
      </c>
      <c r="E806" t="s">
        <v>2730</v>
      </c>
      <c r="F806" t="s">
        <v>2731</v>
      </c>
      <c r="G806" t="s">
        <v>2934</v>
      </c>
      <c r="H806" t="s">
        <v>2935</v>
      </c>
      <c r="I806" t="s">
        <v>2954</v>
      </c>
      <c r="J806" t="s">
        <v>53</v>
      </c>
      <c r="L806" s="4" t="str">
        <f>I11</f>
        <v>CKT1_1_2_4</v>
      </c>
      <c r="N806" t="s">
        <v>2955</v>
      </c>
      <c r="P806" t="str">
        <f>IFERROR(INDEX(LessonLO!H:I,MATCH("GCSE"&amp;AN806,LessonLO!H:H,0),2),"")</f>
        <v>GCSE12</v>
      </c>
      <c r="Q806" t="str">
        <f>IFERROR(INDEX(LessonLO!H:I,MATCH("Tiny"&amp;AN806,LessonLO!H:H,0),2),"")</f>
        <v/>
      </c>
      <c r="R806" t="str">
        <f>IFERROR(INDEX(LessonLO!H:I,MATCH("Mini"&amp;AN806,LessonLO!H:H,0),2),"")</f>
        <v/>
      </c>
      <c r="S806" t="str">
        <f>IFERROR(INDEX(LessonLO!H:I,MATCH("Junior"&amp;AN806,LessonLO!H:H,0),2),"")</f>
        <v/>
      </c>
      <c r="T806" t="str">
        <f>IFERROR(INDEX(LessonLO!H:I,MATCH("Senior"&amp;AN806,LessonLO!H:H,0),1),"")</f>
        <v/>
      </c>
      <c r="AN806" t="s">
        <v>2956</v>
      </c>
      <c r="AO806" t="str">
        <f ca="1">OFFSET(INDEX(I:I,MATCH(L806,I:I,0)),0,31)</f>
        <v>9449dd3f-e4c4-416d-b16e-7b53a7b38793</v>
      </c>
    </row>
    <row r="807" spans="1:41" x14ac:dyDescent="0.45">
      <c r="A807" s="1">
        <v>804</v>
      </c>
      <c r="B807">
        <v>804</v>
      </c>
      <c r="C807" t="s">
        <v>185</v>
      </c>
      <c r="D807" t="s">
        <v>186</v>
      </c>
      <c r="E807" t="s">
        <v>2730</v>
      </c>
      <c r="F807" t="s">
        <v>2731</v>
      </c>
      <c r="G807" t="s">
        <v>2934</v>
      </c>
      <c r="H807" t="s">
        <v>2935</v>
      </c>
      <c r="I807" t="s">
        <v>2957</v>
      </c>
      <c r="J807" t="s">
        <v>53</v>
      </c>
      <c r="L807" s="4" t="str">
        <f>I806</f>
        <v>CT1_40_7_7</v>
      </c>
      <c r="N807" t="s">
        <v>2958</v>
      </c>
      <c r="P807" t="str">
        <f>IFERROR(INDEX(LessonLO!H:I,MATCH("GCSE"&amp;AN807,LessonLO!H:H,0),2),"")</f>
        <v>GCSE12</v>
      </c>
      <c r="Q807" t="str">
        <f>IFERROR(INDEX(LessonLO!H:I,MATCH("Tiny"&amp;AN807,LessonLO!H:H,0),2),"")</f>
        <v/>
      </c>
      <c r="R807" t="str">
        <f>IFERROR(INDEX(LessonLO!H:I,MATCH("Mini"&amp;AN807,LessonLO!H:H,0),2),"")</f>
        <v/>
      </c>
      <c r="S807" t="str">
        <f>IFERROR(INDEX(LessonLO!H:I,MATCH("Junior"&amp;AN807,LessonLO!H:H,0),2),"")</f>
        <v/>
      </c>
      <c r="T807" t="str">
        <f>IFERROR(INDEX(LessonLO!H:I,MATCH("Senior"&amp;AN807,LessonLO!H:H,0),1),"")</f>
        <v/>
      </c>
      <c r="AN807" t="s">
        <v>2959</v>
      </c>
      <c r="AO807" t="str">
        <f ca="1">OFFSET(INDEX(I:I,MATCH(L807,I:I,0)),0,31)</f>
        <v>e442caae-f2bc-4db3-b6f8-4508b58a85c6</v>
      </c>
    </row>
    <row r="808" spans="1:41" x14ac:dyDescent="0.45">
      <c r="A808" s="1">
        <v>805</v>
      </c>
      <c r="B808">
        <v>805</v>
      </c>
      <c r="C808" t="s">
        <v>185</v>
      </c>
      <c r="D808" t="s">
        <v>186</v>
      </c>
      <c r="E808" t="s">
        <v>2730</v>
      </c>
      <c r="F808" t="s">
        <v>2731</v>
      </c>
      <c r="G808" t="s">
        <v>2934</v>
      </c>
      <c r="H808" t="s">
        <v>2935</v>
      </c>
      <c r="I808" t="s">
        <v>2960</v>
      </c>
      <c r="J808" t="s">
        <v>53</v>
      </c>
      <c r="L808" s="4" t="str">
        <f>I806</f>
        <v>CT1_40_7_7</v>
      </c>
      <c r="N808" t="s">
        <v>2961</v>
      </c>
      <c r="P808" t="str">
        <f>IFERROR(INDEX(LessonLO!H:I,MATCH("GCSE"&amp;AN808,LessonLO!H:H,0),2),"")</f>
        <v>GCSE12</v>
      </c>
      <c r="Q808" t="str">
        <f>IFERROR(INDEX(LessonLO!H:I,MATCH("Tiny"&amp;AN808,LessonLO!H:H,0),2),"")</f>
        <v/>
      </c>
      <c r="R808" t="str">
        <f>IFERROR(INDEX(LessonLO!H:I,MATCH("Mini"&amp;AN808,LessonLO!H:H,0),2),"")</f>
        <v/>
      </c>
      <c r="S808" t="str">
        <f>IFERROR(INDEX(LessonLO!H:I,MATCH("Junior"&amp;AN808,LessonLO!H:H,0),2),"")</f>
        <v/>
      </c>
      <c r="T808" t="str">
        <f>IFERROR(INDEX(LessonLO!H:I,MATCH("Senior"&amp;AN808,LessonLO!H:H,0),1),"")</f>
        <v/>
      </c>
      <c r="AN808" t="s">
        <v>2962</v>
      </c>
      <c r="AO808" t="str">
        <f ca="1">OFFSET(INDEX(I:I,MATCH(L808,I:I,0)),0,31)</f>
        <v>e442caae-f2bc-4db3-b6f8-4508b58a85c6</v>
      </c>
    </row>
    <row r="809" spans="1:41" x14ac:dyDescent="0.45">
      <c r="A809" s="1">
        <v>806</v>
      </c>
      <c r="B809">
        <v>806</v>
      </c>
      <c r="C809" t="s">
        <v>185</v>
      </c>
      <c r="D809" t="s">
        <v>186</v>
      </c>
      <c r="E809" t="s">
        <v>2730</v>
      </c>
      <c r="F809" t="s">
        <v>2731</v>
      </c>
      <c r="G809" t="s">
        <v>2934</v>
      </c>
      <c r="H809" t="s">
        <v>2935</v>
      </c>
      <c r="I809" t="s">
        <v>2963</v>
      </c>
      <c r="J809" t="s">
        <v>53</v>
      </c>
      <c r="L809" s="4" t="str">
        <f>I802</f>
        <v>CT1_40_7_3</v>
      </c>
      <c r="N809" t="s">
        <v>2964</v>
      </c>
      <c r="P809" t="str">
        <f>IFERROR(INDEX(LessonLO!H:I,MATCH("GCSE"&amp;AN809,LessonLO!H:H,0),2),"")</f>
        <v>GCSE12</v>
      </c>
      <c r="Q809" t="str">
        <f>IFERROR(INDEX(LessonLO!H:I,MATCH("Tiny"&amp;AN809,LessonLO!H:H,0),2),"")</f>
        <v/>
      </c>
      <c r="R809" t="str">
        <f>IFERROR(INDEX(LessonLO!H:I,MATCH("Mini"&amp;AN809,LessonLO!H:H,0),2),"")</f>
        <v/>
      </c>
      <c r="S809" t="str">
        <f>IFERROR(INDEX(LessonLO!H:I,MATCH("Junior"&amp;AN809,LessonLO!H:H,0),2),"")</f>
        <v/>
      </c>
      <c r="T809" t="str">
        <f>IFERROR(INDEX(LessonLO!H:I,MATCH("Senior"&amp;AN809,LessonLO!H:H,0),1),"")</f>
        <v/>
      </c>
      <c r="AN809" t="s">
        <v>2965</v>
      </c>
      <c r="AO809" t="str">
        <f ca="1">OFFSET(INDEX(I:I,MATCH(L809,I:I,0)),0,31)</f>
        <v>630ecd67-2b11-4424-b750-aadb1e59b4b4</v>
      </c>
    </row>
    <row r="810" spans="1:41" x14ac:dyDescent="0.45">
      <c r="A810" s="1">
        <v>807</v>
      </c>
      <c r="B810">
        <v>807</v>
      </c>
      <c r="C810" t="s">
        <v>185</v>
      </c>
      <c r="D810" t="s">
        <v>186</v>
      </c>
      <c r="E810" t="s">
        <v>2730</v>
      </c>
      <c r="F810" t="s">
        <v>2731</v>
      </c>
      <c r="G810" t="s">
        <v>2934</v>
      </c>
      <c r="H810" t="s">
        <v>2935</v>
      </c>
      <c r="I810" t="s">
        <v>2966</v>
      </c>
      <c r="J810" t="s">
        <v>53</v>
      </c>
      <c r="L810" s="4" t="str">
        <f>CONCATENATE(I803,",",I806,",",I807,",",I808,",",I809)</f>
        <v>CT1_40_7_4,CT1_40_7_7,CT1_40_7_8,CT1_40_7_9,CT1_40_7_10</v>
      </c>
      <c r="N810" t="s">
        <v>2967</v>
      </c>
      <c r="P810" t="str">
        <f>IFERROR(INDEX(LessonLO!H:I,MATCH("GCSE"&amp;AN810,LessonLO!H:H,0),2),"")</f>
        <v>GCSE12</v>
      </c>
      <c r="Q810" t="str">
        <f>IFERROR(INDEX(LessonLO!H:I,MATCH("Tiny"&amp;AN810,LessonLO!H:H,0),2),"")</f>
        <v/>
      </c>
      <c r="R810" t="str">
        <f>IFERROR(INDEX(LessonLO!H:I,MATCH("Mini"&amp;AN810,LessonLO!H:H,0),2),"")</f>
        <v/>
      </c>
      <c r="S810" t="str">
        <f>IFERROR(INDEX(LessonLO!H:I,MATCH("Junior"&amp;AN810,LessonLO!H:H,0),2),"")</f>
        <v/>
      </c>
      <c r="T810" t="str">
        <f>IFERROR(INDEX(LessonLO!H:I,MATCH("Senior"&amp;AN810,LessonLO!H:H,0),1),"")</f>
        <v/>
      </c>
      <c r="AN810" t="s">
        <v>2968</v>
      </c>
      <c r="AO810" t="str">
        <f ca="1">_xlfn.CONCAT(OFFSET(INDEX(I:I,MATCH("CT1_40_7_4",I:I,0)),0,31),",",OFFSET(INDEX(I:I,MATCH("CT1_40_7_7",I:I,0)),0,31),",",OFFSET(INDEX(I:I,MATCH("CT1_40_7_8",I:I,0)),0,31),",",OFFSET(INDEX(I:I,MATCH("CT1_40_7_9",I:I,0)),0,31),",",OFFSET(INDEX(I:I,MATCH("CT1_40_7_10",I:I,0)),0,31))</f>
        <v>0edbdd85-a30f-4d73-8c8c-9ae265d1067f,e442caae-f2bc-4db3-b6f8-4508b58a85c6,d15c4616-3a46-4e9b-b671-4988d1f01811,6abc42cd-1be3-4652-a86c-5e9c40b7c180,88aaad71-41f5-42bb-97ee-669501b00c36</v>
      </c>
    </row>
    <row r="811" spans="1:41" x14ac:dyDescent="0.45">
      <c r="A811" s="1">
        <v>808</v>
      </c>
      <c r="B811">
        <v>808</v>
      </c>
      <c r="C811" t="s">
        <v>185</v>
      </c>
      <c r="D811" t="s">
        <v>186</v>
      </c>
      <c r="E811" t="s">
        <v>2730</v>
      </c>
      <c r="F811" t="s">
        <v>2731</v>
      </c>
      <c r="G811" t="s">
        <v>2934</v>
      </c>
      <c r="H811" t="s">
        <v>2935</v>
      </c>
      <c r="I811" t="s">
        <v>2969</v>
      </c>
      <c r="J811" t="s">
        <v>230</v>
      </c>
      <c r="L811" s="4" t="str">
        <f>I806</f>
        <v>CT1_40_7_7</v>
      </c>
      <c r="N811" t="s">
        <v>2970</v>
      </c>
      <c r="P811" t="str">
        <f>IFERROR(INDEX(LessonLO!H:I,MATCH("GCSE"&amp;AN811,LessonLO!H:H,0),2),"")</f>
        <v>GCSE18</v>
      </c>
      <c r="Q811" t="str">
        <f>IFERROR(INDEX(LessonLO!H:I,MATCH("Tiny"&amp;AN811,LessonLO!H:H,0),2),"")</f>
        <v/>
      </c>
      <c r="R811" t="str">
        <f>IFERROR(INDEX(LessonLO!H:I,MATCH("Mini"&amp;AN811,LessonLO!H:H,0),2),"")</f>
        <v/>
      </c>
      <c r="S811" t="str">
        <f>IFERROR(INDEX(LessonLO!H:I,MATCH("Junior"&amp;AN811,LessonLO!H:H,0),2),"")</f>
        <v/>
      </c>
      <c r="T811" t="str">
        <f>IFERROR(INDEX(LessonLO!H:I,MATCH("Senior"&amp;AN811,LessonLO!H:H,0),1),"")</f>
        <v/>
      </c>
      <c r="AN811" t="s">
        <v>2971</v>
      </c>
      <c r="AO811" t="str">
        <f ca="1">OFFSET(INDEX(I:I,MATCH(L811,I:I,0)),0,31)</f>
        <v>e442caae-f2bc-4db3-b6f8-4508b58a85c6</v>
      </c>
    </row>
    <row r="812" spans="1:41" x14ac:dyDescent="0.45">
      <c r="A812" s="1">
        <v>809</v>
      </c>
      <c r="B812">
        <v>809</v>
      </c>
      <c r="C812" t="s">
        <v>185</v>
      </c>
      <c r="D812" t="s">
        <v>186</v>
      </c>
      <c r="E812" t="s">
        <v>2730</v>
      </c>
      <c r="F812" t="s">
        <v>2731</v>
      </c>
      <c r="G812" t="s">
        <v>2934</v>
      </c>
      <c r="H812" t="s">
        <v>2935</v>
      </c>
      <c r="I812" t="s">
        <v>2972</v>
      </c>
      <c r="J812" t="s">
        <v>230</v>
      </c>
      <c r="L812" s="4" t="str">
        <f>I807</f>
        <v>CT1_40_7_8</v>
      </c>
      <c r="N812" t="s">
        <v>2973</v>
      </c>
      <c r="P812" t="str">
        <f>IFERROR(INDEX(LessonLO!H:I,MATCH("GCSE"&amp;AN812,LessonLO!H:H,0),2),"")</f>
        <v>GCSE18</v>
      </c>
      <c r="Q812" t="str">
        <f>IFERROR(INDEX(LessonLO!H:I,MATCH("Tiny"&amp;AN812,LessonLO!H:H,0),2),"")</f>
        <v/>
      </c>
      <c r="R812" t="str">
        <f>IFERROR(INDEX(LessonLO!H:I,MATCH("Mini"&amp;AN812,LessonLO!H:H,0),2),"")</f>
        <v/>
      </c>
      <c r="S812" t="str">
        <f>IFERROR(INDEX(LessonLO!H:I,MATCH("Junior"&amp;AN812,LessonLO!H:H,0),2),"")</f>
        <v/>
      </c>
      <c r="T812" t="str">
        <f>IFERROR(INDEX(LessonLO!H:I,MATCH("Senior"&amp;AN812,LessonLO!H:H,0),1),"")</f>
        <v/>
      </c>
      <c r="AN812" t="s">
        <v>2974</v>
      </c>
      <c r="AO812" t="str">
        <f ca="1">OFFSET(INDEX(I:I,MATCH(L812,I:I,0)),0,31)</f>
        <v>d15c4616-3a46-4e9b-b671-4988d1f01811</v>
      </c>
    </row>
    <row r="813" spans="1:41" x14ac:dyDescent="0.45">
      <c r="A813" s="1">
        <v>810</v>
      </c>
      <c r="B813">
        <v>810</v>
      </c>
      <c r="C813" t="s">
        <v>185</v>
      </c>
      <c r="D813" t="s">
        <v>186</v>
      </c>
      <c r="E813" t="s">
        <v>2730</v>
      </c>
      <c r="F813" t="s">
        <v>2731</v>
      </c>
      <c r="G813" t="s">
        <v>2934</v>
      </c>
      <c r="H813" t="s">
        <v>2935</v>
      </c>
      <c r="I813" t="s">
        <v>2975</v>
      </c>
      <c r="J813" t="s">
        <v>53</v>
      </c>
      <c r="L813" s="4">
        <v>0</v>
      </c>
      <c r="N813" t="s">
        <v>2976</v>
      </c>
      <c r="P813" t="str">
        <f>IFERROR(INDEX(LessonLO!H:I,MATCH("GCSE"&amp;AN813,LessonLO!H:H,0),2),"")</f>
        <v>GCSE18</v>
      </c>
      <c r="Q813" t="str">
        <f>IFERROR(INDEX(LessonLO!H:I,MATCH("Tiny"&amp;AN813,LessonLO!H:H,0),2),"")</f>
        <v/>
      </c>
      <c r="R813" t="str">
        <f>IFERROR(INDEX(LessonLO!H:I,MATCH("Mini"&amp;AN813,LessonLO!H:H,0),2),"")</f>
        <v/>
      </c>
      <c r="S813" t="str">
        <f>IFERROR(INDEX(LessonLO!H:I,MATCH("Junior"&amp;AN813,LessonLO!H:H,0),2),"")</f>
        <v/>
      </c>
      <c r="T813" t="str">
        <f>IFERROR(INDEX(LessonLO!H:I,MATCH("Senior"&amp;AN813,LessonLO!H:H,0),1),"")</f>
        <v/>
      </c>
      <c r="AN813" t="s">
        <v>2977</v>
      </c>
    </row>
    <row r="814" spans="1:41" x14ac:dyDescent="0.45">
      <c r="A814" s="1">
        <v>811</v>
      </c>
      <c r="B814">
        <v>811</v>
      </c>
      <c r="C814" t="s">
        <v>185</v>
      </c>
      <c r="D814" t="s">
        <v>186</v>
      </c>
      <c r="E814" t="s">
        <v>2730</v>
      </c>
      <c r="F814" t="s">
        <v>2731</v>
      </c>
      <c r="G814" t="s">
        <v>2934</v>
      </c>
      <c r="H814" t="s">
        <v>2935</v>
      </c>
      <c r="I814" t="s">
        <v>2978</v>
      </c>
      <c r="J814" t="s">
        <v>230</v>
      </c>
      <c r="L814" s="4" t="str">
        <f>I813</f>
        <v>CT1_40_7_16</v>
      </c>
      <c r="N814" t="s">
        <v>2979</v>
      </c>
      <c r="P814" t="str">
        <f>IFERROR(INDEX(LessonLO!H:I,MATCH("GCSE"&amp;AN814,LessonLO!H:H,0),2),"")</f>
        <v>GCSE18</v>
      </c>
      <c r="Q814" t="str">
        <f>IFERROR(INDEX(LessonLO!H:I,MATCH("Tiny"&amp;AN814,LessonLO!H:H,0),2),"")</f>
        <v/>
      </c>
      <c r="R814" t="str">
        <f>IFERROR(INDEX(LessonLO!H:I,MATCH("Mini"&amp;AN814,LessonLO!H:H,0),2),"")</f>
        <v/>
      </c>
      <c r="S814" t="str">
        <f>IFERROR(INDEX(LessonLO!H:I,MATCH("Junior"&amp;AN814,LessonLO!H:H,0),2),"")</f>
        <v/>
      </c>
      <c r="T814" t="str">
        <f>IFERROR(INDEX(LessonLO!H:I,MATCH("Senior"&amp;AN814,LessonLO!H:H,0),1),"")</f>
        <v/>
      </c>
      <c r="AN814" t="s">
        <v>2980</v>
      </c>
      <c r="AO814" t="str">
        <f ca="1">OFFSET(INDEX(I:I,MATCH(L814,I:I,0)),0,31)</f>
        <v>69103e84-7c7c-4892-8305-ebbdd4e1c20a</v>
      </c>
    </row>
    <row r="815" spans="1:41" x14ac:dyDescent="0.45">
      <c r="A815" s="1">
        <v>812</v>
      </c>
      <c r="B815">
        <v>812</v>
      </c>
      <c r="C815" t="s">
        <v>185</v>
      </c>
      <c r="D815" t="s">
        <v>186</v>
      </c>
      <c r="E815" t="s">
        <v>2730</v>
      </c>
      <c r="F815" t="s">
        <v>2731</v>
      </c>
      <c r="G815" t="s">
        <v>2981</v>
      </c>
      <c r="H815" t="s">
        <v>2982</v>
      </c>
      <c r="I815" t="s">
        <v>2983</v>
      </c>
      <c r="J815" t="s">
        <v>230</v>
      </c>
      <c r="L815" s="4" t="str">
        <f>I89</f>
        <v>CT1_23_6_1</v>
      </c>
      <c r="N815" t="s">
        <v>2984</v>
      </c>
      <c r="P815" t="str">
        <f>IFERROR(INDEX(LessonLO!H:I,MATCH("GCSE"&amp;AN815,LessonLO!H:H,0),2),"")</f>
        <v>GCSE14</v>
      </c>
      <c r="Q815" t="str">
        <f>IFERROR(INDEX(LessonLO!H:I,MATCH("Tiny"&amp;AN815,LessonLO!H:H,0),2),"")</f>
        <v/>
      </c>
      <c r="R815" t="str">
        <f>IFERROR(INDEX(LessonLO!H:I,MATCH("Mini"&amp;AN815,LessonLO!H:H,0),2),"")</f>
        <v/>
      </c>
      <c r="S815" t="str">
        <f>IFERROR(INDEX(LessonLO!H:I,MATCH("Junior"&amp;AN815,LessonLO!H:H,0),2),"")</f>
        <v>JC3.3</v>
      </c>
      <c r="T815" t="str">
        <f>IFERROR(INDEX(LessonLO!H:I,MATCH("Senior"&amp;AN815,LessonLO!H:H,0),1),"")</f>
        <v/>
      </c>
      <c r="AN815" t="s">
        <v>2985</v>
      </c>
      <c r="AO815" t="str">
        <f ca="1">OFFSET(INDEX(I:I,MATCH(L815,I:I,0)),0,31)</f>
        <v>db5eb1c2-9707-4f5f-b07c-a04376813c0b</v>
      </c>
    </row>
    <row r="816" spans="1:41" x14ac:dyDescent="0.45">
      <c r="A816" s="1">
        <v>813</v>
      </c>
      <c r="B816">
        <v>813</v>
      </c>
      <c r="C816" t="s">
        <v>185</v>
      </c>
      <c r="D816" t="s">
        <v>186</v>
      </c>
      <c r="E816" t="s">
        <v>2730</v>
      </c>
      <c r="F816" t="s">
        <v>2731</v>
      </c>
      <c r="G816" t="s">
        <v>2981</v>
      </c>
      <c r="H816" t="s">
        <v>2982</v>
      </c>
      <c r="I816" t="s">
        <v>2986</v>
      </c>
      <c r="J816" t="s">
        <v>230</v>
      </c>
      <c r="L816" s="4" t="str">
        <f>I89</f>
        <v>CT1_23_6_1</v>
      </c>
      <c r="N816" t="s">
        <v>2987</v>
      </c>
      <c r="P816" t="str">
        <f>IFERROR(INDEX(LessonLO!H:I,MATCH("GCSE"&amp;AN816,LessonLO!H:H,0),2),"")</f>
        <v>GCSE14</v>
      </c>
      <c r="Q816" t="str">
        <f>IFERROR(INDEX(LessonLO!H:I,MATCH("Tiny"&amp;AN816,LessonLO!H:H,0),2),"")</f>
        <v/>
      </c>
      <c r="R816" t="str">
        <f>IFERROR(INDEX(LessonLO!H:I,MATCH("Mini"&amp;AN816,LessonLO!H:H,0),2),"")</f>
        <v/>
      </c>
      <c r="S816" t="str">
        <f>IFERROR(INDEX(LessonLO!H:I,MATCH("Junior"&amp;AN816,LessonLO!H:H,0),2),"")</f>
        <v/>
      </c>
      <c r="T816" t="str">
        <f>IFERROR(INDEX(LessonLO!H:I,MATCH("Senior"&amp;AN816,LessonLO!H:H,0),1),"")</f>
        <v/>
      </c>
      <c r="AN816" t="s">
        <v>2988</v>
      </c>
      <c r="AO816" t="str">
        <f ca="1">OFFSET(INDEX(I:I,MATCH(L816,I:I,0)),0,31)</f>
        <v>db5eb1c2-9707-4f5f-b07c-a04376813c0b</v>
      </c>
    </row>
    <row r="817" spans="1:41" x14ac:dyDescent="0.45">
      <c r="A817" s="1">
        <v>814</v>
      </c>
      <c r="B817">
        <v>814</v>
      </c>
      <c r="C817" t="s">
        <v>185</v>
      </c>
      <c r="D817" t="s">
        <v>186</v>
      </c>
      <c r="E817" t="s">
        <v>2730</v>
      </c>
      <c r="F817" t="s">
        <v>2731</v>
      </c>
      <c r="G817" t="s">
        <v>2981</v>
      </c>
      <c r="H817" t="s">
        <v>2982</v>
      </c>
      <c r="I817" t="s">
        <v>2989</v>
      </c>
      <c r="J817" t="s">
        <v>230</v>
      </c>
      <c r="L817" s="4" t="str">
        <f>I15</f>
        <v>CS1_2_1_3</v>
      </c>
      <c r="N817" t="s">
        <v>2990</v>
      </c>
      <c r="P817" t="str">
        <f>IFERROR(INDEX(LessonLO!H:I,MATCH("GCSE"&amp;AN817,LessonLO!H:H,0),2),"")</f>
        <v>GCSE14</v>
      </c>
      <c r="Q817" t="str">
        <f>IFERROR(INDEX(LessonLO!H:I,MATCH("Tiny"&amp;AN817,LessonLO!H:H,0),2),"")</f>
        <v/>
      </c>
      <c r="R817" t="str">
        <f>IFERROR(INDEX(LessonLO!H:I,MATCH("Mini"&amp;AN817,LessonLO!H:H,0),2),"")</f>
        <v/>
      </c>
      <c r="S817" t="str">
        <f>IFERROR(INDEX(LessonLO!H:I,MATCH("Junior"&amp;AN817,LessonLO!H:H,0),2),"")</f>
        <v/>
      </c>
      <c r="T817" t="str">
        <f>IFERROR(INDEX(LessonLO!H:I,MATCH("Senior"&amp;AN817,LessonLO!H:H,0),1),"")</f>
        <v/>
      </c>
      <c r="AN817" t="s">
        <v>2991</v>
      </c>
      <c r="AO817" t="str">
        <f ca="1">OFFSET(INDEX(I:I,MATCH(L817,I:I,0)),0,31)</f>
        <v>de27311f-4301-47ae-82c0-a6af52d3be7d</v>
      </c>
    </row>
    <row r="818" spans="1:41" x14ac:dyDescent="0.45">
      <c r="A818" s="1">
        <v>815</v>
      </c>
      <c r="B818">
        <v>815</v>
      </c>
      <c r="C818" t="s">
        <v>185</v>
      </c>
      <c r="D818" t="s">
        <v>186</v>
      </c>
      <c r="E818" t="s">
        <v>2730</v>
      </c>
      <c r="F818" t="s">
        <v>2731</v>
      </c>
      <c r="G818" t="s">
        <v>2981</v>
      </c>
      <c r="H818" t="s">
        <v>2982</v>
      </c>
      <c r="I818" t="s">
        <v>2992</v>
      </c>
      <c r="J818" t="s">
        <v>230</v>
      </c>
      <c r="L818" s="4" t="str">
        <f>CONCATENATE(I815,",",I816)</f>
        <v>CT1_40_8_1,CT1_40_8_2</v>
      </c>
      <c r="N818" t="s">
        <v>2993</v>
      </c>
      <c r="P818" t="str">
        <f>IFERROR(INDEX(LessonLO!H:I,MATCH("GCSE"&amp;AN818,LessonLO!H:H,0),2),"")</f>
        <v>GCSE14</v>
      </c>
      <c r="Q818" t="str">
        <f>IFERROR(INDEX(LessonLO!H:I,MATCH("Tiny"&amp;AN818,LessonLO!H:H,0),2),"")</f>
        <v/>
      </c>
      <c r="R818" t="str">
        <f>IFERROR(INDEX(LessonLO!H:I,MATCH("Mini"&amp;AN818,LessonLO!H:H,0),2),"")</f>
        <v/>
      </c>
      <c r="S818" t="str">
        <f>IFERROR(INDEX(LessonLO!H:I,MATCH("Junior"&amp;AN818,LessonLO!H:H,0),2),"")</f>
        <v/>
      </c>
      <c r="T818" t="str">
        <f>IFERROR(INDEX(LessonLO!H:I,MATCH("Senior"&amp;AN818,LessonLO!H:H,0),1),"")</f>
        <v/>
      </c>
      <c r="AN818" t="s">
        <v>2994</v>
      </c>
      <c r="AO818" t="str">
        <f ca="1">_xlfn.CONCAT(OFFSET(INDEX(I:I,MATCH("CT1_40_8_1",I:I,0)),0,31),",",OFFSET(INDEX(I:I,MATCH("CT1_40_8_2",I:I,0)),0,31))</f>
        <v>412e5837-b7fa-496e-8389-0ed07c6aea94,59da0171-8ea4-4856-827c-4e9c2608c2b6</v>
      </c>
    </row>
    <row r="819" spans="1:41" x14ac:dyDescent="0.45">
      <c r="A819" s="1">
        <v>816</v>
      </c>
      <c r="B819">
        <v>816</v>
      </c>
      <c r="C819" t="s">
        <v>185</v>
      </c>
      <c r="D819" t="s">
        <v>186</v>
      </c>
      <c r="E819" t="s">
        <v>2730</v>
      </c>
      <c r="F819" t="s">
        <v>2731</v>
      </c>
      <c r="G819" t="s">
        <v>2995</v>
      </c>
      <c r="H819" t="s">
        <v>797</v>
      </c>
      <c r="I819" t="s">
        <v>2996</v>
      </c>
      <c r="J819" t="s">
        <v>80</v>
      </c>
      <c r="L819" s="4" t="str">
        <f>I820</f>
        <v>CT1_40_9_2</v>
      </c>
      <c r="N819" t="s">
        <v>2997</v>
      </c>
      <c r="P819" t="str">
        <f>IFERROR(INDEX(LessonLO!H:I,MATCH("GCSE"&amp;AN819,LessonLO!H:H,0),2),"")</f>
        <v>GCSE16</v>
      </c>
      <c r="Q819" t="str">
        <f>IFERROR(INDEX(LessonLO!H:I,MATCH("Tiny"&amp;AN819,LessonLO!H:H,0),2),"")</f>
        <v/>
      </c>
      <c r="R819" t="str">
        <f>IFERROR(INDEX(LessonLO!H:I,MATCH("Mini"&amp;AN819,LessonLO!H:H,0),2),"")</f>
        <v/>
      </c>
      <c r="S819" t="str">
        <f>IFERROR(INDEX(LessonLO!H:I,MATCH("Junior"&amp;AN819,LessonLO!H:H,0),2),"")</f>
        <v/>
      </c>
      <c r="T819" t="str">
        <f>IFERROR(INDEX(LessonLO!H:I,MATCH("Senior"&amp;AN819,LessonLO!H:H,0),1),"")</f>
        <v/>
      </c>
      <c r="AN819" t="s">
        <v>2998</v>
      </c>
      <c r="AO819" t="str">
        <f t="shared" ref="AO819:AO828" ca="1" si="45">OFFSET(INDEX(I:I,MATCH(L819,I:I,0)),0,31)</f>
        <v>0ac48eca-cf14-4ee4-94c1-a5a99d9a58be</v>
      </c>
    </row>
    <row r="820" spans="1:41" x14ac:dyDescent="0.45">
      <c r="A820" s="1">
        <v>817</v>
      </c>
      <c r="B820">
        <v>817</v>
      </c>
      <c r="C820" t="s">
        <v>185</v>
      </c>
      <c r="D820" t="s">
        <v>186</v>
      </c>
      <c r="E820" t="s">
        <v>2730</v>
      </c>
      <c r="F820" t="s">
        <v>2731</v>
      </c>
      <c r="G820" t="s">
        <v>2995</v>
      </c>
      <c r="H820" t="s">
        <v>797</v>
      </c>
      <c r="I820" t="s">
        <v>2999</v>
      </c>
      <c r="J820" t="s">
        <v>80</v>
      </c>
      <c r="L820" s="4" t="str">
        <f>I205</f>
        <v>CT1_2_2_2</v>
      </c>
      <c r="N820" t="s">
        <v>3000</v>
      </c>
      <c r="P820" t="str">
        <f>IFERROR(INDEX(LessonLO!H:I,MATCH("GCSE"&amp;AN820,LessonLO!H:H,0),2),"")</f>
        <v>GCSE16</v>
      </c>
      <c r="Q820" t="str">
        <f>IFERROR(INDEX(LessonLO!H:I,MATCH("Tiny"&amp;AN820,LessonLO!H:H,0),2),"")</f>
        <v/>
      </c>
      <c r="R820" t="str">
        <f>IFERROR(INDEX(LessonLO!H:I,MATCH("Mini"&amp;AN820,LessonLO!H:H,0),2),"")</f>
        <v/>
      </c>
      <c r="S820" t="str">
        <f>IFERROR(INDEX(LessonLO!H:I,MATCH("Junior"&amp;AN820,LessonLO!H:H,0),2),"")</f>
        <v/>
      </c>
      <c r="T820" t="str">
        <f>IFERROR(INDEX(LessonLO!H:I,MATCH("Senior"&amp;AN820,LessonLO!H:H,0),1),"")</f>
        <v/>
      </c>
      <c r="AN820" t="s">
        <v>3001</v>
      </c>
      <c r="AO820" t="str">
        <f t="shared" ca="1" si="45"/>
        <v>fda9c1ec-4bf5-4b76-9d1f-b51a05c8b121</v>
      </c>
    </row>
    <row r="821" spans="1:41" x14ac:dyDescent="0.45">
      <c r="A821" s="1">
        <v>818</v>
      </c>
      <c r="B821">
        <v>818</v>
      </c>
      <c r="C821" t="s">
        <v>185</v>
      </c>
      <c r="D821" t="s">
        <v>186</v>
      </c>
      <c r="E821" t="s">
        <v>2730</v>
      </c>
      <c r="F821" t="s">
        <v>2731</v>
      </c>
      <c r="G821" t="s">
        <v>2995</v>
      </c>
      <c r="H821" t="s">
        <v>797</v>
      </c>
      <c r="I821" t="s">
        <v>3002</v>
      </c>
      <c r="J821" t="s">
        <v>80</v>
      </c>
      <c r="L821" s="4" t="str">
        <f>I210</f>
        <v>CT1_2_3_4</v>
      </c>
      <c r="N821" t="s">
        <v>3003</v>
      </c>
      <c r="P821" t="str">
        <f>IFERROR(INDEX(LessonLO!H:I,MATCH("GCSE"&amp;AN821,LessonLO!H:H,0),2),"")</f>
        <v>GCSE16</v>
      </c>
      <c r="Q821" t="str">
        <f>IFERROR(INDEX(LessonLO!H:I,MATCH("Tiny"&amp;AN821,LessonLO!H:H,0),2),"")</f>
        <v/>
      </c>
      <c r="R821" t="str">
        <f>IFERROR(INDEX(LessonLO!H:I,MATCH("Mini"&amp;AN821,LessonLO!H:H,0),2),"")</f>
        <v/>
      </c>
      <c r="S821" t="str">
        <f>IFERROR(INDEX(LessonLO!H:I,MATCH("Junior"&amp;AN821,LessonLO!H:H,0),2),"")</f>
        <v/>
      </c>
      <c r="T821" t="str">
        <f>IFERROR(INDEX(LessonLO!H:I,MATCH("Senior"&amp;AN821,LessonLO!H:H,0),1),"")</f>
        <v/>
      </c>
      <c r="AN821" t="s">
        <v>3004</v>
      </c>
      <c r="AO821" t="str">
        <f t="shared" ca="1" si="45"/>
        <v>748d6562-97f1-4aad-a93d-87362124bdc8</v>
      </c>
    </row>
    <row r="822" spans="1:41" x14ac:dyDescent="0.45">
      <c r="A822" s="1">
        <v>819</v>
      </c>
      <c r="B822">
        <v>819</v>
      </c>
      <c r="C822" t="s">
        <v>185</v>
      </c>
      <c r="D822" t="s">
        <v>186</v>
      </c>
      <c r="E822" t="s">
        <v>2730</v>
      </c>
      <c r="F822" t="s">
        <v>2731</v>
      </c>
      <c r="G822" t="s">
        <v>2995</v>
      </c>
      <c r="H822" t="s">
        <v>797</v>
      </c>
      <c r="I822" t="s">
        <v>3005</v>
      </c>
      <c r="J822" t="s">
        <v>80</v>
      </c>
      <c r="L822" s="4" t="str">
        <f>I820</f>
        <v>CT1_40_9_2</v>
      </c>
      <c r="N822" t="s">
        <v>3006</v>
      </c>
      <c r="P822" t="str">
        <f>IFERROR(INDEX(LessonLO!H:I,MATCH("GCSE"&amp;AN822,LessonLO!H:H,0),2),"")</f>
        <v>GCSE16</v>
      </c>
      <c r="Q822" t="str">
        <f>IFERROR(INDEX(LessonLO!H:I,MATCH("Tiny"&amp;AN822,LessonLO!H:H,0),2),"")</f>
        <v/>
      </c>
      <c r="R822" t="str">
        <f>IFERROR(INDEX(LessonLO!H:I,MATCH("Mini"&amp;AN822,LessonLO!H:H,0),2),"")</f>
        <v/>
      </c>
      <c r="S822" t="str">
        <f>IFERROR(INDEX(LessonLO!H:I,MATCH("Junior"&amp;AN822,LessonLO!H:H,0),2),"")</f>
        <v/>
      </c>
      <c r="T822" t="str">
        <f>IFERROR(INDEX(LessonLO!H:I,MATCH("Senior"&amp;AN822,LessonLO!H:H,0),1),"")</f>
        <v/>
      </c>
      <c r="AN822" t="s">
        <v>3007</v>
      </c>
      <c r="AO822" t="str">
        <f t="shared" ca="1" si="45"/>
        <v>0ac48eca-cf14-4ee4-94c1-a5a99d9a58be</v>
      </c>
    </row>
    <row r="823" spans="1:41" x14ac:dyDescent="0.45">
      <c r="A823" s="1">
        <v>820</v>
      </c>
      <c r="B823">
        <v>820</v>
      </c>
      <c r="C823" t="s">
        <v>185</v>
      </c>
      <c r="D823" t="s">
        <v>186</v>
      </c>
      <c r="E823" t="s">
        <v>2730</v>
      </c>
      <c r="F823" t="s">
        <v>2731</v>
      </c>
      <c r="G823" t="s">
        <v>2995</v>
      </c>
      <c r="H823" t="s">
        <v>797</v>
      </c>
      <c r="I823" t="s">
        <v>3008</v>
      </c>
      <c r="J823" t="s">
        <v>80</v>
      </c>
      <c r="L823" s="4" t="str">
        <f>I821</f>
        <v>CT1_40_9_3</v>
      </c>
      <c r="N823" t="s">
        <v>3009</v>
      </c>
      <c r="P823" t="str">
        <f>IFERROR(INDEX(LessonLO!H:I,MATCH("GCSE"&amp;AN823,LessonLO!H:H,0),2),"")</f>
        <v>GCSE16</v>
      </c>
      <c r="Q823" t="str">
        <f>IFERROR(INDEX(LessonLO!H:I,MATCH("Tiny"&amp;AN823,LessonLO!H:H,0),2),"")</f>
        <v/>
      </c>
      <c r="R823" t="str">
        <f>IFERROR(INDEX(LessonLO!H:I,MATCH("Mini"&amp;AN823,LessonLO!H:H,0),2),"")</f>
        <v/>
      </c>
      <c r="S823" t="str">
        <f>IFERROR(INDEX(LessonLO!H:I,MATCH("Junior"&amp;AN823,LessonLO!H:H,0),2),"")</f>
        <v/>
      </c>
      <c r="T823" t="str">
        <f>IFERROR(INDEX(LessonLO!H:I,MATCH("Senior"&amp;AN823,LessonLO!H:H,0),1),"")</f>
        <v/>
      </c>
      <c r="AN823" t="s">
        <v>3010</v>
      </c>
      <c r="AO823" t="str">
        <f t="shared" ca="1" si="45"/>
        <v>dbcd4933-9ec4-4522-9567-3c7ec32a43df</v>
      </c>
    </row>
    <row r="824" spans="1:41" x14ac:dyDescent="0.45">
      <c r="A824" s="1">
        <v>821</v>
      </c>
      <c r="B824">
        <v>821</v>
      </c>
      <c r="C824" t="s">
        <v>185</v>
      </c>
      <c r="D824" t="s">
        <v>186</v>
      </c>
      <c r="E824" t="s">
        <v>3011</v>
      </c>
      <c r="F824" t="s">
        <v>3012</v>
      </c>
      <c r="G824" t="s">
        <v>3013</v>
      </c>
      <c r="H824" t="s">
        <v>3012</v>
      </c>
      <c r="I824" t="s">
        <v>3014</v>
      </c>
      <c r="J824" t="s">
        <v>53</v>
      </c>
      <c r="L824" s="4" t="str">
        <f>I851</f>
        <v>CT1_41_1_28</v>
      </c>
      <c r="N824" t="s">
        <v>3015</v>
      </c>
      <c r="P824" t="str">
        <f>IFERROR(INDEX(LessonLO!H:I,MATCH("GCSE"&amp;AN824,LessonLO!H:H,0),2),"")</f>
        <v>GCSE53</v>
      </c>
      <c r="Q824" t="str">
        <f>IFERROR(INDEX(LessonLO!H:I,MATCH("Tiny"&amp;AN824,LessonLO!H:H,0),2),"")</f>
        <v/>
      </c>
      <c r="R824" t="str">
        <f>IFERROR(INDEX(LessonLO!H:I,MATCH("Mini"&amp;AN824,LessonLO!H:H,0),2),"")</f>
        <v/>
      </c>
      <c r="S824" t="str">
        <f>IFERROR(INDEX(LessonLO!H:I,MATCH("Junior"&amp;AN824,LessonLO!H:H,0),2),"")</f>
        <v/>
      </c>
      <c r="T824" t="str">
        <f>IFERROR(INDEX(LessonLO!H:I,MATCH("Senior"&amp;AN824,LessonLO!H:H,0),1),"")</f>
        <v/>
      </c>
      <c r="AN824" t="s">
        <v>3016</v>
      </c>
      <c r="AO824" t="str">
        <f t="shared" ca="1" si="45"/>
        <v>7f0654e2-3808-4e6f-8671-a1d8970e2c28</v>
      </c>
    </row>
    <row r="825" spans="1:41" x14ac:dyDescent="0.45">
      <c r="A825" s="1">
        <v>822</v>
      </c>
      <c r="B825">
        <v>822</v>
      </c>
      <c r="C825" t="s">
        <v>185</v>
      </c>
      <c r="D825" t="s">
        <v>186</v>
      </c>
      <c r="E825" t="s">
        <v>3011</v>
      </c>
      <c r="F825" t="s">
        <v>3012</v>
      </c>
      <c r="G825" t="s">
        <v>3013</v>
      </c>
      <c r="H825" t="s">
        <v>3012</v>
      </c>
      <c r="I825" t="s">
        <v>3017</v>
      </c>
      <c r="J825" t="s">
        <v>53</v>
      </c>
      <c r="L825" s="4" t="str">
        <f>I824</f>
        <v>CT1_41_1_1</v>
      </c>
      <c r="N825" t="s">
        <v>3018</v>
      </c>
      <c r="P825" t="str">
        <f>IFERROR(INDEX(LessonLO!H:I,MATCH("GCSE"&amp;AN825,LessonLO!H:H,0),2),"")</f>
        <v>GCSE53</v>
      </c>
      <c r="Q825" t="str">
        <f>IFERROR(INDEX(LessonLO!H:I,MATCH("Tiny"&amp;AN825,LessonLO!H:H,0),2),"")</f>
        <v/>
      </c>
      <c r="R825" t="str">
        <f>IFERROR(INDEX(LessonLO!H:I,MATCH("Mini"&amp;AN825,LessonLO!H:H,0),2),"")</f>
        <v/>
      </c>
      <c r="S825" t="str">
        <f>IFERROR(INDEX(LessonLO!H:I,MATCH("Junior"&amp;AN825,LessonLO!H:H,0),2),"")</f>
        <v/>
      </c>
      <c r="T825" t="str">
        <f>IFERROR(INDEX(LessonLO!H:I,MATCH("Senior"&amp;AN825,LessonLO!H:H,0),1),"")</f>
        <v/>
      </c>
      <c r="AN825" t="s">
        <v>3019</v>
      </c>
      <c r="AO825" t="str">
        <f t="shared" ca="1" si="45"/>
        <v>fda8f03b-9e59-44a1-84dc-694991c2e78f</v>
      </c>
    </row>
    <row r="826" spans="1:41" x14ac:dyDescent="0.45">
      <c r="A826" s="1">
        <v>823</v>
      </c>
      <c r="B826">
        <v>823</v>
      </c>
      <c r="C826" t="s">
        <v>185</v>
      </c>
      <c r="D826" t="s">
        <v>186</v>
      </c>
      <c r="E826" t="s">
        <v>3011</v>
      </c>
      <c r="F826" t="s">
        <v>3012</v>
      </c>
      <c r="G826" t="s">
        <v>3013</v>
      </c>
      <c r="H826" t="s">
        <v>3012</v>
      </c>
      <c r="I826" t="s">
        <v>3020</v>
      </c>
      <c r="J826" t="s">
        <v>53</v>
      </c>
      <c r="L826" s="4" t="str">
        <f>I825</f>
        <v>CT1_41_1_2</v>
      </c>
      <c r="N826" t="s">
        <v>3021</v>
      </c>
      <c r="P826" t="str">
        <f>IFERROR(INDEX(LessonLO!H:I,MATCH("GCSE"&amp;AN826,LessonLO!H:H,0),2),"")</f>
        <v>GCSE53</v>
      </c>
      <c r="Q826" t="str">
        <f>IFERROR(INDEX(LessonLO!H:I,MATCH("Tiny"&amp;AN826,LessonLO!H:H,0),2),"")</f>
        <v/>
      </c>
      <c r="R826" t="str">
        <f>IFERROR(INDEX(LessonLO!H:I,MATCH("Mini"&amp;AN826,LessonLO!H:H,0),2),"")</f>
        <v/>
      </c>
      <c r="S826" t="str">
        <f>IFERROR(INDEX(LessonLO!H:I,MATCH("Junior"&amp;AN826,LessonLO!H:H,0),2),"")</f>
        <v/>
      </c>
      <c r="T826" t="str">
        <f>IFERROR(INDEX(LessonLO!H:I,MATCH("Senior"&amp;AN826,LessonLO!H:H,0),1),"")</f>
        <v/>
      </c>
      <c r="AN826" t="s">
        <v>3022</v>
      </c>
      <c r="AO826" t="str">
        <f t="shared" ca="1" si="45"/>
        <v>52e49e09-2325-465d-8eb2-f84c97c0ac7a</v>
      </c>
    </row>
    <row r="827" spans="1:41" x14ac:dyDescent="0.45">
      <c r="A827" s="1">
        <v>824</v>
      </c>
      <c r="B827">
        <v>824</v>
      </c>
      <c r="C827" t="s">
        <v>185</v>
      </c>
      <c r="D827" t="s">
        <v>186</v>
      </c>
      <c r="E827" t="s">
        <v>3011</v>
      </c>
      <c r="F827" t="s">
        <v>3012</v>
      </c>
      <c r="G827" t="s">
        <v>3013</v>
      </c>
      <c r="H827" t="s">
        <v>3012</v>
      </c>
      <c r="I827" t="s">
        <v>3023</v>
      </c>
      <c r="J827" t="s">
        <v>53</v>
      </c>
      <c r="L827" s="4" t="str">
        <f>I826</f>
        <v>CT1_41_1_3</v>
      </c>
      <c r="N827" t="s">
        <v>3024</v>
      </c>
      <c r="P827" t="str">
        <f>IFERROR(INDEX(LessonLO!H:I,MATCH("GCSE"&amp;AN827,LessonLO!H:H,0),2),"")</f>
        <v>GCSE53</v>
      </c>
      <c r="Q827" t="str">
        <f>IFERROR(INDEX(LessonLO!H:I,MATCH("Tiny"&amp;AN827,LessonLO!H:H,0),2),"")</f>
        <v/>
      </c>
      <c r="R827" t="str">
        <f>IFERROR(INDEX(LessonLO!H:I,MATCH("Mini"&amp;AN827,LessonLO!H:H,0),2),"")</f>
        <v/>
      </c>
      <c r="S827" t="str">
        <f>IFERROR(INDEX(LessonLO!H:I,MATCH("Junior"&amp;AN827,LessonLO!H:H,0),2),"")</f>
        <v/>
      </c>
      <c r="T827" t="str">
        <f>IFERROR(INDEX(LessonLO!H:I,MATCH("Senior"&amp;AN827,LessonLO!H:H,0),1),"")</f>
        <v/>
      </c>
      <c r="AN827" t="s">
        <v>3025</v>
      </c>
      <c r="AO827" t="str">
        <f t="shared" ca="1" si="45"/>
        <v>54135464-75a2-4c81-982a-0ac386dcb5d7</v>
      </c>
    </row>
    <row r="828" spans="1:41" x14ac:dyDescent="0.45">
      <c r="A828" s="1">
        <v>825</v>
      </c>
      <c r="B828">
        <v>825</v>
      </c>
      <c r="C828" t="s">
        <v>185</v>
      </c>
      <c r="D828" t="s">
        <v>186</v>
      </c>
      <c r="E828" t="s">
        <v>3011</v>
      </c>
      <c r="F828" t="s">
        <v>3012</v>
      </c>
      <c r="G828" t="s">
        <v>3013</v>
      </c>
      <c r="H828" t="s">
        <v>3012</v>
      </c>
      <c r="I828" t="s">
        <v>3026</v>
      </c>
      <c r="J828" t="s">
        <v>53</v>
      </c>
      <c r="L828" s="4" t="str">
        <f>I827</f>
        <v>CT1_41_1_4</v>
      </c>
      <c r="N828" t="s">
        <v>3027</v>
      </c>
      <c r="P828" t="str">
        <f>IFERROR(INDEX(LessonLO!H:I,MATCH("GCSE"&amp;AN828,LessonLO!H:H,0),2),"")</f>
        <v>GCSE53</v>
      </c>
      <c r="Q828" t="str">
        <f>IFERROR(INDEX(LessonLO!H:I,MATCH("Tiny"&amp;AN828,LessonLO!H:H,0),2),"")</f>
        <v/>
      </c>
      <c r="R828" t="str">
        <f>IFERROR(INDEX(LessonLO!H:I,MATCH("Mini"&amp;AN828,LessonLO!H:H,0),2),"")</f>
        <v/>
      </c>
      <c r="S828" t="str">
        <f>IFERROR(INDEX(LessonLO!H:I,MATCH("Junior"&amp;AN828,LessonLO!H:H,0),2),"")</f>
        <v/>
      </c>
      <c r="T828" t="str">
        <f>IFERROR(INDEX(LessonLO!H:I,MATCH("Senior"&amp;AN828,LessonLO!H:H,0),1),"")</f>
        <v/>
      </c>
      <c r="AN828" t="s">
        <v>3028</v>
      </c>
      <c r="AO828" t="str">
        <f t="shared" ca="1" si="45"/>
        <v>673f50cf-f143-484c-a524-b50de942766b</v>
      </c>
    </row>
    <row r="829" spans="1:41" x14ac:dyDescent="0.45">
      <c r="A829" s="1">
        <v>826</v>
      </c>
      <c r="B829">
        <v>826</v>
      </c>
      <c r="C829" t="s">
        <v>185</v>
      </c>
      <c r="D829" t="s">
        <v>186</v>
      </c>
      <c r="E829" t="s">
        <v>3011</v>
      </c>
      <c r="F829" t="s">
        <v>3012</v>
      </c>
      <c r="G829" t="s">
        <v>3013</v>
      </c>
      <c r="H829" t="s">
        <v>3012</v>
      </c>
      <c r="I829" t="s">
        <v>3029</v>
      </c>
      <c r="J829" t="s">
        <v>80</v>
      </c>
      <c r="L829" s="4" t="str">
        <f>CONCATENATE(I825,",",I826,",",I827,",",I828)</f>
        <v>CT1_41_1_2,CT1_41_1_3,CT1_41_1_4,CT1_41_1_5</v>
      </c>
      <c r="N829" t="s">
        <v>3030</v>
      </c>
      <c r="P829" t="str">
        <f>IFERROR(INDEX(LessonLO!H:I,MATCH("GCSE"&amp;AN829,LessonLO!H:H,0),2),"")</f>
        <v>GCSE53</v>
      </c>
      <c r="Q829" t="str">
        <f>IFERROR(INDEX(LessonLO!H:I,MATCH("Tiny"&amp;AN829,LessonLO!H:H,0),2),"")</f>
        <v/>
      </c>
      <c r="R829" t="str">
        <f>IFERROR(INDEX(LessonLO!H:I,MATCH("Mini"&amp;AN829,LessonLO!H:H,0),2),"")</f>
        <v/>
      </c>
      <c r="S829" t="str">
        <f>IFERROR(INDEX(LessonLO!H:I,MATCH("Junior"&amp;AN829,LessonLO!H:H,0),2),"")</f>
        <v/>
      </c>
      <c r="T829" t="str">
        <f>IFERROR(INDEX(LessonLO!H:I,MATCH("Senior"&amp;AN829,LessonLO!H:H,0),1),"")</f>
        <v/>
      </c>
      <c r="AN829" t="s">
        <v>3031</v>
      </c>
      <c r="AO829" t="str">
        <f ca="1">_xlfn.CONCAT(OFFSET(INDEX(I:I,MATCH("CT1_41_1_2",I:I,0)),0,31),",",OFFSET(INDEX(I:I,MATCH("CT1_41_1_3",I:I,0)),0,31),",",OFFSET(INDEX(I:I,MATCH("CT1_41_1_4",I:I,0)),0,31),",",OFFSET(INDEX(I:I,MATCH("CT1_41_1_5",I:I,0)),0,31))</f>
        <v>52e49e09-2325-465d-8eb2-f84c97c0ac7a,54135464-75a2-4c81-982a-0ac386dcb5d7,673f50cf-f143-484c-a524-b50de942766b,e787f4e9-2ea3-4dc6-8f2f-b0c108790753</v>
      </c>
    </row>
    <row r="830" spans="1:41" x14ac:dyDescent="0.45">
      <c r="A830" s="1">
        <v>827</v>
      </c>
      <c r="B830">
        <v>827</v>
      </c>
      <c r="C830" t="s">
        <v>185</v>
      </c>
      <c r="D830" t="s">
        <v>186</v>
      </c>
      <c r="E830" t="s">
        <v>3011</v>
      </c>
      <c r="F830" t="s">
        <v>3012</v>
      </c>
      <c r="G830" t="s">
        <v>3013</v>
      </c>
      <c r="H830" t="s">
        <v>3012</v>
      </c>
      <c r="I830" t="s">
        <v>3032</v>
      </c>
      <c r="J830" t="s">
        <v>80</v>
      </c>
      <c r="L830" s="4" t="str">
        <f>I828</f>
        <v>CT1_41_1_5</v>
      </c>
      <c r="N830" t="s">
        <v>3033</v>
      </c>
      <c r="P830" t="str">
        <f>IFERROR(INDEX(LessonLO!H:I,MATCH("GCSE"&amp;AN830,LessonLO!H:H,0),2),"")</f>
        <v>GCSE53</v>
      </c>
      <c r="Q830" t="str">
        <f>IFERROR(INDEX(LessonLO!H:I,MATCH("Tiny"&amp;AN830,LessonLO!H:H,0),2),"")</f>
        <v/>
      </c>
      <c r="R830" t="str">
        <f>IFERROR(INDEX(LessonLO!H:I,MATCH("Mini"&amp;AN830,LessonLO!H:H,0),2),"")</f>
        <v/>
      </c>
      <c r="S830" t="str">
        <f>IFERROR(INDEX(LessonLO!H:I,MATCH("Junior"&amp;AN830,LessonLO!H:H,0),2),"")</f>
        <v/>
      </c>
      <c r="T830" t="str">
        <f>IFERROR(INDEX(LessonLO!H:I,MATCH("Senior"&amp;AN830,LessonLO!H:H,0),1),"")</f>
        <v/>
      </c>
      <c r="AN830" t="s">
        <v>3034</v>
      </c>
      <c r="AO830" t="str">
        <f t="shared" ref="AO830:AO837" ca="1" si="46">OFFSET(INDEX(I:I,MATCH(L830,I:I,0)),0,31)</f>
        <v>e787f4e9-2ea3-4dc6-8f2f-b0c108790753</v>
      </c>
    </row>
    <row r="831" spans="1:41" x14ac:dyDescent="0.45">
      <c r="A831" s="1">
        <v>828</v>
      </c>
      <c r="B831">
        <v>828</v>
      </c>
      <c r="C831" t="s">
        <v>185</v>
      </c>
      <c r="D831" t="s">
        <v>186</v>
      </c>
      <c r="E831" t="s">
        <v>3011</v>
      </c>
      <c r="F831" t="s">
        <v>3012</v>
      </c>
      <c r="G831" t="s">
        <v>3013</v>
      </c>
      <c r="H831" t="s">
        <v>3012</v>
      </c>
      <c r="I831" t="s">
        <v>3035</v>
      </c>
      <c r="J831" t="s">
        <v>80</v>
      </c>
      <c r="L831" s="4" t="str">
        <f>I828</f>
        <v>CT1_41_1_5</v>
      </c>
      <c r="N831" t="s">
        <v>3036</v>
      </c>
      <c r="P831" t="str">
        <f>IFERROR(INDEX(LessonLO!H:I,MATCH("GCSE"&amp;AN831,LessonLO!H:H,0),2),"")</f>
        <v>GCSE53</v>
      </c>
      <c r="Q831" t="str">
        <f>IFERROR(INDEX(LessonLO!H:I,MATCH("Tiny"&amp;AN831,LessonLO!H:H,0),2),"")</f>
        <v/>
      </c>
      <c r="R831" t="str">
        <f>IFERROR(INDEX(LessonLO!H:I,MATCH("Mini"&amp;AN831,LessonLO!H:H,0),2),"")</f>
        <v/>
      </c>
      <c r="S831" t="str">
        <f>IFERROR(INDEX(LessonLO!H:I,MATCH("Junior"&amp;AN831,LessonLO!H:H,0),2),"")</f>
        <v/>
      </c>
      <c r="T831" t="str">
        <f>IFERROR(INDEX(LessonLO!H:I,MATCH("Senior"&amp;AN831,LessonLO!H:H,0),1),"")</f>
        <v/>
      </c>
      <c r="AN831" t="s">
        <v>3037</v>
      </c>
      <c r="AO831" t="str">
        <f t="shared" ca="1" si="46"/>
        <v>e787f4e9-2ea3-4dc6-8f2f-b0c108790753</v>
      </c>
    </row>
    <row r="832" spans="1:41" x14ac:dyDescent="0.45">
      <c r="A832" s="1">
        <v>829</v>
      </c>
      <c r="B832">
        <v>829</v>
      </c>
      <c r="C832" t="s">
        <v>185</v>
      </c>
      <c r="D832" t="s">
        <v>186</v>
      </c>
      <c r="E832" t="s">
        <v>3011</v>
      </c>
      <c r="F832" t="s">
        <v>3012</v>
      </c>
      <c r="G832" t="s">
        <v>3013</v>
      </c>
      <c r="H832" t="s">
        <v>3012</v>
      </c>
      <c r="I832" t="s">
        <v>3038</v>
      </c>
      <c r="J832" t="s">
        <v>80</v>
      </c>
      <c r="L832" s="4" t="str">
        <f>I828</f>
        <v>CT1_41_1_5</v>
      </c>
      <c r="N832" t="s">
        <v>3039</v>
      </c>
      <c r="P832" t="str">
        <f>IFERROR(INDEX(LessonLO!H:I,MATCH("GCSE"&amp;AN832,LessonLO!H:H,0),2),"")</f>
        <v>GCSE53</v>
      </c>
      <c r="Q832" t="str">
        <f>IFERROR(INDEX(LessonLO!H:I,MATCH("Tiny"&amp;AN832,LessonLO!H:H,0),2),"")</f>
        <v/>
      </c>
      <c r="R832" t="str">
        <f>IFERROR(INDEX(LessonLO!H:I,MATCH("Mini"&amp;AN832,LessonLO!H:H,0),2),"")</f>
        <v/>
      </c>
      <c r="S832" t="str">
        <f>IFERROR(INDEX(LessonLO!H:I,MATCH("Junior"&amp;AN832,LessonLO!H:H,0),2),"")</f>
        <v/>
      </c>
      <c r="T832" t="str">
        <f>IFERROR(INDEX(LessonLO!H:I,MATCH("Senior"&amp;AN832,LessonLO!H:H,0),1),"")</f>
        <v/>
      </c>
      <c r="AN832" t="s">
        <v>3040</v>
      </c>
      <c r="AO832" t="str">
        <f t="shared" ca="1" si="46"/>
        <v>e787f4e9-2ea3-4dc6-8f2f-b0c108790753</v>
      </c>
    </row>
    <row r="833" spans="1:41" x14ac:dyDescent="0.45">
      <c r="A833" s="1">
        <v>830</v>
      </c>
      <c r="B833">
        <v>830</v>
      </c>
      <c r="C833" t="s">
        <v>185</v>
      </c>
      <c r="D833" t="s">
        <v>186</v>
      </c>
      <c r="E833" t="s">
        <v>3011</v>
      </c>
      <c r="F833" t="s">
        <v>3012</v>
      </c>
      <c r="G833" t="s">
        <v>3013</v>
      </c>
      <c r="H833" t="s">
        <v>3012</v>
      </c>
      <c r="I833" t="s">
        <v>3041</v>
      </c>
      <c r="J833" t="s">
        <v>80</v>
      </c>
      <c r="L833" s="4" t="str">
        <f>I828</f>
        <v>CT1_41_1_5</v>
      </c>
      <c r="N833" t="s">
        <v>3042</v>
      </c>
      <c r="P833" t="str">
        <f>IFERROR(INDEX(LessonLO!H:I,MATCH("GCSE"&amp;AN833,LessonLO!H:H,0),2),"")</f>
        <v>GCSE53</v>
      </c>
      <c r="Q833" t="str">
        <f>IFERROR(INDEX(LessonLO!H:I,MATCH("Tiny"&amp;AN833,LessonLO!H:H,0),2),"")</f>
        <v/>
      </c>
      <c r="R833" t="str">
        <f>IFERROR(INDEX(LessonLO!H:I,MATCH("Mini"&amp;AN833,LessonLO!H:H,0),2),"")</f>
        <v/>
      </c>
      <c r="S833" t="str">
        <f>IFERROR(INDEX(LessonLO!H:I,MATCH("Junior"&amp;AN833,LessonLO!H:H,0),2),"")</f>
        <v/>
      </c>
      <c r="T833" t="str">
        <f>IFERROR(INDEX(LessonLO!H:I,MATCH("Senior"&amp;AN833,LessonLO!H:H,0),1),"")</f>
        <v/>
      </c>
      <c r="AN833" t="s">
        <v>3043</v>
      </c>
      <c r="AO833" t="str">
        <f t="shared" ca="1" si="46"/>
        <v>e787f4e9-2ea3-4dc6-8f2f-b0c108790753</v>
      </c>
    </row>
    <row r="834" spans="1:41" x14ac:dyDescent="0.45">
      <c r="A834" s="1">
        <v>831</v>
      </c>
      <c r="B834">
        <v>831</v>
      </c>
      <c r="C834" t="s">
        <v>185</v>
      </c>
      <c r="D834" t="s">
        <v>186</v>
      </c>
      <c r="E834" t="s">
        <v>3011</v>
      </c>
      <c r="F834" t="s">
        <v>3012</v>
      </c>
      <c r="G834" t="s">
        <v>3013</v>
      </c>
      <c r="H834" t="s">
        <v>3012</v>
      </c>
      <c r="I834" t="s">
        <v>3044</v>
      </c>
      <c r="J834" t="s">
        <v>80</v>
      </c>
      <c r="L834" s="4" t="str">
        <f>I828</f>
        <v>CT1_41_1_5</v>
      </c>
      <c r="N834" t="s">
        <v>3045</v>
      </c>
      <c r="P834" t="str">
        <f>IFERROR(INDEX(LessonLO!H:I,MATCH("GCSE"&amp;AN834,LessonLO!H:H,0),2),"")</f>
        <v>GCSE53</v>
      </c>
      <c r="Q834" t="str">
        <f>IFERROR(INDEX(LessonLO!H:I,MATCH("Tiny"&amp;AN834,LessonLO!H:H,0),2),"")</f>
        <v/>
      </c>
      <c r="R834" t="str">
        <f>IFERROR(INDEX(LessonLO!H:I,MATCH("Mini"&amp;AN834,LessonLO!H:H,0),2),"")</f>
        <v/>
      </c>
      <c r="S834" t="str">
        <f>IFERROR(INDEX(LessonLO!H:I,MATCH("Junior"&amp;AN834,LessonLO!H:H,0),2),"")</f>
        <v/>
      </c>
      <c r="T834" t="str">
        <f>IFERROR(INDEX(LessonLO!H:I,MATCH("Senior"&amp;AN834,LessonLO!H:H,0),1),"")</f>
        <v/>
      </c>
      <c r="AN834" t="s">
        <v>3046</v>
      </c>
      <c r="AO834" t="str">
        <f t="shared" ca="1" si="46"/>
        <v>e787f4e9-2ea3-4dc6-8f2f-b0c108790753</v>
      </c>
    </row>
    <row r="835" spans="1:41" x14ac:dyDescent="0.45">
      <c r="A835" s="1">
        <v>832</v>
      </c>
      <c r="B835">
        <v>832</v>
      </c>
      <c r="C835" t="s">
        <v>185</v>
      </c>
      <c r="D835" t="s">
        <v>186</v>
      </c>
      <c r="E835" t="s">
        <v>3011</v>
      </c>
      <c r="F835" t="s">
        <v>3012</v>
      </c>
      <c r="G835" t="s">
        <v>3013</v>
      </c>
      <c r="H835" t="s">
        <v>3012</v>
      </c>
      <c r="I835" t="s">
        <v>3047</v>
      </c>
      <c r="J835" t="s">
        <v>80</v>
      </c>
      <c r="L835" s="4" t="str">
        <f>I826</f>
        <v>CT1_41_1_3</v>
      </c>
      <c r="N835" t="s">
        <v>3048</v>
      </c>
      <c r="P835" t="str">
        <f>IFERROR(INDEX(LessonLO!H:I,MATCH("GCSE"&amp;AN835,LessonLO!H:H,0),2),"")</f>
        <v>GCSE53</v>
      </c>
      <c r="Q835" t="str">
        <f>IFERROR(INDEX(LessonLO!H:I,MATCH("Tiny"&amp;AN835,LessonLO!H:H,0),2),"")</f>
        <v/>
      </c>
      <c r="R835" t="str">
        <f>IFERROR(INDEX(LessonLO!H:I,MATCH("Mini"&amp;AN835,LessonLO!H:H,0),2),"")</f>
        <v/>
      </c>
      <c r="S835" t="str">
        <f>IFERROR(INDEX(LessonLO!H:I,MATCH("Junior"&amp;AN835,LessonLO!H:H,0),2),"")</f>
        <v/>
      </c>
      <c r="T835" t="str">
        <f>IFERROR(INDEX(LessonLO!H:I,MATCH("Senior"&amp;AN835,LessonLO!H:H,0),1),"")</f>
        <v/>
      </c>
      <c r="AN835" t="s">
        <v>3049</v>
      </c>
      <c r="AO835" t="str">
        <f t="shared" ca="1" si="46"/>
        <v>54135464-75a2-4c81-982a-0ac386dcb5d7</v>
      </c>
    </row>
    <row r="836" spans="1:41" x14ac:dyDescent="0.45">
      <c r="A836" s="1">
        <v>833</v>
      </c>
      <c r="B836">
        <v>833</v>
      </c>
      <c r="C836" t="s">
        <v>185</v>
      </c>
      <c r="D836" t="s">
        <v>186</v>
      </c>
      <c r="E836" t="s">
        <v>3011</v>
      </c>
      <c r="F836" t="s">
        <v>3012</v>
      </c>
      <c r="G836" t="s">
        <v>3013</v>
      </c>
      <c r="H836" t="s">
        <v>3012</v>
      </c>
      <c r="I836" t="s">
        <v>3050</v>
      </c>
      <c r="J836" t="s">
        <v>80</v>
      </c>
      <c r="L836" s="4" t="str">
        <f>I827</f>
        <v>CT1_41_1_4</v>
      </c>
      <c r="N836" t="s">
        <v>3051</v>
      </c>
      <c r="P836" t="str">
        <f>IFERROR(INDEX(LessonLO!H:I,MATCH("GCSE"&amp;AN836,LessonLO!H:H,0),2),"")</f>
        <v>GCSE53</v>
      </c>
      <c r="Q836" t="str">
        <f>IFERROR(INDEX(LessonLO!H:I,MATCH("Tiny"&amp;AN836,LessonLO!H:H,0),2),"")</f>
        <v/>
      </c>
      <c r="R836" t="str">
        <f>IFERROR(INDEX(LessonLO!H:I,MATCH("Mini"&amp;AN836,LessonLO!H:H,0),2),"")</f>
        <v/>
      </c>
      <c r="S836" t="str">
        <f>IFERROR(INDEX(LessonLO!H:I,MATCH("Junior"&amp;AN836,LessonLO!H:H,0),2),"")</f>
        <v/>
      </c>
      <c r="T836" t="str">
        <f>IFERROR(INDEX(LessonLO!H:I,MATCH("Senior"&amp;AN836,LessonLO!H:H,0),1),"")</f>
        <v/>
      </c>
      <c r="AN836" t="s">
        <v>3052</v>
      </c>
      <c r="AO836" t="str">
        <f t="shared" ca="1" si="46"/>
        <v>673f50cf-f143-484c-a524-b50de942766b</v>
      </c>
    </row>
    <row r="837" spans="1:41" x14ac:dyDescent="0.45">
      <c r="A837" s="1">
        <v>834</v>
      </c>
      <c r="B837">
        <v>834</v>
      </c>
      <c r="C837" t="s">
        <v>185</v>
      </c>
      <c r="D837" t="s">
        <v>186</v>
      </c>
      <c r="E837" t="s">
        <v>3011</v>
      </c>
      <c r="F837" t="s">
        <v>3012</v>
      </c>
      <c r="G837" t="s">
        <v>3013</v>
      </c>
      <c r="H837" t="s">
        <v>3012</v>
      </c>
      <c r="I837" t="s">
        <v>3053</v>
      </c>
      <c r="J837" t="s">
        <v>80</v>
      </c>
      <c r="L837" s="4" t="str">
        <f>I827</f>
        <v>CT1_41_1_4</v>
      </c>
      <c r="N837" t="s">
        <v>3054</v>
      </c>
      <c r="P837" t="str">
        <f>IFERROR(INDEX(LessonLO!H:I,MATCH("GCSE"&amp;AN837,LessonLO!H:H,0),2),"")</f>
        <v>GCSE53</v>
      </c>
      <c r="Q837" t="str">
        <f>IFERROR(INDEX(LessonLO!H:I,MATCH("Tiny"&amp;AN837,LessonLO!H:H,0),2),"")</f>
        <v/>
      </c>
      <c r="R837" t="str">
        <f>IFERROR(INDEX(LessonLO!H:I,MATCH("Mini"&amp;AN837,LessonLO!H:H,0),2),"")</f>
        <v/>
      </c>
      <c r="S837" t="str">
        <f>IFERROR(INDEX(LessonLO!H:I,MATCH("Junior"&amp;AN837,LessonLO!H:H,0),2),"")</f>
        <v/>
      </c>
      <c r="T837" t="str">
        <f>IFERROR(INDEX(LessonLO!H:I,MATCH("Senior"&amp;AN837,LessonLO!H:H,0),1),"")</f>
        <v/>
      </c>
      <c r="AN837" t="s">
        <v>3055</v>
      </c>
      <c r="AO837" t="str">
        <f t="shared" ca="1" si="46"/>
        <v>673f50cf-f143-484c-a524-b50de942766b</v>
      </c>
    </row>
    <row r="838" spans="1:41" x14ac:dyDescent="0.45">
      <c r="A838" s="1">
        <v>835</v>
      </c>
      <c r="B838">
        <v>835</v>
      </c>
      <c r="C838" t="s">
        <v>185</v>
      </c>
      <c r="D838" t="s">
        <v>186</v>
      </c>
      <c r="E838" t="s">
        <v>3011</v>
      </c>
      <c r="F838" t="s">
        <v>3012</v>
      </c>
      <c r="G838" t="s">
        <v>3013</v>
      </c>
      <c r="H838" t="s">
        <v>3012</v>
      </c>
      <c r="I838" t="s">
        <v>3056</v>
      </c>
      <c r="J838" t="s">
        <v>80</v>
      </c>
      <c r="L838" s="4" t="str">
        <f>CONCATENATE(I834,",",I833,",",I832,",",I831,",",I830,",",I828)</f>
        <v>CT1_41_1_11,CT1_41_1_10,CT1_41_1_9,CT1_41_1_8,CT1_41_1_7,CT1_41_1_5</v>
      </c>
      <c r="N838" t="s">
        <v>3057</v>
      </c>
      <c r="P838" t="str">
        <f>IFERROR(INDEX(LessonLO!H:I,MATCH("GCSE"&amp;AN838,LessonLO!H:H,0),2),"")</f>
        <v>GCSE53</v>
      </c>
      <c r="Q838" t="str">
        <f>IFERROR(INDEX(LessonLO!H:I,MATCH("Tiny"&amp;AN838,LessonLO!H:H,0),2),"")</f>
        <v/>
      </c>
      <c r="R838" t="str">
        <f>IFERROR(INDEX(LessonLO!H:I,MATCH("Mini"&amp;AN838,LessonLO!H:H,0),2),"")</f>
        <v/>
      </c>
      <c r="S838" t="str">
        <f>IFERROR(INDEX(LessonLO!H:I,MATCH("Junior"&amp;AN838,LessonLO!H:H,0),2),"")</f>
        <v/>
      </c>
      <c r="T838" t="str">
        <f>IFERROR(INDEX(LessonLO!H:I,MATCH("Senior"&amp;AN838,LessonLO!H:H,0),1),"")</f>
        <v/>
      </c>
      <c r="AN838" t="s">
        <v>3058</v>
      </c>
      <c r="AO838" t="str">
        <f ca="1">_xlfn.CONCAT(OFFSET(INDEX(I:I,MATCH("CT1_41_1_11",I:I,0)),0,31),",",OFFSET(INDEX(I:I,MATCH("CT1_41_1_10",I:I,0)),0,31),",",OFFSET(INDEX(I:I,MATCH("CT1_41_1_9",I:I,0)),0,31),",",OFFSET(INDEX(I:I,MATCH("CT1_41_1_8",I:I,0)),0,31),",",OFFSET(INDEX(I:I,MATCH("CT1_41_1_7",I:I,0)),0,31),",",OFFSET(INDEX(I:I,MATCH("CT1_41_1_5",I:I,0)),0,31))</f>
        <v>1c8315fc-0a28-4463-beb7-801eb60c92f2,6e51d3c4-4f58-4847-bfbf-7c6409c8e8e5,c209390e-ec9b-4011-a867-2599d0b8d020,87bc6fd7-45d2-4705-b5eb-153fb0afdb31,3ee0439c-1faf-4428-8bf3-de943e9f048c,e787f4e9-2ea3-4dc6-8f2f-b0c108790753</v>
      </c>
    </row>
    <row r="839" spans="1:41" x14ac:dyDescent="0.45">
      <c r="A839" s="1">
        <v>836</v>
      </c>
      <c r="B839">
        <v>836</v>
      </c>
      <c r="C839" t="s">
        <v>185</v>
      </c>
      <c r="D839" t="s">
        <v>186</v>
      </c>
      <c r="E839" t="s">
        <v>3011</v>
      </c>
      <c r="F839" t="s">
        <v>3012</v>
      </c>
      <c r="G839" t="s">
        <v>3013</v>
      </c>
      <c r="H839" t="s">
        <v>3012</v>
      </c>
      <c r="I839" t="s">
        <v>3059</v>
      </c>
      <c r="J839" t="s">
        <v>80</v>
      </c>
      <c r="L839" s="4" t="str">
        <f>CONCATENATE(I836,",",I837,",",I827)</f>
        <v>CT1_41_1_13,CT1_41_1_14,CT1_41_1_4</v>
      </c>
      <c r="N839" t="s">
        <v>3060</v>
      </c>
      <c r="P839" t="str">
        <f>IFERROR(INDEX(LessonLO!H:I,MATCH("GCSE"&amp;AN839,LessonLO!H:H,0),2),"")</f>
        <v>GCSE53</v>
      </c>
      <c r="Q839" t="str">
        <f>IFERROR(INDEX(LessonLO!H:I,MATCH("Tiny"&amp;AN839,LessonLO!H:H,0),2),"")</f>
        <v/>
      </c>
      <c r="R839" t="str">
        <f>IFERROR(INDEX(LessonLO!H:I,MATCH("Mini"&amp;AN839,LessonLO!H:H,0),2),"")</f>
        <v/>
      </c>
      <c r="S839" t="str">
        <f>IFERROR(INDEX(LessonLO!H:I,MATCH("Junior"&amp;AN839,LessonLO!H:H,0),2),"")</f>
        <v/>
      </c>
      <c r="T839" t="str">
        <f>IFERROR(INDEX(LessonLO!H:I,MATCH("Senior"&amp;AN839,LessonLO!H:H,0),1),"")</f>
        <v/>
      </c>
      <c r="AN839" t="s">
        <v>3061</v>
      </c>
      <c r="AO839" t="str">
        <f ca="1">_xlfn.CONCAT(OFFSET(INDEX(I:I,MATCH("CT1_41_1_13",I:I,0)),0,31),",",OFFSET(INDEX(I:I,MATCH("CT1_41_1_14",I:I,0)),0,31),",",OFFSET(INDEX(I:I,MATCH("CT1_41_1_4",I:I,0)),0,31))</f>
        <v>ebd33de6-bcc3-402f-8363-6a183f352277,6758d391-b5db-4be3-b66f-ce08510f7285,673f50cf-f143-484c-a524-b50de942766b</v>
      </c>
    </row>
    <row r="840" spans="1:41" x14ac:dyDescent="0.45">
      <c r="A840" s="1">
        <v>837</v>
      </c>
      <c r="B840">
        <v>837</v>
      </c>
      <c r="C840" t="s">
        <v>185</v>
      </c>
      <c r="D840" t="s">
        <v>186</v>
      </c>
      <c r="E840" t="s">
        <v>3011</v>
      </c>
      <c r="F840" t="s">
        <v>3012</v>
      </c>
      <c r="G840" t="s">
        <v>3013</v>
      </c>
      <c r="H840" t="s">
        <v>3012</v>
      </c>
      <c r="I840" t="s">
        <v>3062</v>
      </c>
      <c r="J840" t="s">
        <v>80</v>
      </c>
      <c r="L840" s="4" t="str">
        <f>I826</f>
        <v>CT1_41_1_3</v>
      </c>
      <c r="N840" t="s">
        <v>3063</v>
      </c>
      <c r="P840" t="str">
        <f>IFERROR(INDEX(LessonLO!H:I,MATCH("GCSE"&amp;AN840,LessonLO!H:H,0),2),"")</f>
        <v>GCSE53</v>
      </c>
      <c r="Q840" t="str">
        <f>IFERROR(INDEX(LessonLO!H:I,MATCH("Tiny"&amp;AN840,LessonLO!H:H,0),2),"")</f>
        <v/>
      </c>
      <c r="R840" t="str">
        <f>IFERROR(INDEX(LessonLO!H:I,MATCH("Mini"&amp;AN840,LessonLO!H:H,0),2),"")</f>
        <v/>
      </c>
      <c r="S840" t="str">
        <f>IFERROR(INDEX(LessonLO!H:I,MATCH("Junior"&amp;AN840,LessonLO!H:H,0),2),"")</f>
        <v/>
      </c>
      <c r="T840" t="str">
        <f>IFERROR(INDEX(LessonLO!H:I,MATCH("Senior"&amp;AN840,LessonLO!H:H,0),1),"")</f>
        <v/>
      </c>
      <c r="AN840" t="s">
        <v>3064</v>
      </c>
      <c r="AO840" t="str">
        <f ca="1">OFFSET(INDEX(I:I,MATCH(L840,I:I,0)),0,31)</f>
        <v>54135464-75a2-4c81-982a-0ac386dcb5d7</v>
      </c>
    </row>
    <row r="841" spans="1:41" x14ac:dyDescent="0.45">
      <c r="A841" s="1">
        <v>838</v>
      </c>
      <c r="B841">
        <v>838</v>
      </c>
      <c r="C841" t="s">
        <v>185</v>
      </c>
      <c r="D841" t="s">
        <v>186</v>
      </c>
      <c r="E841" t="s">
        <v>3011</v>
      </c>
      <c r="F841" t="s">
        <v>3012</v>
      </c>
      <c r="G841" t="s">
        <v>3013</v>
      </c>
      <c r="H841" t="s">
        <v>3012</v>
      </c>
      <c r="I841" t="s">
        <v>3065</v>
      </c>
      <c r="J841" t="s">
        <v>53</v>
      </c>
      <c r="L841" s="4" t="str">
        <f>I840</f>
        <v>CT1_41_1_17</v>
      </c>
      <c r="N841" t="s">
        <v>3066</v>
      </c>
      <c r="P841" t="str">
        <f>IFERROR(INDEX(LessonLO!H:I,MATCH("GCSE"&amp;AN841,LessonLO!H:H,0),2),"")</f>
        <v>GCSE53</v>
      </c>
      <c r="Q841" t="str">
        <f>IFERROR(INDEX(LessonLO!H:I,MATCH("Tiny"&amp;AN841,LessonLO!H:H,0),2),"")</f>
        <v/>
      </c>
      <c r="R841" t="str">
        <f>IFERROR(INDEX(LessonLO!H:I,MATCH("Mini"&amp;AN841,LessonLO!H:H,0),2),"")</f>
        <v/>
      </c>
      <c r="S841" t="str">
        <f>IFERROR(INDEX(LessonLO!H:I,MATCH("Junior"&amp;AN841,LessonLO!H:H,0),2),"")</f>
        <v/>
      </c>
      <c r="T841" t="str">
        <f>IFERROR(INDEX(LessonLO!H:I,MATCH("Senior"&amp;AN841,LessonLO!H:H,0),1),"")</f>
        <v/>
      </c>
      <c r="AN841" t="s">
        <v>3067</v>
      </c>
      <c r="AO841" t="str">
        <f ca="1">OFFSET(INDEX(I:I,MATCH(L841,I:I,0)),0,31)</f>
        <v>2ddc603b-c39d-4357-beca-24e378e1b079</v>
      </c>
    </row>
    <row r="842" spans="1:41" x14ac:dyDescent="0.45">
      <c r="A842" s="1">
        <v>839</v>
      </c>
      <c r="B842">
        <v>839</v>
      </c>
      <c r="C842" t="s">
        <v>185</v>
      </c>
      <c r="D842" t="s">
        <v>186</v>
      </c>
      <c r="E842" t="s">
        <v>3011</v>
      </c>
      <c r="F842" t="s">
        <v>3012</v>
      </c>
      <c r="G842" t="s">
        <v>3013</v>
      </c>
      <c r="H842" t="s">
        <v>3012</v>
      </c>
      <c r="I842" t="s">
        <v>3068</v>
      </c>
      <c r="J842" t="s">
        <v>53</v>
      </c>
      <c r="L842" s="4" t="str">
        <f>I841</f>
        <v>CT1_41_1_18</v>
      </c>
      <c r="N842" t="s">
        <v>3069</v>
      </c>
      <c r="P842" t="str">
        <f>IFERROR(INDEX(LessonLO!H:I,MATCH("GCSE"&amp;AN842,LessonLO!H:H,0),2),"")</f>
        <v>GCSE53</v>
      </c>
      <c r="Q842" t="str">
        <f>IFERROR(INDEX(LessonLO!H:I,MATCH("Tiny"&amp;AN842,LessonLO!H:H,0),2),"")</f>
        <v/>
      </c>
      <c r="R842" t="str">
        <f>IFERROR(INDEX(LessonLO!H:I,MATCH("Mini"&amp;AN842,LessonLO!H:H,0),2),"")</f>
        <v/>
      </c>
      <c r="S842" t="str">
        <f>IFERROR(INDEX(LessonLO!H:I,MATCH("Junior"&amp;AN842,LessonLO!H:H,0),2),"")</f>
        <v/>
      </c>
      <c r="T842" t="str">
        <f>IFERROR(INDEX(LessonLO!H:I,MATCH("Senior"&amp;AN842,LessonLO!H:H,0),1),"")</f>
        <v/>
      </c>
      <c r="AN842" t="s">
        <v>3070</v>
      </c>
      <c r="AO842" t="str">
        <f ca="1">OFFSET(INDEX(I:I,MATCH(L842,I:I,0)),0,31)</f>
        <v>58bb0585-cb6d-4577-8c4d-9abb03f8858b</v>
      </c>
    </row>
    <row r="843" spans="1:41" x14ac:dyDescent="0.45">
      <c r="A843" s="1">
        <v>840</v>
      </c>
      <c r="B843">
        <v>840</v>
      </c>
      <c r="C843" t="s">
        <v>185</v>
      </c>
      <c r="D843" t="s">
        <v>186</v>
      </c>
      <c r="E843" t="s">
        <v>3011</v>
      </c>
      <c r="F843" t="s">
        <v>3012</v>
      </c>
      <c r="G843" t="s">
        <v>3013</v>
      </c>
      <c r="H843" t="s">
        <v>3012</v>
      </c>
      <c r="I843" t="s">
        <v>3071</v>
      </c>
      <c r="J843" t="s">
        <v>53</v>
      </c>
      <c r="L843" s="4" t="str">
        <f>I14</f>
        <v>CS1_2_1_2</v>
      </c>
      <c r="N843" t="s">
        <v>3072</v>
      </c>
      <c r="P843" t="str">
        <f>IFERROR(INDEX(LessonLO!H:I,MATCH("GCSE"&amp;AN843,LessonLO!H:H,0),2),"")</f>
        <v>GCSE51</v>
      </c>
      <c r="Q843" t="str">
        <f>IFERROR(INDEX(LessonLO!H:I,MATCH("Tiny"&amp;AN843,LessonLO!H:H,0),2),"")</f>
        <v/>
      </c>
      <c r="R843" t="str">
        <f>IFERROR(INDEX(LessonLO!H:I,MATCH("Mini"&amp;AN843,LessonLO!H:H,0),2),"")</f>
        <v/>
      </c>
      <c r="S843" t="str">
        <f>IFERROR(INDEX(LessonLO!H:I,MATCH("Junior"&amp;AN843,LessonLO!H:H,0),2),"")</f>
        <v/>
      </c>
      <c r="T843" t="str">
        <f>IFERROR(INDEX(LessonLO!H:I,MATCH("Senior"&amp;AN843,LessonLO!H:H,0),1),"")</f>
        <v/>
      </c>
      <c r="AN843" t="s">
        <v>3073</v>
      </c>
      <c r="AO843" t="str">
        <f ca="1">OFFSET(INDEX(I:I,MATCH(L843,I:I,0)),0,31)</f>
        <v>52c363f9-fb96-43c3-a46f-27582da6868f</v>
      </c>
    </row>
    <row r="844" spans="1:41" x14ac:dyDescent="0.45">
      <c r="A844" s="1">
        <v>841</v>
      </c>
      <c r="B844">
        <v>841</v>
      </c>
      <c r="C844" t="s">
        <v>185</v>
      </c>
      <c r="D844" t="s">
        <v>186</v>
      </c>
      <c r="E844" t="s">
        <v>3011</v>
      </c>
      <c r="F844" t="s">
        <v>3012</v>
      </c>
      <c r="G844" t="s">
        <v>3013</v>
      </c>
      <c r="H844" t="s">
        <v>3012</v>
      </c>
      <c r="I844" t="s">
        <v>3074</v>
      </c>
      <c r="J844" t="s">
        <v>53</v>
      </c>
      <c r="L844" s="4" t="str">
        <f>I14</f>
        <v>CS1_2_1_2</v>
      </c>
      <c r="N844" t="s">
        <v>3075</v>
      </c>
      <c r="P844" t="str">
        <f>IFERROR(INDEX(LessonLO!H:I,MATCH("GCSE"&amp;AN844,LessonLO!H:H,0),2),"")</f>
        <v>GCSE51</v>
      </c>
      <c r="Q844" t="str">
        <f>IFERROR(INDEX(LessonLO!H:I,MATCH("Tiny"&amp;AN844,LessonLO!H:H,0),2),"")</f>
        <v/>
      </c>
      <c r="R844" t="str">
        <f>IFERROR(INDEX(LessonLO!H:I,MATCH("Mini"&amp;AN844,LessonLO!H:H,0),2),"")</f>
        <v/>
      </c>
      <c r="S844" t="str">
        <f>IFERROR(INDEX(LessonLO!H:I,MATCH("Junior"&amp;AN844,LessonLO!H:H,0),2),"")</f>
        <v/>
      </c>
      <c r="T844" t="str">
        <f>IFERROR(INDEX(LessonLO!H:I,MATCH("Senior"&amp;AN844,LessonLO!H:H,0),1),"")</f>
        <v/>
      </c>
      <c r="AN844" t="s">
        <v>3076</v>
      </c>
      <c r="AO844" t="str">
        <f ca="1">OFFSET(INDEX(I:I,MATCH(L844,I:I,0)),0,31)</f>
        <v>52c363f9-fb96-43c3-a46f-27582da6868f</v>
      </c>
    </row>
    <row r="845" spans="1:41" x14ac:dyDescent="0.45">
      <c r="A845" s="1">
        <v>842</v>
      </c>
      <c r="B845">
        <v>842</v>
      </c>
      <c r="C845" t="s">
        <v>185</v>
      </c>
      <c r="D845" t="s">
        <v>186</v>
      </c>
      <c r="E845" t="s">
        <v>3011</v>
      </c>
      <c r="F845" t="s">
        <v>3012</v>
      </c>
      <c r="G845" t="s">
        <v>3013</v>
      </c>
      <c r="H845" t="s">
        <v>3012</v>
      </c>
      <c r="I845" t="s">
        <v>3077</v>
      </c>
      <c r="J845" t="s">
        <v>53</v>
      </c>
      <c r="L845" s="4" t="str">
        <f>CONCATENATE(I843,",",I844,",",I824)</f>
        <v>CT1_41_1_20,CT1_41_1_21,CT1_41_1_1</v>
      </c>
      <c r="N845" t="s">
        <v>3078</v>
      </c>
      <c r="P845" t="str">
        <f>IFERROR(INDEX(LessonLO!H:I,MATCH("GCSE"&amp;AN845,LessonLO!H:H,0),2),"")</f>
        <v>GCSE51</v>
      </c>
      <c r="Q845" t="str">
        <f>IFERROR(INDEX(LessonLO!H:I,MATCH("Tiny"&amp;AN845,LessonLO!H:H,0),2),"")</f>
        <v/>
      </c>
      <c r="R845" t="str">
        <f>IFERROR(INDEX(LessonLO!H:I,MATCH("Mini"&amp;AN845,LessonLO!H:H,0),2),"")</f>
        <v/>
      </c>
      <c r="S845" t="str">
        <f>IFERROR(INDEX(LessonLO!H:I,MATCH("Junior"&amp;AN845,LessonLO!H:H,0),2),"")</f>
        <v/>
      </c>
      <c r="T845" t="str">
        <f>IFERROR(INDEX(LessonLO!H:I,MATCH("Senior"&amp;AN845,LessonLO!H:H,0),1),"")</f>
        <v/>
      </c>
      <c r="AN845" t="s">
        <v>3079</v>
      </c>
      <c r="AO845" t="str">
        <f ca="1">_xlfn.CONCAT(OFFSET(INDEX(I:I,MATCH("CT1_41_1_20",I:I,0)),0,31),",",OFFSET(INDEX(I:I,MATCH("CT1_41_1_21",I:I,0)),0,31),",",OFFSET(INDEX(I:I,MATCH("CT1_41_1_1",I:I,0)),0,31))</f>
        <v>60b1cdf5-dff9-446b-b342-05501ef73645,3f10f08d-9a80-4b34-8d21-78f7f9c98617,fda8f03b-9e59-44a1-84dc-694991c2e78f</v>
      </c>
    </row>
    <row r="846" spans="1:41" x14ac:dyDescent="0.45">
      <c r="A846" s="1">
        <v>843</v>
      </c>
      <c r="B846">
        <v>843</v>
      </c>
      <c r="C846" t="s">
        <v>185</v>
      </c>
      <c r="D846" t="s">
        <v>186</v>
      </c>
      <c r="E846" t="s">
        <v>3011</v>
      </c>
      <c r="F846" t="s">
        <v>3012</v>
      </c>
      <c r="G846" t="s">
        <v>3013</v>
      </c>
      <c r="H846" t="s">
        <v>3012</v>
      </c>
      <c r="I846" t="s">
        <v>3080</v>
      </c>
      <c r="J846" t="s">
        <v>53</v>
      </c>
      <c r="L846" s="4" t="str">
        <f>CONCATENATE(I843,",",I844,)</f>
        <v>CT1_41_1_20,CT1_41_1_21</v>
      </c>
      <c r="N846" t="s">
        <v>3081</v>
      </c>
      <c r="P846" t="str">
        <f>IFERROR(INDEX(LessonLO!H:I,MATCH("GCSE"&amp;AN846,LessonLO!H:H,0),2),"")</f>
        <v>GCSE51</v>
      </c>
      <c r="Q846" t="str">
        <f>IFERROR(INDEX(LessonLO!H:I,MATCH("Tiny"&amp;AN846,LessonLO!H:H,0),2),"")</f>
        <v/>
      </c>
      <c r="R846" t="str">
        <f>IFERROR(INDEX(LessonLO!H:I,MATCH("Mini"&amp;AN846,LessonLO!H:H,0),2),"")</f>
        <v/>
      </c>
      <c r="S846" t="str">
        <f>IFERROR(INDEX(LessonLO!H:I,MATCH("Junior"&amp;AN846,LessonLO!H:H,0),2),"")</f>
        <v/>
      </c>
      <c r="T846" t="str">
        <f>IFERROR(INDEX(LessonLO!H:I,MATCH("Senior"&amp;AN846,LessonLO!H:H,0),1),"")</f>
        <v/>
      </c>
      <c r="AN846" t="s">
        <v>3082</v>
      </c>
      <c r="AO846" t="str">
        <f ca="1">_xlfn.CONCAT(OFFSET(INDEX(I:I,MATCH("CT1_41_1_20",I:I,0)),0,31),",",OFFSET(INDEX(I:I,MATCH("CT1_41_1_21",I:I,0)),0,31))</f>
        <v>60b1cdf5-dff9-446b-b342-05501ef73645,3f10f08d-9a80-4b34-8d21-78f7f9c98617</v>
      </c>
    </row>
    <row r="847" spans="1:41" x14ac:dyDescent="0.45">
      <c r="A847" s="1">
        <v>844</v>
      </c>
      <c r="B847">
        <v>844</v>
      </c>
      <c r="C847" t="s">
        <v>185</v>
      </c>
      <c r="D847" t="s">
        <v>186</v>
      </c>
      <c r="E847" t="s">
        <v>3011</v>
      </c>
      <c r="F847" t="s">
        <v>3012</v>
      </c>
      <c r="G847" t="s">
        <v>3013</v>
      </c>
      <c r="H847" t="s">
        <v>3012</v>
      </c>
      <c r="I847" t="s">
        <v>3083</v>
      </c>
      <c r="J847" t="s">
        <v>53</v>
      </c>
      <c r="L847" s="4" t="str">
        <f>CONCATENATE(I843,",",I824)</f>
        <v>CT1_41_1_20,CT1_41_1_1</v>
      </c>
      <c r="N847" t="s">
        <v>3084</v>
      </c>
      <c r="P847" t="str">
        <f>IFERROR(INDEX(LessonLO!H:I,MATCH("GCSE"&amp;AN847,LessonLO!H:H,0),2),"")</f>
        <v>GCSE51</v>
      </c>
      <c r="Q847" t="str">
        <f>IFERROR(INDEX(LessonLO!H:I,MATCH("Tiny"&amp;AN847,LessonLO!H:H,0),2),"")</f>
        <v/>
      </c>
      <c r="R847" t="str">
        <f>IFERROR(INDEX(LessonLO!H:I,MATCH("Mini"&amp;AN847,LessonLO!H:H,0),2),"")</f>
        <v/>
      </c>
      <c r="S847" t="str">
        <f>IFERROR(INDEX(LessonLO!H:I,MATCH("Junior"&amp;AN847,LessonLO!H:H,0),2),"")</f>
        <v/>
      </c>
      <c r="T847" t="str">
        <f>IFERROR(INDEX(LessonLO!H:I,MATCH("Senior"&amp;AN847,LessonLO!H:H,0),1),"")</f>
        <v/>
      </c>
      <c r="AN847" t="s">
        <v>3085</v>
      </c>
      <c r="AO847" t="str">
        <f ca="1">_xlfn.CONCAT(OFFSET(INDEX(I:I,MATCH("CT1_41_1_20",I:I,0)),0,31),",",OFFSET(INDEX(I:I,MATCH("CT1_41_1_1",I:I,0)),0,31))</f>
        <v>60b1cdf5-dff9-446b-b342-05501ef73645,fda8f03b-9e59-44a1-84dc-694991c2e78f</v>
      </c>
    </row>
    <row r="848" spans="1:41" x14ac:dyDescent="0.45">
      <c r="A848" s="1">
        <v>845</v>
      </c>
      <c r="B848">
        <v>845</v>
      </c>
      <c r="C848" t="s">
        <v>185</v>
      </c>
      <c r="D848" t="s">
        <v>186</v>
      </c>
      <c r="E848" t="s">
        <v>3011</v>
      </c>
      <c r="F848" t="s">
        <v>3012</v>
      </c>
      <c r="G848" t="s">
        <v>3013</v>
      </c>
      <c r="H848" t="s">
        <v>3012</v>
      </c>
      <c r="I848" t="s">
        <v>3086</v>
      </c>
      <c r="J848" t="s">
        <v>53</v>
      </c>
      <c r="L848" s="4" t="str">
        <f>CONCATENATE(I844,",",I824)</f>
        <v>CT1_41_1_21,CT1_41_1_1</v>
      </c>
      <c r="N848" t="s">
        <v>3087</v>
      </c>
      <c r="P848" t="str">
        <f>IFERROR(INDEX(LessonLO!H:I,MATCH("GCSE"&amp;AN848,LessonLO!H:H,0),2),"")</f>
        <v>GCSE51</v>
      </c>
      <c r="Q848" t="str">
        <f>IFERROR(INDEX(LessonLO!H:I,MATCH("Tiny"&amp;AN848,LessonLO!H:H,0),2),"")</f>
        <v/>
      </c>
      <c r="R848" t="str">
        <f>IFERROR(INDEX(LessonLO!H:I,MATCH("Mini"&amp;AN848,LessonLO!H:H,0),2),"")</f>
        <v/>
      </c>
      <c r="S848" t="str">
        <f>IFERROR(INDEX(LessonLO!H:I,MATCH("Junior"&amp;AN848,LessonLO!H:H,0),2),"")</f>
        <v/>
      </c>
      <c r="T848" t="str">
        <f>IFERROR(INDEX(LessonLO!H:I,MATCH("Senior"&amp;AN848,LessonLO!H:H,0),1),"")</f>
        <v/>
      </c>
      <c r="AN848" t="s">
        <v>3088</v>
      </c>
      <c r="AO848" t="str">
        <f ca="1">_xlfn.CONCAT(OFFSET(INDEX(I:I,MATCH("CT1_41_1_21",I:I,0)),0,31),",",OFFSET(INDEX(I:I,MATCH("CT1_41_1_1",I:I,0)),0,31))</f>
        <v>3f10f08d-9a80-4b34-8d21-78f7f9c98617,fda8f03b-9e59-44a1-84dc-694991c2e78f</v>
      </c>
    </row>
    <row r="849" spans="1:41" x14ac:dyDescent="0.45">
      <c r="A849" s="1">
        <v>846</v>
      </c>
      <c r="B849">
        <v>846</v>
      </c>
      <c r="C849" t="s">
        <v>185</v>
      </c>
      <c r="D849" t="s">
        <v>186</v>
      </c>
      <c r="E849" t="s">
        <v>3011</v>
      </c>
      <c r="F849" t="s">
        <v>3012</v>
      </c>
      <c r="G849" t="s">
        <v>3013</v>
      </c>
      <c r="H849" t="s">
        <v>3012</v>
      </c>
      <c r="I849" t="s">
        <v>3089</v>
      </c>
      <c r="J849" t="s">
        <v>53</v>
      </c>
      <c r="L849" s="4" t="str">
        <f>I846</f>
        <v>CT1_41_1_23</v>
      </c>
      <c r="N849" t="s">
        <v>3090</v>
      </c>
      <c r="P849" t="str">
        <f>IFERROR(INDEX(LessonLO!H:I,MATCH("GCSE"&amp;AN849,LessonLO!H:H,0),2),"")</f>
        <v>GCSE51</v>
      </c>
      <c r="Q849" t="str">
        <f>IFERROR(INDEX(LessonLO!H:I,MATCH("Tiny"&amp;AN849,LessonLO!H:H,0),2),"")</f>
        <v/>
      </c>
      <c r="R849" t="str">
        <f>IFERROR(INDEX(LessonLO!H:I,MATCH("Mini"&amp;AN849,LessonLO!H:H,0),2),"")</f>
        <v/>
      </c>
      <c r="S849" t="str">
        <f>IFERROR(INDEX(LessonLO!H:I,MATCH("Junior"&amp;AN849,LessonLO!H:H,0),2),"")</f>
        <v/>
      </c>
      <c r="T849" t="str">
        <f>IFERROR(INDEX(LessonLO!H:I,MATCH("Senior"&amp;AN849,LessonLO!H:H,0),1),"")</f>
        <v/>
      </c>
      <c r="AN849" t="s">
        <v>3091</v>
      </c>
      <c r="AO849" t="str">
        <f ca="1">OFFSET(INDEX(I:I,MATCH(L849,I:I,0)),0,31)</f>
        <v>4ee741a0-f1c9-4455-a84b-073c8469297f</v>
      </c>
    </row>
    <row r="850" spans="1:41" x14ac:dyDescent="0.45">
      <c r="A850" s="1">
        <v>847</v>
      </c>
      <c r="B850">
        <v>847</v>
      </c>
      <c r="C850" t="s">
        <v>185</v>
      </c>
      <c r="D850" t="s">
        <v>186</v>
      </c>
      <c r="E850" t="s">
        <v>3011</v>
      </c>
      <c r="F850" t="s">
        <v>3012</v>
      </c>
      <c r="G850" t="s">
        <v>3013</v>
      </c>
      <c r="H850" t="s">
        <v>3012</v>
      </c>
      <c r="I850" t="s">
        <v>3092</v>
      </c>
      <c r="J850" t="s">
        <v>53</v>
      </c>
      <c r="L850" s="4" t="str">
        <f>I838</f>
        <v>CT1_41_1_15</v>
      </c>
      <c r="N850" t="s">
        <v>3093</v>
      </c>
      <c r="P850" t="str">
        <f>IFERROR(INDEX(LessonLO!H:I,MATCH("GCSE"&amp;AN850,LessonLO!H:H,0),2),"")</f>
        <v>GCSE51</v>
      </c>
      <c r="Q850" t="str">
        <f>IFERROR(INDEX(LessonLO!H:I,MATCH("Tiny"&amp;AN850,LessonLO!H:H,0),2),"")</f>
        <v/>
      </c>
      <c r="R850" t="str">
        <f>IFERROR(INDEX(LessonLO!H:I,MATCH("Mini"&amp;AN850,LessonLO!H:H,0),2),"")</f>
        <v/>
      </c>
      <c r="S850" t="str">
        <f>IFERROR(INDEX(LessonLO!H:I,MATCH("Junior"&amp;AN850,LessonLO!H:H,0),2),"")</f>
        <v/>
      </c>
      <c r="T850" t="str">
        <f>IFERROR(INDEX(LessonLO!H:I,MATCH("Senior"&amp;AN850,LessonLO!H:H,0),1),"")</f>
        <v/>
      </c>
      <c r="AN850" t="s">
        <v>3094</v>
      </c>
      <c r="AO850" t="str">
        <f ca="1">OFFSET(INDEX(I:I,MATCH(L850,I:I,0)),0,31)</f>
        <v>4c0b0946-63b0-49d3-858d-57da062e7b9a</v>
      </c>
    </row>
    <row r="851" spans="1:41" x14ac:dyDescent="0.45">
      <c r="A851" s="1">
        <v>848</v>
      </c>
      <c r="B851">
        <v>848</v>
      </c>
      <c r="C851" t="s">
        <v>185</v>
      </c>
      <c r="D851" t="s">
        <v>186</v>
      </c>
      <c r="E851" t="s">
        <v>3011</v>
      </c>
      <c r="F851" t="s">
        <v>3012</v>
      </c>
      <c r="G851" t="s">
        <v>3013</v>
      </c>
      <c r="H851" t="s">
        <v>3012</v>
      </c>
      <c r="I851" t="s">
        <v>3095</v>
      </c>
      <c r="J851" t="s">
        <v>53</v>
      </c>
      <c r="L851" s="4">
        <v>0</v>
      </c>
      <c r="N851" t="s">
        <v>3096</v>
      </c>
      <c r="P851" t="str">
        <f>IFERROR(INDEX(LessonLO!H:I,MATCH("GCSE"&amp;AN851,LessonLO!H:H,0),2),"")</f>
        <v>GCSE51</v>
      </c>
      <c r="Q851" t="str">
        <f>IFERROR(INDEX(LessonLO!H:I,MATCH("Tiny"&amp;AN851,LessonLO!H:H,0),2),"")</f>
        <v/>
      </c>
      <c r="R851" t="str">
        <f>IFERROR(INDEX(LessonLO!H:I,MATCH("Mini"&amp;AN851,LessonLO!H:H,0),2),"")</f>
        <v/>
      </c>
      <c r="S851" t="str">
        <f>IFERROR(INDEX(LessonLO!H:I,MATCH("Junior"&amp;AN851,LessonLO!H:H,0),2),"")</f>
        <v/>
      </c>
      <c r="T851" t="str">
        <f>IFERROR(INDEX(LessonLO!H:I,MATCH("Senior"&amp;AN851,LessonLO!H:H,0),1),"")</f>
        <v/>
      </c>
      <c r="AN851" t="s">
        <v>3097</v>
      </c>
    </row>
    <row r="852" spans="1:41" x14ac:dyDescent="0.45">
      <c r="A852" s="1">
        <v>849</v>
      </c>
      <c r="B852">
        <v>849</v>
      </c>
      <c r="C852" t="s">
        <v>185</v>
      </c>
      <c r="D852" t="s">
        <v>186</v>
      </c>
      <c r="E852" t="s">
        <v>3011</v>
      </c>
      <c r="F852" t="s">
        <v>3012</v>
      </c>
      <c r="G852" t="s">
        <v>3013</v>
      </c>
      <c r="H852" t="s">
        <v>3012</v>
      </c>
      <c r="I852" t="s">
        <v>3098</v>
      </c>
      <c r="J852" t="s">
        <v>53</v>
      </c>
      <c r="L852" s="4" t="str">
        <f>I35</f>
        <v>CS1_3_1_1</v>
      </c>
      <c r="N852" t="s">
        <v>3099</v>
      </c>
      <c r="P852" t="str">
        <f>IFERROR(INDEX(LessonLO!H:I,MATCH("GCSE"&amp;AN852,LessonLO!H:H,0),2),"")</f>
        <v>GCSE3</v>
      </c>
      <c r="Q852" t="str">
        <f>IFERROR(INDEX(LessonLO!H:I,MATCH("Tiny"&amp;AN852,LessonLO!H:H,0),2),"")</f>
        <v/>
      </c>
      <c r="R852" t="str">
        <f>IFERROR(INDEX(LessonLO!H:I,MATCH("Mini"&amp;AN852,LessonLO!H:H,0),2),"")</f>
        <v/>
      </c>
      <c r="S852" t="str">
        <f>IFERROR(INDEX(LessonLO!H:I,MATCH("Junior"&amp;AN852,LessonLO!H:H,0),2),"")</f>
        <v/>
      </c>
      <c r="T852" t="str">
        <f>IFERROR(INDEX(LessonLO!H:I,MATCH("Senior"&amp;AN852,LessonLO!H:H,0),1),"")</f>
        <v/>
      </c>
      <c r="AN852" t="s">
        <v>3100</v>
      </c>
      <c r="AO852" t="str">
        <f t="shared" ref="AO852:AO857" ca="1" si="47">OFFSET(INDEX(I:I,MATCH(L852,I:I,0)),0,31)</f>
        <v>4ab1589a-e872-4327-b3b1-8e731fe33f43</v>
      </c>
    </row>
    <row r="853" spans="1:41" x14ac:dyDescent="0.45">
      <c r="A853" s="1">
        <v>850</v>
      </c>
      <c r="B853">
        <v>850</v>
      </c>
      <c r="C853" t="s">
        <v>185</v>
      </c>
      <c r="D853" t="s">
        <v>186</v>
      </c>
      <c r="E853" t="s">
        <v>3011</v>
      </c>
      <c r="F853" t="s">
        <v>3012</v>
      </c>
      <c r="G853" t="s">
        <v>3013</v>
      </c>
      <c r="H853" t="s">
        <v>3012</v>
      </c>
      <c r="I853" t="s">
        <v>3101</v>
      </c>
      <c r="J853" t="s">
        <v>53</v>
      </c>
      <c r="L853" s="4" t="str">
        <f>I846</f>
        <v>CT1_41_1_23</v>
      </c>
      <c r="N853" t="s">
        <v>3102</v>
      </c>
      <c r="P853" t="str">
        <f>IFERROR(INDEX(LessonLO!H:I,MATCH("GCSE"&amp;AN853,LessonLO!H:H,0),2),"")</f>
        <v>GCSE3</v>
      </c>
      <c r="Q853" t="str">
        <f>IFERROR(INDEX(LessonLO!H:I,MATCH("Tiny"&amp;AN853,LessonLO!H:H,0),2),"")</f>
        <v/>
      </c>
      <c r="R853" t="str">
        <f>IFERROR(INDEX(LessonLO!H:I,MATCH("Mini"&amp;AN853,LessonLO!H:H,0),2),"")</f>
        <v/>
      </c>
      <c r="S853" t="str">
        <f>IFERROR(INDEX(LessonLO!H:I,MATCH("Junior"&amp;AN853,LessonLO!H:H,0),2),"")</f>
        <v/>
      </c>
      <c r="T853" t="str">
        <f>IFERROR(INDEX(LessonLO!H:I,MATCH("Senior"&amp;AN853,LessonLO!H:H,0),1),"")</f>
        <v/>
      </c>
      <c r="AN853" t="s">
        <v>3103</v>
      </c>
      <c r="AO853" t="str">
        <f t="shared" ca="1" si="47"/>
        <v>4ee741a0-f1c9-4455-a84b-073c8469297f</v>
      </c>
    </row>
    <row r="854" spans="1:41" x14ac:dyDescent="0.45">
      <c r="A854" s="1">
        <v>851</v>
      </c>
      <c r="B854">
        <v>851</v>
      </c>
      <c r="C854" t="s">
        <v>185</v>
      </c>
      <c r="D854" t="s">
        <v>186</v>
      </c>
      <c r="E854" t="s">
        <v>3011</v>
      </c>
      <c r="F854" t="s">
        <v>3012</v>
      </c>
      <c r="G854" t="s">
        <v>3013</v>
      </c>
      <c r="H854" t="s">
        <v>3012</v>
      </c>
      <c r="I854" t="s">
        <v>3104</v>
      </c>
      <c r="J854" t="s">
        <v>53</v>
      </c>
      <c r="L854" s="4" t="str">
        <f>I853</f>
        <v>CT1_41_1_30</v>
      </c>
      <c r="N854" t="s">
        <v>3105</v>
      </c>
      <c r="P854" t="str">
        <f>IFERROR(INDEX(LessonLO!H:I,MATCH("GCSE"&amp;AN854,LessonLO!H:H,0),2),"")</f>
        <v>GCSE3</v>
      </c>
      <c r="Q854" t="str">
        <f>IFERROR(INDEX(LessonLO!H:I,MATCH("Tiny"&amp;AN854,LessonLO!H:H,0),2),"")</f>
        <v/>
      </c>
      <c r="R854" t="str">
        <f>IFERROR(INDEX(LessonLO!H:I,MATCH("Mini"&amp;AN854,LessonLO!H:H,0),2),"")</f>
        <v/>
      </c>
      <c r="S854" t="str">
        <f>IFERROR(INDEX(LessonLO!H:I,MATCH("Junior"&amp;AN854,LessonLO!H:H,0),2),"")</f>
        <v/>
      </c>
      <c r="T854" t="str">
        <f>IFERROR(INDEX(LessonLO!H:I,MATCH("Senior"&amp;AN854,LessonLO!H:H,0),1),"")</f>
        <v/>
      </c>
      <c r="AN854" t="s">
        <v>3106</v>
      </c>
      <c r="AO854" t="str">
        <f t="shared" ca="1" si="47"/>
        <v>b52ca110-e6ec-4307-9628-0add5c7a8c4d</v>
      </c>
    </row>
    <row r="855" spans="1:41" x14ac:dyDescent="0.45">
      <c r="A855" s="1">
        <v>852</v>
      </c>
      <c r="B855">
        <v>852</v>
      </c>
      <c r="C855" t="s">
        <v>185</v>
      </c>
      <c r="D855" t="s">
        <v>186</v>
      </c>
      <c r="E855" t="s">
        <v>3011</v>
      </c>
      <c r="F855" t="s">
        <v>3012</v>
      </c>
      <c r="G855" t="s">
        <v>3013</v>
      </c>
      <c r="H855" t="s">
        <v>3012</v>
      </c>
      <c r="I855" t="s">
        <v>3107</v>
      </c>
      <c r="J855" t="s">
        <v>53</v>
      </c>
      <c r="L855" s="4" t="str">
        <f>I852</f>
        <v>CT1_41_1_29</v>
      </c>
      <c r="N855" t="s">
        <v>3108</v>
      </c>
      <c r="P855" t="str">
        <f>IFERROR(INDEX(LessonLO!H:I,MATCH("GCSE"&amp;AN855,LessonLO!H:H,0),2),"")</f>
        <v>GCSE3</v>
      </c>
      <c r="Q855" t="str">
        <f>IFERROR(INDEX(LessonLO!H:I,MATCH("Tiny"&amp;AN855,LessonLO!H:H,0),2),"")</f>
        <v/>
      </c>
      <c r="R855" t="str">
        <f>IFERROR(INDEX(LessonLO!H:I,MATCH("Mini"&amp;AN855,LessonLO!H:H,0),2),"")</f>
        <v/>
      </c>
      <c r="S855" t="str">
        <f>IFERROR(INDEX(LessonLO!H:I,MATCH("Junior"&amp;AN855,LessonLO!H:H,0),2),"")</f>
        <v/>
      </c>
      <c r="T855" t="str">
        <f>IFERROR(INDEX(LessonLO!H:I,MATCH("Senior"&amp;AN855,LessonLO!H:H,0),1),"")</f>
        <v/>
      </c>
      <c r="AN855" t="s">
        <v>3109</v>
      </c>
      <c r="AO855" t="str">
        <f t="shared" ca="1" si="47"/>
        <v>eac37a35-586f-4ab6-9241-229197390bda</v>
      </c>
    </row>
    <row r="856" spans="1:41" x14ac:dyDescent="0.45">
      <c r="A856" s="1">
        <v>853</v>
      </c>
      <c r="B856">
        <v>853</v>
      </c>
      <c r="C856" t="s">
        <v>185</v>
      </c>
      <c r="D856" t="s">
        <v>186</v>
      </c>
      <c r="E856" t="s">
        <v>3011</v>
      </c>
      <c r="F856" t="s">
        <v>3012</v>
      </c>
      <c r="G856" t="s">
        <v>3013</v>
      </c>
      <c r="H856" t="s">
        <v>3012</v>
      </c>
      <c r="I856" t="s">
        <v>3110</v>
      </c>
      <c r="J856" t="s">
        <v>53</v>
      </c>
      <c r="L856" s="4" t="str">
        <f>I853</f>
        <v>CT1_41_1_30</v>
      </c>
      <c r="N856" t="s">
        <v>3111</v>
      </c>
      <c r="P856" t="str">
        <f>IFERROR(INDEX(LessonLO!H:I,MATCH("GCSE"&amp;AN856,LessonLO!H:H,0),2),"")</f>
        <v>GCSE4</v>
      </c>
      <c r="Q856" t="str">
        <f>IFERROR(INDEX(LessonLO!H:I,MATCH("Tiny"&amp;AN856,LessonLO!H:H,0),2),"")</f>
        <v/>
      </c>
      <c r="R856" t="str">
        <f>IFERROR(INDEX(LessonLO!H:I,MATCH("Mini"&amp;AN856,LessonLO!H:H,0),2),"")</f>
        <v/>
      </c>
      <c r="S856" t="str">
        <f>IFERROR(INDEX(LessonLO!H:I,MATCH("Junior"&amp;AN856,LessonLO!H:H,0),2),"")</f>
        <v/>
      </c>
      <c r="T856" t="str">
        <f>IFERROR(INDEX(LessonLO!H:I,MATCH("Senior"&amp;AN856,LessonLO!H:H,0),1),"")</f>
        <v/>
      </c>
      <c r="AN856" t="s">
        <v>3112</v>
      </c>
      <c r="AO856" t="str">
        <f t="shared" ca="1" si="47"/>
        <v>b52ca110-e6ec-4307-9628-0add5c7a8c4d</v>
      </c>
    </row>
    <row r="857" spans="1:41" x14ac:dyDescent="0.45">
      <c r="A857" s="1">
        <v>854</v>
      </c>
      <c r="B857">
        <v>854</v>
      </c>
      <c r="C857" t="s">
        <v>185</v>
      </c>
      <c r="D857" t="s">
        <v>186</v>
      </c>
      <c r="E857" t="s">
        <v>3011</v>
      </c>
      <c r="F857" t="s">
        <v>3012</v>
      </c>
      <c r="G857" t="s">
        <v>3013</v>
      </c>
      <c r="H857" t="s">
        <v>3012</v>
      </c>
      <c r="I857" t="s">
        <v>3113</v>
      </c>
      <c r="J857" t="s">
        <v>53</v>
      </c>
      <c r="L857" s="4" t="str">
        <f>I856</f>
        <v>CT1_41_1_34</v>
      </c>
      <c r="N857" t="s">
        <v>3114</v>
      </c>
      <c r="P857" t="str">
        <f>IFERROR(INDEX(LessonLO!H:I,MATCH("GCSE"&amp;AN857,LessonLO!H:H,0),2),"")</f>
        <v>GCSE4</v>
      </c>
      <c r="Q857" t="str">
        <f>IFERROR(INDEX(LessonLO!H:I,MATCH("Tiny"&amp;AN857,LessonLO!H:H,0),2),"")</f>
        <v/>
      </c>
      <c r="R857" t="str">
        <f>IFERROR(INDEX(LessonLO!H:I,MATCH("Mini"&amp;AN857,LessonLO!H:H,0),2),"")</f>
        <v/>
      </c>
      <c r="S857" t="str">
        <f>IFERROR(INDEX(LessonLO!H:I,MATCH("Junior"&amp;AN857,LessonLO!H:H,0),2),"")</f>
        <v/>
      </c>
      <c r="T857" t="str">
        <f>IFERROR(INDEX(LessonLO!H:I,MATCH("Senior"&amp;AN857,LessonLO!H:H,0),1),"")</f>
        <v/>
      </c>
      <c r="AN857" t="s">
        <v>3115</v>
      </c>
      <c r="AO857" t="str">
        <f t="shared" ca="1" si="47"/>
        <v>d4af94f1-eda5-4981-a3c3-3e0a68230290</v>
      </c>
    </row>
    <row r="858" spans="1:41" x14ac:dyDescent="0.45">
      <c r="A858" s="1">
        <v>855</v>
      </c>
      <c r="B858">
        <v>855</v>
      </c>
      <c r="C858" t="s">
        <v>185</v>
      </c>
      <c r="D858" t="s">
        <v>186</v>
      </c>
      <c r="E858" t="s">
        <v>3011</v>
      </c>
      <c r="F858" t="s">
        <v>3012</v>
      </c>
      <c r="G858" t="s">
        <v>3013</v>
      </c>
      <c r="H858" t="s">
        <v>3012</v>
      </c>
      <c r="I858" t="s">
        <v>3116</v>
      </c>
      <c r="J858" t="s">
        <v>53</v>
      </c>
      <c r="L858" s="4" t="str">
        <f>CONCATENATE(I838,",",I841,",",I842)</f>
        <v>CT1_41_1_15,CT1_41_1_18,CT1_41_1_19</v>
      </c>
      <c r="N858" t="s">
        <v>3117</v>
      </c>
      <c r="P858" t="str">
        <f>IFERROR(INDEX(LessonLO!H:I,MATCH("GCSE"&amp;AN858,LessonLO!H:H,0),2),"")</f>
        <v>GCSE4</v>
      </c>
      <c r="Q858" t="str">
        <f>IFERROR(INDEX(LessonLO!H:I,MATCH("Tiny"&amp;AN858,LessonLO!H:H,0),2),"")</f>
        <v/>
      </c>
      <c r="R858" t="str">
        <f>IFERROR(INDEX(LessonLO!H:I,MATCH("Mini"&amp;AN858,LessonLO!H:H,0),2),"")</f>
        <v/>
      </c>
      <c r="S858" t="str">
        <f>IFERROR(INDEX(LessonLO!H:I,MATCH("Junior"&amp;AN858,LessonLO!H:H,0),2),"")</f>
        <v/>
      </c>
      <c r="T858" t="str">
        <f>IFERROR(INDEX(LessonLO!H:I,MATCH("Senior"&amp;AN858,LessonLO!H:H,0),1),"")</f>
        <v/>
      </c>
      <c r="AN858" t="s">
        <v>3118</v>
      </c>
      <c r="AO858" t="str">
        <f ca="1">_xlfn.CONCAT(OFFSET(INDEX(I:I,MATCH("CT1_41_1_15",I:I,0)),0,31),",",OFFSET(INDEX(I:I,MATCH("CT1_41_1_18",I:I,0)),0,31),",",OFFSET(INDEX(I:I,MATCH("CT1_41_1_19",I:I,0)),0,31))</f>
        <v>4c0b0946-63b0-49d3-858d-57da062e7b9a,58bb0585-cb6d-4577-8c4d-9abb03f8858b,cb4bfbbd-c9d7-41d2-90b7-f21ef97a39f4</v>
      </c>
    </row>
    <row r="859" spans="1:41" x14ac:dyDescent="0.45">
      <c r="A859" s="1">
        <v>856</v>
      </c>
      <c r="B859">
        <v>856</v>
      </c>
      <c r="C859" t="s">
        <v>185</v>
      </c>
      <c r="D859" t="s">
        <v>186</v>
      </c>
      <c r="E859" t="s">
        <v>3011</v>
      </c>
      <c r="F859" t="s">
        <v>3012</v>
      </c>
      <c r="G859" t="s">
        <v>3013</v>
      </c>
      <c r="H859" t="s">
        <v>3012</v>
      </c>
      <c r="I859" t="s">
        <v>3119</v>
      </c>
      <c r="J859" t="s">
        <v>53</v>
      </c>
      <c r="L859" s="4" t="str">
        <f>CONCATENATE(I840,",",I841)</f>
        <v>CT1_41_1_17,CT1_41_1_18</v>
      </c>
      <c r="N859" t="s">
        <v>3120</v>
      </c>
      <c r="P859" t="str">
        <f>IFERROR(INDEX(LessonLO!H:I,MATCH("GCSE"&amp;AN859,LessonLO!H:H,0),2),"")</f>
        <v>GCSE4</v>
      </c>
      <c r="Q859" t="str">
        <f>IFERROR(INDEX(LessonLO!H:I,MATCH("Tiny"&amp;AN859,LessonLO!H:H,0),2),"")</f>
        <v/>
      </c>
      <c r="R859" t="str">
        <f>IFERROR(INDEX(LessonLO!H:I,MATCH("Mini"&amp;AN859,LessonLO!H:H,0),2),"")</f>
        <v/>
      </c>
      <c r="S859" t="str">
        <f>IFERROR(INDEX(LessonLO!H:I,MATCH("Junior"&amp;AN859,LessonLO!H:H,0),2),"")</f>
        <v/>
      </c>
      <c r="T859" t="str">
        <f>IFERROR(INDEX(LessonLO!H:I,MATCH("Senior"&amp;AN859,LessonLO!H:H,0),1),"")</f>
        <v/>
      </c>
      <c r="AN859" t="s">
        <v>3121</v>
      </c>
      <c r="AO859" t="str">
        <f ca="1">_xlfn.CONCAT(OFFSET(INDEX(I:I,MATCH("CT1_41_1_17",I:I,0)),0,31),",",OFFSET(INDEX(I:I,MATCH("CT1_41_1_18",I:I,0)),0,31))</f>
        <v>2ddc603b-c39d-4357-beca-24e378e1b079,58bb0585-cb6d-4577-8c4d-9abb03f8858b</v>
      </c>
    </row>
    <row r="860" spans="1:41" x14ac:dyDescent="0.45">
      <c r="A860" s="1">
        <v>857</v>
      </c>
      <c r="B860">
        <v>857</v>
      </c>
      <c r="C860" t="s">
        <v>185</v>
      </c>
      <c r="D860" t="s">
        <v>186</v>
      </c>
      <c r="E860" t="s">
        <v>3011</v>
      </c>
      <c r="F860" t="s">
        <v>3012</v>
      </c>
      <c r="G860" t="s">
        <v>3013</v>
      </c>
      <c r="H860" t="s">
        <v>3012</v>
      </c>
      <c r="I860" t="s">
        <v>3122</v>
      </c>
      <c r="J860" t="s">
        <v>53</v>
      </c>
      <c r="L860" s="4" t="str">
        <f>I852</f>
        <v>CT1_41_1_29</v>
      </c>
      <c r="N860" t="s">
        <v>3123</v>
      </c>
      <c r="P860" t="str">
        <f>IFERROR(INDEX(LessonLO!H:I,MATCH("GCSE"&amp;AN860,LessonLO!H:H,0),2),"")</f>
        <v>GCSE5</v>
      </c>
      <c r="Q860" t="str">
        <f>IFERROR(INDEX(LessonLO!H:I,MATCH("Tiny"&amp;AN860,LessonLO!H:H,0),2),"")</f>
        <v/>
      </c>
      <c r="R860" t="str">
        <f>IFERROR(INDEX(LessonLO!H:I,MATCH("Mini"&amp;AN860,LessonLO!H:H,0),2),"")</f>
        <v/>
      </c>
      <c r="S860" t="str">
        <f>IFERROR(INDEX(LessonLO!H:I,MATCH("Junior"&amp;AN860,LessonLO!H:H,0),2),"")</f>
        <v/>
      </c>
      <c r="T860" t="str">
        <f>IFERROR(INDEX(LessonLO!H:I,MATCH("Senior"&amp;AN860,LessonLO!H:H,0),1),"")</f>
        <v/>
      </c>
      <c r="AN860" t="s">
        <v>3124</v>
      </c>
      <c r="AO860" t="str">
        <f t="shared" ref="AO860:AO867" ca="1" si="48">OFFSET(INDEX(I:I,MATCH(L860,I:I,0)),0,31)</f>
        <v>eac37a35-586f-4ab6-9241-229197390bda</v>
      </c>
    </row>
    <row r="861" spans="1:41" x14ac:dyDescent="0.45">
      <c r="A861" s="1">
        <v>858</v>
      </c>
      <c r="B861">
        <v>858</v>
      </c>
      <c r="C861" t="s">
        <v>185</v>
      </c>
      <c r="D861" t="s">
        <v>186</v>
      </c>
      <c r="E861" t="s">
        <v>3011</v>
      </c>
      <c r="F861" t="s">
        <v>3012</v>
      </c>
      <c r="G861" t="s">
        <v>3013</v>
      </c>
      <c r="H861" t="s">
        <v>3012</v>
      </c>
      <c r="I861" t="s">
        <v>3125</v>
      </c>
      <c r="J861" t="s">
        <v>53</v>
      </c>
      <c r="L861" s="4" t="str">
        <f>I860</f>
        <v>CT1_41_1_39</v>
      </c>
      <c r="N861" t="s">
        <v>3126</v>
      </c>
      <c r="P861" t="str">
        <f>IFERROR(INDEX(LessonLO!H:I,MATCH("GCSE"&amp;AN861,LessonLO!H:H,0),2),"")</f>
        <v>GCSE5</v>
      </c>
      <c r="Q861" t="str">
        <f>IFERROR(INDEX(LessonLO!H:I,MATCH("Tiny"&amp;AN861,LessonLO!H:H,0),2),"")</f>
        <v/>
      </c>
      <c r="R861" t="str">
        <f>IFERROR(INDEX(LessonLO!H:I,MATCH("Mini"&amp;AN861,LessonLO!H:H,0),2),"")</f>
        <v/>
      </c>
      <c r="S861" t="str">
        <f>IFERROR(INDEX(LessonLO!H:I,MATCH("Junior"&amp;AN861,LessonLO!H:H,0),2),"")</f>
        <v/>
      </c>
      <c r="T861" t="str">
        <f>IFERROR(INDEX(LessonLO!H:I,MATCH("Senior"&amp;AN861,LessonLO!H:H,0),1),"")</f>
        <v/>
      </c>
      <c r="AN861" t="s">
        <v>3127</v>
      </c>
      <c r="AO861" t="str">
        <f t="shared" ca="1" si="48"/>
        <v>424ed4d5-43b9-42d8-98c6-2d0a0980afe8</v>
      </c>
    </row>
    <row r="862" spans="1:41" x14ac:dyDescent="0.45">
      <c r="A862" s="1">
        <v>859</v>
      </c>
      <c r="B862">
        <v>859</v>
      </c>
      <c r="C862" t="s">
        <v>185</v>
      </c>
      <c r="D862" t="s">
        <v>186</v>
      </c>
      <c r="E862" t="s">
        <v>3011</v>
      </c>
      <c r="F862" t="s">
        <v>3012</v>
      </c>
      <c r="G862" t="s">
        <v>3013</v>
      </c>
      <c r="H862" t="s">
        <v>3012</v>
      </c>
      <c r="I862" t="s">
        <v>3128</v>
      </c>
      <c r="J862" t="s">
        <v>53</v>
      </c>
      <c r="L862" s="4" t="str">
        <f>I860</f>
        <v>CT1_41_1_39</v>
      </c>
      <c r="N862" t="s">
        <v>3129</v>
      </c>
      <c r="P862" t="str">
        <f>IFERROR(INDEX(LessonLO!H:I,MATCH("GCSE"&amp;AN862,LessonLO!H:H,0),2),"")</f>
        <v>GCSE5</v>
      </c>
      <c r="Q862" t="str">
        <f>IFERROR(INDEX(LessonLO!H:I,MATCH("Tiny"&amp;AN862,LessonLO!H:H,0),2),"")</f>
        <v/>
      </c>
      <c r="R862" t="str">
        <f>IFERROR(INDEX(LessonLO!H:I,MATCH("Mini"&amp;AN862,LessonLO!H:H,0),2),"")</f>
        <v/>
      </c>
      <c r="S862" t="str">
        <f>IFERROR(INDEX(LessonLO!H:I,MATCH("Junior"&amp;AN862,LessonLO!H:H,0),2),"")</f>
        <v/>
      </c>
      <c r="T862" t="str">
        <f>IFERROR(INDEX(LessonLO!H:I,MATCH("Senior"&amp;AN862,LessonLO!H:H,0),1),"")</f>
        <v/>
      </c>
      <c r="AN862" t="s">
        <v>3130</v>
      </c>
      <c r="AO862" t="str">
        <f t="shared" ca="1" si="48"/>
        <v>424ed4d5-43b9-42d8-98c6-2d0a0980afe8</v>
      </c>
    </row>
    <row r="863" spans="1:41" x14ac:dyDescent="0.45">
      <c r="A863" s="1">
        <v>860</v>
      </c>
      <c r="B863">
        <v>860</v>
      </c>
      <c r="C863" t="s">
        <v>185</v>
      </c>
      <c r="D863" t="s">
        <v>186</v>
      </c>
      <c r="E863" t="s">
        <v>3011</v>
      </c>
      <c r="F863" t="s">
        <v>3012</v>
      </c>
      <c r="G863" t="s">
        <v>3013</v>
      </c>
      <c r="H863" t="s">
        <v>3012</v>
      </c>
      <c r="I863" t="s">
        <v>3131</v>
      </c>
      <c r="J863" t="s">
        <v>53</v>
      </c>
      <c r="L863" s="4" t="str">
        <f>I860</f>
        <v>CT1_41_1_39</v>
      </c>
      <c r="N863" t="s">
        <v>3132</v>
      </c>
      <c r="P863" t="str">
        <f>IFERROR(INDEX(LessonLO!H:I,MATCH("GCSE"&amp;AN863,LessonLO!H:H,0),2),"")</f>
        <v>GCSE5</v>
      </c>
      <c r="Q863" t="str">
        <f>IFERROR(INDEX(LessonLO!H:I,MATCH("Tiny"&amp;AN863,LessonLO!H:H,0),2),"")</f>
        <v/>
      </c>
      <c r="R863" t="str">
        <f>IFERROR(INDEX(LessonLO!H:I,MATCH("Mini"&amp;AN863,LessonLO!H:H,0),2),"")</f>
        <v/>
      </c>
      <c r="S863" t="str">
        <f>IFERROR(INDEX(LessonLO!H:I,MATCH("Junior"&amp;AN863,LessonLO!H:H,0),2),"")</f>
        <v/>
      </c>
      <c r="T863" t="str">
        <f>IFERROR(INDEX(LessonLO!H:I,MATCH("Senior"&amp;AN863,LessonLO!H:H,0),1),"")</f>
        <v/>
      </c>
      <c r="AN863" t="s">
        <v>3133</v>
      </c>
      <c r="AO863" t="str">
        <f t="shared" ca="1" si="48"/>
        <v>424ed4d5-43b9-42d8-98c6-2d0a0980afe8</v>
      </c>
    </row>
    <row r="864" spans="1:41" x14ac:dyDescent="0.45">
      <c r="A864" s="1">
        <v>861</v>
      </c>
      <c r="B864">
        <v>861</v>
      </c>
      <c r="C864" t="s">
        <v>185</v>
      </c>
      <c r="D864" t="s">
        <v>186</v>
      </c>
      <c r="E864" t="s">
        <v>3134</v>
      </c>
      <c r="F864" t="s">
        <v>3135</v>
      </c>
      <c r="G864" t="s">
        <v>3136</v>
      </c>
      <c r="H864" t="s">
        <v>3137</v>
      </c>
      <c r="I864" t="s">
        <v>3138</v>
      </c>
      <c r="J864" t="s">
        <v>80</v>
      </c>
      <c r="L864" s="4" t="str">
        <f>I75</f>
        <v>CT1_23_3_1</v>
      </c>
      <c r="N864" t="s">
        <v>3139</v>
      </c>
      <c r="P864" t="str">
        <f>IFERROR(INDEX(LessonLO!H:I,MATCH("GCSE"&amp;AN864,LessonLO!H:H,0),2),"")</f>
        <v>GCSE37</v>
      </c>
      <c r="Q864" t="str">
        <f>IFERROR(INDEX(LessonLO!H:I,MATCH("Tiny"&amp;AN864,LessonLO!H:H,0),2),"")</f>
        <v/>
      </c>
      <c r="R864" t="str">
        <f>IFERROR(INDEX(LessonLO!H:I,MATCH("Mini"&amp;AN864,LessonLO!H:H,0),2),"")</f>
        <v/>
      </c>
      <c r="S864" t="str">
        <f>IFERROR(INDEX(LessonLO!H:I,MATCH("Junior"&amp;AN864,LessonLO!H:H,0),2),"")</f>
        <v/>
      </c>
      <c r="T864" t="str">
        <f>IFERROR(INDEX(LessonLO!H:I,MATCH("Senior"&amp;AN864,LessonLO!H:H,0),1),"")</f>
        <v/>
      </c>
      <c r="AN864" t="s">
        <v>3140</v>
      </c>
      <c r="AO864" t="str">
        <f t="shared" ca="1" si="48"/>
        <v>6611c315-9f35-449d-8f11-ef8a42e56b6d</v>
      </c>
    </row>
    <row r="865" spans="1:41" x14ac:dyDescent="0.45">
      <c r="A865" s="1">
        <v>862</v>
      </c>
      <c r="B865">
        <v>862</v>
      </c>
      <c r="C865" t="s">
        <v>185</v>
      </c>
      <c r="D865" t="s">
        <v>186</v>
      </c>
      <c r="E865" t="s">
        <v>3134</v>
      </c>
      <c r="F865" t="s">
        <v>3135</v>
      </c>
      <c r="G865" t="s">
        <v>3136</v>
      </c>
      <c r="H865" t="s">
        <v>3137</v>
      </c>
      <c r="I865" t="s">
        <v>3141</v>
      </c>
      <c r="J865" t="s">
        <v>80</v>
      </c>
      <c r="L865" s="4" t="str">
        <f>I864</f>
        <v>CT1_42_1_1</v>
      </c>
      <c r="N865" t="s">
        <v>3142</v>
      </c>
      <c r="P865" t="str">
        <f>IFERROR(INDEX(LessonLO!H:I,MATCH("GCSE"&amp;AN865,LessonLO!H:H,0),2),"")</f>
        <v>GCSE37</v>
      </c>
      <c r="Q865" t="str">
        <f>IFERROR(INDEX(LessonLO!H:I,MATCH("Tiny"&amp;AN865,LessonLO!H:H,0),2),"")</f>
        <v/>
      </c>
      <c r="R865" t="str">
        <f>IFERROR(INDEX(LessonLO!H:I,MATCH("Mini"&amp;AN865,LessonLO!H:H,0),2),"")</f>
        <v/>
      </c>
      <c r="S865" t="str">
        <f>IFERROR(INDEX(LessonLO!H:I,MATCH("Junior"&amp;AN865,LessonLO!H:H,0),2),"")</f>
        <v/>
      </c>
      <c r="T865" t="str">
        <f>IFERROR(INDEX(LessonLO!H:I,MATCH("Senior"&amp;AN865,LessonLO!H:H,0),1),"")</f>
        <v/>
      </c>
      <c r="AN865" t="s">
        <v>3143</v>
      </c>
      <c r="AO865" t="str">
        <f t="shared" ca="1" si="48"/>
        <v>a47008a3-a460-4c10-a0fe-83a32d207efc</v>
      </c>
    </row>
    <row r="866" spans="1:41" x14ac:dyDescent="0.45">
      <c r="A866" s="1">
        <v>863</v>
      </c>
      <c r="B866">
        <v>863</v>
      </c>
      <c r="C866" t="s">
        <v>185</v>
      </c>
      <c r="D866" t="s">
        <v>186</v>
      </c>
      <c r="E866" t="s">
        <v>3134</v>
      </c>
      <c r="F866" t="s">
        <v>3135</v>
      </c>
      <c r="G866" t="s">
        <v>3136</v>
      </c>
      <c r="H866" t="s">
        <v>3137</v>
      </c>
      <c r="I866" t="s">
        <v>3144</v>
      </c>
      <c r="J866" t="s">
        <v>80</v>
      </c>
      <c r="L866" s="4" t="str">
        <f>I865</f>
        <v>CT1_42_1_2</v>
      </c>
      <c r="N866" t="s">
        <v>3145</v>
      </c>
      <c r="P866" t="str">
        <f>IFERROR(INDEX(LessonLO!H:I,MATCH("GCSE"&amp;AN866,LessonLO!H:H,0),2),"")</f>
        <v>GCSE37</v>
      </c>
      <c r="Q866" t="str">
        <f>IFERROR(INDEX(LessonLO!H:I,MATCH("Tiny"&amp;AN866,LessonLO!H:H,0),2),"")</f>
        <v/>
      </c>
      <c r="R866" t="str">
        <f>IFERROR(INDEX(LessonLO!H:I,MATCH("Mini"&amp;AN866,LessonLO!H:H,0),2),"")</f>
        <v/>
      </c>
      <c r="S866" t="str">
        <f>IFERROR(INDEX(LessonLO!H:I,MATCH("Junior"&amp;AN866,LessonLO!H:H,0),2),"")</f>
        <v/>
      </c>
      <c r="T866" t="str">
        <f>IFERROR(INDEX(LessonLO!H:I,MATCH("Senior"&amp;AN866,LessonLO!H:H,0),1),"")</f>
        <v/>
      </c>
      <c r="AN866" t="s">
        <v>3146</v>
      </c>
      <c r="AO866" t="str">
        <f t="shared" ca="1" si="48"/>
        <v>a59c43a7-5633-4169-8964-e7b6f4ea4e7a</v>
      </c>
    </row>
    <row r="867" spans="1:41" x14ac:dyDescent="0.45">
      <c r="A867" s="1">
        <v>864</v>
      </c>
      <c r="B867">
        <v>864</v>
      </c>
      <c r="C867" t="s">
        <v>185</v>
      </c>
      <c r="D867" t="s">
        <v>186</v>
      </c>
      <c r="E867" t="s">
        <v>3134</v>
      </c>
      <c r="F867" t="s">
        <v>3135</v>
      </c>
      <c r="G867" t="s">
        <v>3136</v>
      </c>
      <c r="H867" t="s">
        <v>3137</v>
      </c>
      <c r="I867" t="s">
        <v>3147</v>
      </c>
      <c r="J867" t="s">
        <v>80</v>
      </c>
      <c r="L867" s="4" t="str">
        <f>I865</f>
        <v>CT1_42_1_2</v>
      </c>
      <c r="N867" t="s">
        <v>3148</v>
      </c>
      <c r="P867" t="str">
        <f>IFERROR(INDEX(LessonLO!H:I,MATCH("GCSE"&amp;AN867,LessonLO!H:H,0),2),"")</f>
        <v>GCSE37</v>
      </c>
      <c r="Q867" t="str">
        <f>IFERROR(INDEX(LessonLO!H:I,MATCH("Tiny"&amp;AN867,LessonLO!H:H,0),2),"")</f>
        <v/>
      </c>
      <c r="R867" t="str">
        <f>IFERROR(INDEX(LessonLO!H:I,MATCH("Mini"&amp;AN867,LessonLO!H:H,0),2),"")</f>
        <v/>
      </c>
      <c r="S867" t="str">
        <f>IFERROR(INDEX(LessonLO!H:I,MATCH("Junior"&amp;AN867,LessonLO!H:H,0),2),"")</f>
        <v/>
      </c>
      <c r="T867" t="str">
        <f>IFERROR(INDEX(LessonLO!H:I,MATCH("Senior"&amp;AN867,LessonLO!H:H,0),1),"")</f>
        <v/>
      </c>
      <c r="AN867" t="s">
        <v>3149</v>
      </c>
      <c r="AO867" t="str">
        <f t="shared" ca="1" si="48"/>
        <v>a59c43a7-5633-4169-8964-e7b6f4ea4e7a</v>
      </c>
    </row>
    <row r="868" spans="1:41" x14ac:dyDescent="0.45">
      <c r="A868" s="1">
        <v>865</v>
      </c>
      <c r="B868">
        <v>865</v>
      </c>
      <c r="C868" t="s">
        <v>185</v>
      </c>
      <c r="D868" t="s">
        <v>186</v>
      </c>
      <c r="E868" t="s">
        <v>3134</v>
      </c>
      <c r="F868" t="s">
        <v>3135</v>
      </c>
      <c r="G868" t="s">
        <v>3136</v>
      </c>
      <c r="H868" t="s">
        <v>3137</v>
      </c>
      <c r="I868" t="s">
        <v>3150</v>
      </c>
      <c r="J868" t="s">
        <v>80</v>
      </c>
      <c r="L868" s="4" t="str">
        <f>CONCATENATE(I865,",",I867)</f>
        <v>CT1_42_1_2,CT1_42_1_4</v>
      </c>
      <c r="N868" t="s">
        <v>3151</v>
      </c>
      <c r="P868" t="str">
        <f>IFERROR(INDEX(LessonLO!H:I,MATCH("GCSE"&amp;AN868,LessonLO!H:H,0),2),"")</f>
        <v>GCSE37</v>
      </c>
      <c r="Q868" t="str">
        <f>IFERROR(INDEX(LessonLO!H:I,MATCH("Tiny"&amp;AN868,LessonLO!H:H,0),2),"")</f>
        <v/>
      </c>
      <c r="R868" t="str">
        <f>IFERROR(INDEX(LessonLO!H:I,MATCH("Mini"&amp;AN868,LessonLO!H:H,0),2),"")</f>
        <v/>
      </c>
      <c r="S868" t="str">
        <f>IFERROR(INDEX(LessonLO!H:I,MATCH("Junior"&amp;AN868,LessonLO!H:H,0),2),"")</f>
        <v/>
      </c>
      <c r="T868" t="str">
        <f>IFERROR(INDEX(LessonLO!H:I,MATCH("Senior"&amp;AN868,LessonLO!H:H,0),1),"")</f>
        <v/>
      </c>
      <c r="AN868" t="s">
        <v>3152</v>
      </c>
      <c r="AO868" t="str">
        <f ca="1">_xlfn.CONCAT(OFFSET(INDEX(I:I,MATCH("CT1_42_1_2",I:I,0)),0,31),",",OFFSET(INDEX(I:I,MATCH("CT1_42_1_4",I:I,0)),0,31))</f>
        <v>a59c43a7-5633-4169-8964-e7b6f4ea4e7a,01cd5123-668a-4526-95f4-96421f00ef78</v>
      </c>
    </row>
    <row r="869" spans="1:41" x14ac:dyDescent="0.45">
      <c r="A869" s="1">
        <v>866</v>
      </c>
      <c r="B869">
        <v>866</v>
      </c>
      <c r="C869" t="s">
        <v>185</v>
      </c>
      <c r="D869" t="s">
        <v>186</v>
      </c>
      <c r="E869" t="s">
        <v>3134</v>
      </c>
      <c r="F869" t="s">
        <v>3135</v>
      </c>
      <c r="G869" t="s">
        <v>3136</v>
      </c>
      <c r="H869" t="s">
        <v>3137</v>
      </c>
      <c r="I869" t="s">
        <v>3153</v>
      </c>
      <c r="J869" t="s">
        <v>80</v>
      </c>
      <c r="L869" s="4" t="str">
        <f>CONCATENATE(I865,",",I867)</f>
        <v>CT1_42_1_2,CT1_42_1_4</v>
      </c>
      <c r="N869" t="s">
        <v>3154</v>
      </c>
      <c r="P869" t="str">
        <f>IFERROR(INDEX(LessonLO!H:I,MATCH("GCSE"&amp;AN869,LessonLO!H:H,0),2),"")</f>
        <v>GCSE37</v>
      </c>
      <c r="Q869" t="str">
        <f>IFERROR(INDEX(LessonLO!H:I,MATCH("Tiny"&amp;AN869,LessonLO!H:H,0),2),"")</f>
        <v/>
      </c>
      <c r="R869" t="str">
        <f>IFERROR(INDEX(LessonLO!H:I,MATCH("Mini"&amp;AN869,LessonLO!H:H,0),2),"")</f>
        <v/>
      </c>
      <c r="S869" t="str">
        <f>IFERROR(INDEX(LessonLO!H:I,MATCH("Junior"&amp;AN869,LessonLO!H:H,0),2),"")</f>
        <v/>
      </c>
      <c r="T869" t="str">
        <f>IFERROR(INDEX(LessonLO!H:I,MATCH("Senior"&amp;AN869,LessonLO!H:H,0),1),"")</f>
        <v/>
      </c>
      <c r="AN869" t="s">
        <v>3155</v>
      </c>
      <c r="AO869" t="str">
        <f ca="1">_xlfn.CONCAT(OFFSET(INDEX(I:I,MATCH("CT1_42_1_2",I:I,0)),0,31),",",OFFSET(INDEX(I:I,MATCH("CT1_42_1_4",I:I,0)),0,31))</f>
        <v>a59c43a7-5633-4169-8964-e7b6f4ea4e7a,01cd5123-668a-4526-95f4-96421f00ef78</v>
      </c>
    </row>
    <row r="870" spans="1:41" x14ac:dyDescent="0.45">
      <c r="A870" s="1">
        <v>867</v>
      </c>
      <c r="B870">
        <v>867</v>
      </c>
      <c r="C870" t="s">
        <v>185</v>
      </c>
      <c r="D870" t="s">
        <v>186</v>
      </c>
      <c r="E870" t="s">
        <v>3134</v>
      </c>
      <c r="F870" t="s">
        <v>3135</v>
      </c>
      <c r="G870" t="s">
        <v>3136</v>
      </c>
      <c r="H870" t="s">
        <v>3137</v>
      </c>
      <c r="I870" t="s">
        <v>3156</v>
      </c>
      <c r="J870" t="s">
        <v>80</v>
      </c>
      <c r="L870" s="4" t="str">
        <f>CONCATENATE(I865,",",I867)</f>
        <v>CT1_42_1_2,CT1_42_1_4</v>
      </c>
      <c r="N870" t="s">
        <v>3157</v>
      </c>
      <c r="P870" t="str">
        <f>IFERROR(INDEX(LessonLO!H:I,MATCH("GCSE"&amp;AN870,LessonLO!H:H,0),2),"")</f>
        <v>GCSE37</v>
      </c>
      <c r="Q870" t="str">
        <f>IFERROR(INDEX(LessonLO!H:I,MATCH("Tiny"&amp;AN870,LessonLO!H:H,0),2),"")</f>
        <v/>
      </c>
      <c r="R870" t="str">
        <f>IFERROR(INDEX(LessonLO!H:I,MATCH("Mini"&amp;AN870,LessonLO!H:H,0),2),"")</f>
        <v/>
      </c>
      <c r="S870" t="str">
        <f>IFERROR(INDEX(LessonLO!H:I,MATCH("Junior"&amp;AN870,LessonLO!H:H,0),2),"")</f>
        <v/>
      </c>
      <c r="T870" t="str">
        <f>IFERROR(INDEX(LessonLO!H:I,MATCH("Senior"&amp;AN870,LessonLO!H:H,0),1),"")</f>
        <v/>
      </c>
      <c r="AN870" t="s">
        <v>3158</v>
      </c>
      <c r="AO870" t="str">
        <f ca="1">_xlfn.CONCAT(OFFSET(INDEX(I:I,MATCH("CT1_42_1_2",I:I,0)),0,31),",",OFFSET(INDEX(I:I,MATCH("CT1_42_1_4",I:I,0)),0,31))</f>
        <v>a59c43a7-5633-4169-8964-e7b6f4ea4e7a,01cd5123-668a-4526-95f4-96421f00ef78</v>
      </c>
    </row>
    <row r="871" spans="1:41" x14ac:dyDescent="0.45">
      <c r="A871" s="1">
        <v>868</v>
      </c>
      <c r="B871">
        <v>868</v>
      </c>
      <c r="C871" t="s">
        <v>185</v>
      </c>
      <c r="D871" t="s">
        <v>186</v>
      </c>
      <c r="E871" t="s">
        <v>3134</v>
      </c>
      <c r="F871" t="s">
        <v>3135</v>
      </c>
      <c r="G871" t="s">
        <v>3136</v>
      </c>
      <c r="H871" t="s">
        <v>3137</v>
      </c>
      <c r="I871" t="s">
        <v>3159</v>
      </c>
      <c r="J871" t="s">
        <v>80</v>
      </c>
      <c r="L871" s="4" t="str">
        <f>CONCATENATE(I870,",",I865)</f>
        <v>CT1_42_1_7,CT1_42_1_2</v>
      </c>
      <c r="N871" t="s">
        <v>3160</v>
      </c>
      <c r="P871" t="str">
        <f>IFERROR(INDEX(LessonLO!H:I,MATCH("GCSE"&amp;AN871,LessonLO!H:H,0),2),"")</f>
        <v>GCSE37</v>
      </c>
      <c r="Q871" t="str">
        <f>IFERROR(INDEX(LessonLO!H:I,MATCH("Tiny"&amp;AN871,LessonLO!H:H,0),2),"")</f>
        <v/>
      </c>
      <c r="R871" t="str">
        <f>IFERROR(INDEX(LessonLO!H:I,MATCH("Mini"&amp;AN871,LessonLO!H:H,0),2),"")</f>
        <v/>
      </c>
      <c r="S871" t="str">
        <f>IFERROR(INDEX(LessonLO!H:I,MATCH("Junior"&amp;AN871,LessonLO!H:H,0),2),"")</f>
        <v/>
      </c>
      <c r="T871" t="str">
        <f>IFERROR(INDEX(LessonLO!H:I,MATCH("Senior"&amp;AN871,LessonLO!H:H,0),1),"")</f>
        <v/>
      </c>
      <c r="AN871" t="s">
        <v>3161</v>
      </c>
      <c r="AO871" t="str">
        <f ca="1">_xlfn.CONCAT(OFFSET(INDEX(I:I,MATCH("CT1_42_1_7",I:I,0)),0,31),",",OFFSET(INDEX(I:I,MATCH("CT1_42_1_2",I:I,0)),0,31))</f>
        <v>e9c5aea5-f817-4a8a-808f-17d610a382ba,a59c43a7-5633-4169-8964-e7b6f4ea4e7a</v>
      </c>
    </row>
    <row r="872" spans="1:41" x14ac:dyDescent="0.45">
      <c r="A872" s="1">
        <v>869</v>
      </c>
      <c r="B872">
        <v>869</v>
      </c>
      <c r="C872" t="s">
        <v>185</v>
      </c>
      <c r="D872" t="s">
        <v>186</v>
      </c>
      <c r="E872" t="s">
        <v>3134</v>
      </c>
      <c r="F872" t="s">
        <v>3135</v>
      </c>
      <c r="G872" t="s">
        <v>3162</v>
      </c>
      <c r="H872" t="s">
        <v>3163</v>
      </c>
      <c r="I872" t="s">
        <v>3164</v>
      </c>
      <c r="J872" t="s">
        <v>230</v>
      </c>
      <c r="L872" s="4" t="str">
        <f>CONCATENATE(I867,",",I869,",",I868,",",I870,",",I871)</f>
        <v>CT1_42_1_4,CT1_42_1_6,CT1_42_1_5,CT1_42_1_7,CT1_42_1_8</v>
      </c>
      <c r="N872" t="s">
        <v>3165</v>
      </c>
      <c r="P872" t="str">
        <f>IFERROR(INDEX(LessonLO!H:I,MATCH("GCSE"&amp;AN872,LessonLO!H:H,0),2),"")</f>
        <v>GCSE37</v>
      </c>
      <c r="Q872" t="str">
        <f>IFERROR(INDEX(LessonLO!H:I,MATCH("Tiny"&amp;AN872,LessonLO!H:H,0),2),"")</f>
        <v/>
      </c>
      <c r="R872" t="str">
        <f>IFERROR(INDEX(LessonLO!H:I,MATCH("Mini"&amp;AN872,LessonLO!H:H,0),2),"")</f>
        <v/>
      </c>
      <c r="S872" t="str">
        <f>IFERROR(INDEX(LessonLO!H:I,MATCH("Junior"&amp;AN872,LessonLO!H:H,0),2),"")</f>
        <v/>
      </c>
      <c r="T872" t="str">
        <f>IFERROR(INDEX(LessonLO!H:I,MATCH("Senior"&amp;AN872,LessonLO!H:H,0),1),"")</f>
        <v/>
      </c>
      <c r="AN872" t="s">
        <v>3166</v>
      </c>
      <c r="AO872" t="str">
        <f ca="1">_xlfn.CONCAT(OFFSET(INDEX(I:I,MATCH("CT1_42_1_4",I:I,0)),0,31),",",OFFSET(INDEX(I:I,MATCH("CT1_42_1_6",I:I,0)),0,31),",",OFFSET(INDEX(I:I,MATCH("CT1_42_1_5",I:I,0)),0,31),",",OFFSET(INDEX(I:I,MATCH("CT1_42_1_7",I:I,0)),0,31),",",OFFSET(INDEX(I:I,MATCH("CT1_42_1_8",I:I,0)),0,31))</f>
        <v>01cd5123-668a-4526-95f4-96421f00ef78,864f4976-05da-446e-9d67-3aa0007b58cb,b698f4c1-db27-453f-a9a0-c3c5e21a37b7,e9c5aea5-f817-4a8a-808f-17d610a382ba,7c3c653a-1860-4c5c-b4b7-12111f126d83</v>
      </c>
    </row>
    <row r="873" spans="1:41" x14ac:dyDescent="0.45">
      <c r="A873" s="1">
        <v>870</v>
      </c>
      <c r="B873">
        <v>870</v>
      </c>
      <c r="C873" t="s">
        <v>185</v>
      </c>
      <c r="D873" t="s">
        <v>186</v>
      </c>
      <c r="E873" t="s">
        <v>3134</v>
      </c>
      <c r="F873" t="s">
        <v>3135</v>
      </c>
      <c r="G873" t="s">
        <v>3162</v>
      </c>
      <c r="H873" t="s">
        <v>3163</v>
      </c>
      <c r="I873" t="s">
        <v>3167</v>
      </c>
      <c r="J873" t="s">
        <v>230</v>
      </c>
      <c r="L873" s="4" t="str">
        <f>CONCATENATE(I867,",",I869,",",I868,",",I870,",",I871)</f>
        <v>CT1_42_1_4,CT1_42_1_6,CT1_42_1_5,CT1_42_1_7,CT1_42_1_8</v>
      </c>
      <c r="N873" t="s">
        <v>3168</v>
      </c>
      <c r="P873" t="str">
        <f>IFERROR(INDEX(LessonLO!H:I,MATCH("GCSE"&amp;AN873,LessonLO!H:H,0),2),"")</f>
        <v>GCSE37</v>
      </c>
      <c r="Q873" t="str">
        <f>IFERROR(INDEX(LessonLO!H:I,MATCH("Tiny"&amp;AN873,LessonLO!H:H,0),2),"")</f>
        <v/>
      </c>
      <c r="R873" t="str">
        <f>IFERROR(INDEX(LessonLO!H:I,MATCH("Mini"&amp;AN873,LessonLO!H:H,0),2),"")</f>
        <v/>
      </c>
      <c r="S873" t="str">
        <f>IFERROR(INDEX(LessonLO!H:I,MATCH("Junior"&amp;AN873,LessonLO!H:H,0),2),"")</f>
        <v/>
      </c>
      <c r="T873" t="str">
        <f>IFERROR(INDEX(LessonLO!H:I,MATCH("Senior"&amp;AN873,LessonLO!H:H,0),1),"")</f>
        <v/>
      </c>
      <c r="AN873" t="s">
        <v>3169</v>
      </c>
      <c r="AO873" t="str">
        <f ca="1">_xlfn.CONCAT(OFFSET(INDEX(I:I,MATCH("CT1_42_1_4",I:I,0)),0,31),",",OFFSET(INDEX(I:I,MATCH("CT1_42_1_6",I:I,0)),0,31),",",OFFSET(INDEX(I:I,MATCH("CT1_42_1_5",I:I,0)),0,31),",",OFFSET(INDEX(I:I,MATCH("CT1_42_1_7",I:I,0)),0,31),",",OFFSET(INDEX(I:I,MATCH("CT1_42_1_8",I:I,0)),0,31))</f>
        <v>01cd5123-668a-4526-95f4-96421f00ef78,864f4976-05da-446e-9d67-3aa0007b58cb,b698f4c1-db27-453f-a9a0-c3c5e21a37b7,e9c5aea5-f817-4a8a-808f-17d610a382ba,7c3c653a-1860-4c5c-b4b7-12111f126d83</v>
      </c>
    </row>
    <row r="874" spans="1:41" x14ac:dyDescent="0.45">
      <c r="A874" s="1">
        <v>871</v>
      </c>
      <c r="B874">
        <v>871</v>
      </c>
      <c r="C874" t="s">
        <v>185</v>
      </c>
      <c r="D874" t="s">
        <v>186</v>
      </c>
      <c r="E874" t="s">
        <v>3134</v>
      </c>
      <c r="F874" t="s">
        <v>3135</v>
      </c>
      <c r="G874" t="s">
        <v>3162</v>
      </c>
      <c r="H874" t="s">
        <v>3163</v>
      </c>
      <c r="I874" t="s">
        <v>3170</v>
      </c>
      <c r="J874" t="s">
        <v>230</v>
      </c>
      <c r="L874" s="4" t="str">
        <f>CONCATENATE(I867,",",I869,",",I868,",",I870,",",I871)</f>
        <v>CT1_42_1_4,CT1_42_1_6,CT1_42_1_5,CT1_42_1_7,CT1_42_1_8</v>
      </c>
      <c r="N874" t="s">
        <v>3171</v>
      </c>
      <c r="P874" t="str">
        <f>IFERROR(INDEX(LessonLO!H:I,MATCH("GCSE"&amp;AN874,LessonLO!H:H,0),2),"")</f>
        <v>GCSE37</v>
      </c>
      <c r="Q874" t="str">
        <f>IFERROR(INDEX(LessonLO!H:I,MATCH("Tiny"&amp;AN874,LessonLO!H:H,0),2),"")</f>
        <v/>
      </c>
      <c r="R874" t="str">
        <f>IFERROR(INDEX(LessonLO!H:I,MATCH("Mini"&amp;AN874,LessonLO!H:H,0),2),"")</f>
        <v/>
      </c>
      <c r="S874" t="str">
        <f>IFERROR(INDEX(LessonLO!H:I,MATCH("Junior"&amp;AN874,LessonLO!H:H,0),2),"")</f>
        <v/>
      </c>
      <c r="T874" t="str">
        <f>IFERROR(INDEX(LessonLO!H:I,MATCH("Senior"&amp;AN874,LessonLO!H:H,0),1),"")</f>
        <v/>
      </c>
      <c r="AN874" t="s">
        <v>3172</v>
      </c>
      <c r="AO874" t="str">
        <f ca="1">_xlfn.CONCAT(OFFSET(INDEX(I:I,MATCH("CT1_42_1_4",I:I,0)),0,31),",",OFFSET(INDEX(I:I,MATCH("CT1_42_1_6",I:I,0)),0,31),",",OFFSET(INDEX(I:I,MATCH("CT1_42_1_5",I:I,0)),0,31),",",OFFSET(INDEX(I:I,MATCH("CT1_42_1_7",I:I,0)),0,31),",",OFFSET(INDEX(I:I,MATCH("CT1_42_1_8",I:I,0)),0,31))</f>
        <v>01cd5123-668a-4526-95f4-96421f00ef78,864f4976-05da-446e-9d67-3aa0007b58cb,b698f4c1-db27-453f-a9a0-c3c5e21a37b7,e9c5aea5-f817-4a8a-808f-17d610a382ba,7c3c653a-1860-4c5c-b4b7-12111f126d83</v>
      </c>
    </row>
    <row r="875" spans="1:41" x14ac:dyDescent="0.45">
      <c r="A875" s="1">
        <v>872</v>
      </c>
      <c r="B875">
        <v>872</v>
      </c>
      <c r="C875" t="s">
        <v>185</v>
      </c>
      <c r="D875" t="s">
        <v>186</v>
      </c>
      <c r="E875" t="s">
        <v>3134</v>
      </c>
      <c r="F875" t="s">
        <v>3135</v>
      </c>
      <c r="G875" t="s">
        <v>3162</v>
      </c>
      <c r="H875" t="s">
        <v>3163</v>
      </c>
      <c r="I875" t="s">
        <v>3173</v>
      </c>
      <c r="J875" t="s">
        <v>230</v>
      </c>
      <c r="L875" s="4" t="str">
        <f>CONCATENATE(I867,",",I869,",",I868,",",I870,",",I871)</f>
        <v>CT1_42_1_4,CT1_42_1_6,CT1_42_1_5,CT1_42_1_7,CT1_42_1_8</v>
      </c>
      <c r="N875" t="s">
        <v>3174</v>
      </c>
      <c r="P875" t="str">
        <f>IFERROR(INDEX(LessonLO!H:I,MATCH("GCSE"&amp;AN875,LessonLO!H:H,0),2),"")</f>
        <v>GCSE37</v>
      </c>
      <c r="Q875" t="str">
        <f>IFERROR(INDEX(LessonLO!H:I,MATCH("Tiny"&amp;AN875,LessonLO!H:H,0),2),"")</f>
        <v/>
      </c>
      <c r="R875" t="str">
        <f>IFERROR(INDEX(LessonLO!H:I,MATCH("Mini"&amp;AN875,LessonLO!H:H,0),2),"")</f>
        <v/>
      </c>
      <c r="S875" t="str">
        <f>IFERROR(INDEX(LessonLO!H:I,MATCH("Junior"&amp;AN875,LessonLO!H:H,0),2),"")</f>
        <v/>
      </c>
      <c r="T875" t="str">
        <f>IFERROR(INDEX(LessonLO!H:I,MATCH("Senior"&amp;AN875,LessonLO!H:H,0),1),"")</f>
        <v/>
      </c>
      <c r="AN875" t="s">
        <v>3175</v>
      </c>
      <c r="AO875" t="str">
        <f ca="1">_xlfn.CONCAT(OFFSET(INDEX(I:I,MATCH("CT1_42_1_4",I:I,0)),0,31),",",OFFSET(INDEX(I:I,MATCH("CT1_42_1_6",I:I,0)),0,31),",",OFFSET(INDEX(I:I,MATCH("CT1_42_1_5",I:I,0)),0,31),",",OFFSET(INDEX(I:I,MATCH("CT1_42_1_7",I:I,0)),0,31),",",OFFSET(INDEX(I:I,MATCH("CT1_42_1_8",I:I,0)),0,31))</f>
        <v>01cd5123-668a-4526-95f4-96421f00ef78,864f4976-05da-446e-9d67-3aa0007b58cb,b698f4c1-db27-453f-a9a0-c3c5e21a37b7,e9c5aea5-f817-4a8a-808f-17d610a382ba,7c3c653a-1860-4c5c-b4b7-12111f126d83</v>
      </c>
    </row>
    <row r="876" spans="1:41" x14ac:dyDescent="0.45">
      <c r="A876" s="1">
        <v>873</v>
      </c>
      <c r="B876">
        <v>873</v>
      </c>
      <c r="C876" t="s">
        <v>185</v>
      </c>
      <c r="D876" t="s">
        <v>186</v>
      </c>
      <c r="E876" t="s">
        <v>3176</v>
      </c>
      <c r="F876" t="s">
        <v>3177</v>
      </c>
      <c r="G876" t="s">
        <v>3178</v>
      </c>
      <c r="H876" t="s">
        <v>3177</v>
      </c>
      <c r="I876" t="s">
        <v>3179</v>
      </c>
      <c r="J876" t="s">
        <v>53</v>
      </c>
      <c r="L876" s="4">
        <v>0</v>
      </c>
      <c r="N876" t="s">
        <v>3180</v>
      </c>
      <c r="P876" t="str">
        <f>IFERROR(INDEX(LessonLO!H:I,MATCH("GCSE"&amp;AN876,LessonLO!H:H,0),2),"")</f>
        <v>GCSE15</v>
      </c>
      <c r="Q876" t="str">
        <f>IFERROR(INDEX(LessonLO!H:I,MATCH("Tiny"&amp;AN876,LessonLO!H:H,0),2),"")</f>
        <v/>
      </c>
      <c r="R876" t="str">
        <f>IFERROR(INDEX(LessonLO!H:I,MATCH("Mini"&amp;AN876,LessonLO!H:H,0),2),"")</f>
        <v/>
      </c>
      <c r="S876" t="str">
        <f>IFERROR(INDEX(LessonLO!H:I,MATCH("Junior"&amp;AN876,LessonLO!H:H,0),2),"")</f>
        <v/>
      </c>
      <c r="T876" t="str">
        <f>IFERROR(INDEX(LessonLO!H:I,MATCH("Senior"&amp;AN876,LessonLO!H:H,0),1),"")</f>
        <v/>
      </c>
      <c r="AN876" t="s">
        <v>3181</v>
      </c>
    </row>
    <row r="877" spans="1:41" x14ac:dyDescent="0.45">
      <c r="A877" s="1">
        <v>874</v>
      </c>
      <c r="B877">
        <v>874</v>
      </c>
      <c r="C877" t="s">
        <v>185</v>
      </c>
      <c r="D877" t="s">
        <v>186</v>
      </c>
      <c r="E877" t="s">
        <v>3176</v>
      </c>
      <c r="F877" t="s">
        <v>3177</v>
      </c>
      <c r="G877" t="s">
        <v>3178</v>
      </c>
      <c r="H877" t="s">
        <v>3177</v>
      </c>
      <c r="I877" t="s">
        <v>3182</v>
      </c>
      <c r="J877" t="s">
        <v>53</v>
      </c>
      <c r="L877" s="4" t="str">
        <f>I876</f>
        <v>CT1_43_1_1</v>
      </c>
      <c r="N877" t="s">
        <v>3183</v>
      </c>
      <c r="P877" t="str">
        <f>IFERROR(INDEX(LessonLO!H:I,MATCH("GCSE"&amp;AN877,LessonLO!H:H,0),2),"")</f>
        <v>GCSE15</v>
      </c>
      <c r="Q877" t="str">
        <f>IFERROR(INDEX(LessonLO!H:I,MATCH("Tiny"&amp;AN877,LessonLO!H:H,0),2),"")</f>
        <v/>
      </c>
      <c r="R877" t="str">
        <f>IFERROR(INDEX(LessonLO!H:I,MATCH("Mini"&amp;AN877,LessonLO!H:H,0),2),"")</f>
        <v/>
      </c>
      <c r="S877" t="str">
        <f>IFERROR(INDEX(LessonLO!H:I,MATCH("Junior"&amp;AN877,LessonLO!H:H,0),2),"")</f>
        <v/>
      </c>
      <c r="T877" t="str">
        <f>IFERROR(INDEX(LessonLO!H:I,MATCH("Senior"&amp;AN877,LessonLO!H:H,0),1),"")</f>
        <v/>
      </c>
      <c r="AN877" t="s">
        <v>3184</v>
      </c>
      <c r="AO877" t="str">
        <f ca="1">OFFSET(INDEX(I:I,MATCH(L877,I:I,0)),0,31)</f>
        <v>8b59b9f8-b0c8-4bc8-a70d-6a457bcf4192</v>
      </c>
    </row>
    <row r="878" spans="1:41" x14ac:dyDescent="0.45">
      <c r="A878" s="1">
        <v>875</v>
      </c>
      <c r="B878">
        <v>875</v>
      </c>
      <c r="C878" t="s">
        <v>185</v>
      </c>
      <c r="D878" t="s">
        <v>186</v>
      </c>
      <c r="E878" t="s">
        <v>3176</v>
      </c>
      <c r="F878" t="s">
        <v>3177</v>
      </c>
      <c r="G878" t="s">
        <v>3185</v>
      </c>
      <c r="H878" t="s">
        <v>3186</v>
      </c>
      <c r="I878" t="s">
        <v>3187</v>
      </c>
      <c r="J878" t="s">
        <v>53</v>
      </c>
      <c r="L878" s="4" t="str">
        <f>CONCATENATE(I877,",",I886)</f>
        <v>CT1_43_1_2,CT1_43_3_2</v>
      </c>
      <c r="N878" t="s">
        <v>3188</v>
      </c>
      <c r="P878" t="str">
        <f>IFERROR(INDEX(LessonLO!H:I,MATCH("GCSE"&amp;AN878,LessonLO!H:H,0),2),"")</f>
        <v>GCSE45</v>
      </c>
      <c r="Q878" t="str">
        <f>IFERROR(INDEX(LessonLO!H:I,MATCH("Tiny"&amp;AN878,LessonLO!H:H,0),2),"")</f>
        <v/>
      </c>
      <c r="R878" t="str">
        <f>IFERROR(INDEX(LessonLO!H:I,MATCH("Mini"&amp;AN878,LessonLO!H:H,0),2),"")</f>
        <v/>
      </c>
      <c r="S878" t="str">
        <f>IFERROR(INDEX(LessonLO!H:I,MATCH("Junior"&amp;AN878,LessonLO!H:H,0),2),"")</f>
        <v/>
      </c>
      <c r="T878" t="str">
        <f>IFERROR(INDEX(LessonLO!H:I,MATCH("Senior"&amp;AN878,LessonLO!H:H,0),1),"")</f>
        <v/>
      </c>
      <c r="AN878" t="s">
        <v>3189</v>
      </c>
      <c r="AO878" t="str">
        <f ca="1">_xlfn.CONCAT(OFFSET(INDEX(I:I,MATCH("CT1_43_1_2",I:I,0)),0,31),",",OFFSET(INDEX(I:I,MATCH("CT1_43_3_2",I:I,0)),0,31))</f>
        <v>ee41cce6-7d18-4acc-a291-f916b37d4496,f2086dea-0d4a-4ff9-8058-c6eacb349259</v>
      </c>
    </row>
    <row r="879" spans="1:41" x14ac:dyDescent="0.45">
      <c r="A879" s="1">
        <v>876</v>
      </c>
      <c r="B879">
        <v>876</v>
      </c>
      <c r="C879" t="s">
        <v>185</v>
      </c>
      <c r="D879" t="s">
        <v>186</v>
      </c>
      <c r="E879" t="s">
        <v>3176</v>
      </c>
      <c r="F879" t="s">
        <v>3177</v>
      </c>
      <c r="G879" t="s">
        <v>3185</v>
      </c>
      <c r="H879" t="s">
        <v>3186</v>
      </c>
      <c r="I879" t="s">
        <v>3190</v>
      </c>
      <c r="J879" t="s">
        <v>53</v>
      </c>
      <c r="L879" s="4" t="str">
        <f>I877</f>
        <v>CT1_43_1_2</v>
      </c>
      <c r="N879" t="s">
        <v>3191</v>
      </c>
      <c r="P879" t="str">
        <f>IFERROR(INDEX(LessonLO!H:I,MATCH("GCSE"&amp;AN879,LessonLO!H:H,0),2),"")</f>
        <v>GCSE45</v>
      </c>
      <c r="Q879" t="str">
        <f>IFERROR(INDEX(LessonLO!H:I,MATCH("Tiny"&amp;AN879,LessonLO!H:H,0),2),"")</f>
        <v/>
      </c>
      <c r="R879" t="str">
        <f>IFERROR(INDEX(LessonLO!H:I,MATCH("Mini"&amp;AN879,LessonLO!H:H,0),2),"")</f>
        <v/>
      </c>
      <c r="S879" t="str">
        <f>IFERROR(INDEX(LessonLO!H:I,MATCH("Junior"&amp;AN879,LessonLO!H:H,0),2),"")</f>
        <v/>
      </c>
      <c r="T879" t="str">
        <f>IFERROR(INDEX(LessonLO!H:I,MATCH("Senior"&amp;AN879,LessonLO!H:H,0),1),"")</f>
        <v/>
      </c>
      <c r="AN879" t="s">
        <v>3192</v>
      </c>
      <c r="AO879" t="str">
        <f ca="1">OFFSET(INDEX(I:I,MATCH(L879,I:I,0)),0,31)</f>
        <v>ee41cce6-7d18-4acc-a291-f916b37d4496</v>
      </c>
    </row>
    <row r="880" spans="1:41" x14ac:dyDescent="0.45">
      <c r="A880" s="1">
        <v>877</v>
      </c>
      <c r="B880">
        <v>877</v>
      </c>
      <c r="C880" t="s">
        <v>185</v>
      </c>
      <c r="D880" t="s">
        <v>186</v>
      </c>
      <c r="E880" t="s">
        <v>3176</v>
      </c>
      <c r="F880" t="s">
        <v>3177</v>
      </c>
      <c r="G880" t="s">
        <v>3185</v>
      </c>
      <c r="H880" t="s">
        <v>3186</v>
      </c>
      <c r="I880" t="s">
        <v>3193</v>
      </c>
      <c r="J880" t="s">
        <v>53</v>
      </c>
      <c r="L880" s="4" t="str">
        <f>CONCATENATE(I877,",",I811,",",I812)</f>
        <v>CT1_43_1_2,CT1_40_7_14,CT1_40_7_15</v>
      </c>
      <c r="N880" t="s">
        <v>3194</v>
      </c>
      <c r="P880" t="str">
        <f>IFERROR(INDEX(LessonLO!H:I,MATCH("GCSE"&amp;AN880,LessonLO!H:H,0),2),"")</f>
        <v>GCSE45</v>
      </c>
      <c r="Q880" t="str">
        <f>IFERROR(INDEX(LessonLO!H:I,MATCH("Tiny"&amp;AN880,LessonLO!H:H,0),2),"")</f>
        <v/>
      </c>
      <c r="R880" t="str">
        <f>IFERROR(INDEX(LessonLO!H:I,MATCH("Mini"&amp;AN880,LessonLO!H:H,0),2),"")</f>
        <v/>
      </c>
      <c r="S880" t="str">
        <f>IFERROR(INDEX(LessonLO!H:I,MATCH("Junior"&amp;AN880,LessonLO!H:H,0),2),"")</f>
        <v/>
      </c>
      <c r="T880" t="str">
        <f>IFERROR(INDEX(LessonLO!H:I,MATCH("Senior"&amp;AN880,LessonLO!H:H,0),1),"")</f>
        <v/>
      </c>
      <c r="AN880" t="s">
        <v>3195</v>
      </c>
      <c r="AO880" t="str">
        <f ca="1">_xlfn.CONCAT(OFFSET(INDEX(I:I,MATCH("CT1_43_1_2",I:I,0)),0,31),",",OFFSET(INDEX(I:I,MATCH("CT1_40_7_14",I:I,0)),0,31),",",OFFSET(INDEX(I:I,MATCH("CT1_40_7_15",I:I,0)),0,31))</f>
        <v>ee41cce6-7d18-4acc-a291-f916b37d4496,e881de15-0fad-46ec-ad42-78fe84ac3bc6,c977a738-39ac-42c6-8816-12fd7e4600c5</v>
      </c>
    </row>
    <row r="881" spans="1:41" x14ac:dyDescent="0.45">
      <c r="A881" s="1">
        <v>878</v>
      </c>
      <c r="B881">
        <v>878</v>
      </c>
      <c r="C881" t="s">
        <v>185</v>
      </c>
      <c r="D881" t="s">
        <v>186</v>
      </c>
      <c r="E881" t="s">
        <v>3176</v>
      </c>
      <c r="F881" t="s">
        <v>3177</v>
      </c>
      <c r="G881" t="s">
        <v>3185</v>
      </c>
      <c r="H881" t="s">
        <v>3186</v>
      </c>
      <c r="I881" t="s">
        <v>3196</v>
      </c>
      <c r="J881" t="s">
        <v>53</v>
      </c>
      <c r="L881" s="4" t="str">
        <f>I877</f>
        <v>CT1_43_1_2</v>
      </c>
      <c r="N881" t="s">
        <v>3197</v>
      </c>
      <c r="P881" t="str">
        <f>IFERROR(INDEX(LessonLO!H:I,MATCH("GCSE"&amp;AN881,LessonLO!H:H,0),2),"")</f>
        <v>GCSE45</v>
      </c>
      <c r="Q881" t="str">
        <f>IFERROR(INDEX(LessonLO!H:I,MATCH("Tiny"&amp;AN881,LessonLO!H:H,0),2),"")</f>
        <v/>
      </c>
      <c r="R881" t="str">
        <f>IFERROR(INDEX(LessonLO!H:I,MATCH("Mini"&amp;AN881,LessonLO!H:H,0),2),"")</f>
        <v/>
      </c>
      <c r="S881" t="str">
        <f>IFERROR(INDEX(LessonLO!H:I,MATCH("Junior"&amp;AN881,LessonLO!H:H,0),2),"")</f>
        <v/>
      </c>
      <c r="T881" t="str">
        <f>IFERROR(INDEX(LessonLO!H:I,MATCH("Senior"&amp;AN881,LessonLO!H:H,0),1),"")</f>
        <v/>
      </c>
      <c r="AN881" t="s">
        <v>3198</v>
      </c>
      <c r="AO881" t="str">
        <f t="shared" ref="AO881:AO887" ca="1" si="49">OFFSET(INDEX(I:I,MATCH(L881,I:I,0)),0,31)</f>
        <v>ee41cce6-7d18-4acc-a291-f916b37d4496</v>
      </c>
    </row>
    <row r="882" spans="1:41" x14ac:dyDescent="0.45">
      <c r="A882" s="1">
        <v>879</v>
      </c>
      <c r="B882">
        <v>879</v>
      </c>
      <c r="C882" t="s">
        <v>185</v>
      </c>
      <c r="D882" t="s">
        <v>186</v>
      </c>
      <c r="E882" t="s">
        <v>3176</v>
      </c>
      <c r="F882" t="s">
        <v>3177</v>
      </c>
      <c r="G882" t="s">
        <v>3185</v>
      </c>
      <c r="H882" t="s">
        <v>3186</v>
      </c>
      <c r="I882" t="s">
        <v>3199</v>
      </c>
      <c r="J882" t="s">
        <v>53</v>
      </c>
      <c r="L882" s="4" t="str">
        <f>I877</f>
        <v>CT1_43_1_2</v>
      </c>
      <c r="N882" t="s">
        <v>3200</v>
      </c>
      <c r="P882" t="str">
        <f>IFERROR(INDEX(LessonLO!H:I,MATCH("GCSE"&amp;AN882,LessonLO!H:H,0),2),"")</f>
        <v>GCSE45</v>
      </c>
      <c r="Q882" t="str">
        <f>IFERROR(INDEX(LessonLO!H:I,MATCH("Tiny"&amp;AN882,LessonLO!H:H,0),2),"")</f>
        <v/>
      </c>
      <c r="R882" t="str">
        <f>IFERROR(INDEX(LessonLO!H:I,MATCH("Mini"&amp;AN882,LessonLO!H:H,0),2),"")</f>
        <v/>
      </c>
      <c r="S882" t="str">
        <f>IFERROR(INDEX(LessonLO!H:I,MATCH("Junior"&amp;AN882,LessonLO!H:H,0),2),"")</f>
        <v/>
      </c>
      <c r="T882" t="str">
        <f>IFERROR(INDEX(LessonLO!H:I,MATCH("Senior"&amp;AN882,LessonLO!H:H,0),1),"")</f>
        <v/>
      </c>
      <c r="AN882" t="s">
        <v>3201</v>
      </c>
      <c r="AO882" t="str">
        <f t="shared" ca="1" si="49"/>
        <v>ee41cce6-7d18-4acc-a291-f916b37d4496</v>
      </c>
    </row>
    <row r="883" spans="1:41" x14ac:dyDescent="0.45">
      <c r="A883" s="1">
        <v>880</v>
      </c>
      <c r="B883">
        <v>880</v>
      </c>
      <c r="C883" t="s">
        <v>185</v>
      </c>
      <c r="D883" t="s">
        <v>186</v>
      </c>
      <c r="E883" t="s">
        <v>3176</v>
      </c>
      <c r="F883" t="s">
        <v>3177</v>
      </c>
      <c r="G883" t="s">
        <v>3185</v>
      </c>
      <c r="H883" t="s">
        <v>3186</v>
      </c>
      <c r="I883" t="s">
        <v>3202</v>
      </c>
      <c r="J883" t="s">
        <v>53</v>
      </c>
      <c r="L883" s="4" t="str">
        <f>I877</f>
        <v>CT1_43_1_2</v>
      </c>
      <c r="N883" t="s">
        <v>3203</v>
      </c>
      <c r="P883" t="str">
        <f>IFERROR(INDEX(LessonLO!H:I,MATCH("GCSE"&amp;AN883,LessonLO!H:H,0),2),"")</f>
        <v>GCSE45</v>
      </c>
      <c r="Q883" t="str">
        <f>IFERROR(INDEX(LessonLO!H:I,MATCH("Tiny"&amp;AN883,LessonLO!H:H,0),2),"")</f>
        <v/>
      </c>
      <c r="R883" t="str">
        <f>IFERROR(INDEX(LessonLO!H:I,MATCH("Mini"&amp;AN883,LessonLO!H:H,0),2),"")</f>
        <v/>
      </c>
      <c r="S883" t="str">
        <f>IFERROR(INDEX(LessonLO!H:I,MATCH("Junior"&amp;AN883,LessonLO!H:H,0),2),"")</f>
        <v/>
      </c>
      <c r="T883" t="str">
        <f>IFERROR(INDEX(LessonLO!H:I,MATCH("Senior"&amp;AN883,LessonLO!H:H,0),1),"")</f>
        <v/>
      </c>
      <c r="AN883" t="s">
        <v>3204</v>
      </c>
      <c r="AO883" t="str">
        <f t="shared" ca="1" si="49"/>
        <v>ee41cce6-7d18-4acc-a291-f916b37d4496</v>
      </c>
    </row>
    <row r="884" spans="1:41" x14ac:dyDescent="0.45">
      <c r="A884" s="1">
        <v>881</v>
      </c>
      <c r="B884">
        <v>881</v>
      </c>
      <c r="C884" t="s">
        <v>185</v>
      </c>
      <c r="D884" t="s">
        <v>186</v>
      </c>
      <c r="E884" t="s">
        <v>3176</v>
      </c>
      <c r="F884" t="s">
        <v>3177</v>
      </c>
      <c r="G884" t="s">
        <v>3185</v>
      </c>
      <c r="H884" t="s">
        <v>3186</v>
      </c>
      <c r="I884" t="s">
        <v>3205</v>
      </c>
      <c r="J884" t="s">
        <v>53</v>
      </c>
      <c r="L884" s="4" t="str">
        <f>I877</f>
        <v>CT1_43_1_2</v>
      </c>
      <c r="N884" t="s">
        <v>3206</v>
      </c>
      <c r="P884" t="str">
        <f>IFERROR(INDEX(LessonLO!H:I,MATCH("GCSE"&amp;AN884,LessonLO!H:H,0),2),"")</f>
        <v>GCSE45</v>
      </c>
      <c r="Q884" t="str">
        <f>IFERROR(INDEX(LessonLO!H:I,MATCH("Tiny"&amp;AN884,LessonLO!H:H,0),2),"")</f>
        <v/>
      </c>
      <c r="R884" t="str">
        <f>IFERROR(INDEX(LessonLO!H:I,MATCH("Mini"&amp;AN884,LessonLO!H:H,0),2),"")</f>
        <v/>
      </c>
      <c r="S884" t="str">
        <f>IFERROR(INDEX(LessonLO!H:I,MATCH("Junior"&amp;AN884,LessonLO!H:H,0),2),"")</f>
        <v/>
      </c>
      <c r="T884" t="str">
        <f>IFERROR(INDEX(LessonLO!H:I,MATCH("Senior"&amp;AN884,LessonLO!H:H,0),1),"")</f>
        <v/>
      </c>
      <c r="AN884" t="s">
        <v>3207</v>
      </c>
      <c r="AO884" t="str">
        <f t="shared" ca="1" si="49"/>
        <v>ee41cce6-7d18-4acc-a291-f916b37d4496</v>
      </c>
    </row>
    <row r="885" spans="1:41" x14ac:dyDescent="0.45">
      <c r="A885" s="1">
        <v>882</v>
      </c>
      <c r="B885">
        <v>882</v>
      </c>
      <c r="C885" t="s">
        <v>185</v>
      </c>
      <c r="D885" t="s">
        <v>186</v>
      </c>
      <c r="E885" t="s">
        <v>3176</v>
      </c>
      <c r="F885" t="s">
        <v>3177</v>
      </c>
      <c r="G885" t="s">
        <v>3208</v>
      </c>
      <c r="H885" t="s">
        <v>3209</v>
      </c>
      <c r="I885" t="s">
        <v>3210</v>
      </c>
      <c r="J885" t="s">
        <v>53</v>
      </c>
      <c r="L885" s="4" t="str">
        <f>I877</f>
        <v>CT1_43_1_2</v>
      </c>
      <c r="N885" t="s">
        <v>3211</v>
      </c>
      <c r="P885" t="str">
        <f>IFERROR(INDEX(LessonLO!H:I,MATCH("GCSE"&amp;AN885,LessonLO!H:H,0),2),"")</f>
        <v>GCSE45</v>
      </c>
      <c r="Q885" t="str">
        <f>IFERROR(INDEX(LessonLO!H:I,MATCH("Tiny"&amp;AN885,LessonLO!H:H,0),2),"")</f>
        <v/>
      </c>
      <c r="R885" t="str">
        <f>IFERROR(INDEX(LessonLO!H:I,MATCH("Mini"&amp;AN885,LessonLO!H:H,0),2),"")</f>
        <v/>
      </c>
      <c r="S885" t="str">
        <f>IFERROR(INDEX(LessonLO!H:I,MATCH("Junior"&amp;AN885,LessonLO!H:H,0),2),"")</f>
        <v/>
      </c>
      <c r="T885" t="str">
        <f>IFERROR(INDEX(LessonLO!H:I,MATCH("Senior"&amp;AN885,LessonLO!H:H,0),1),"")</f>
        <v/>
      </c>
      <c r="AN885" t="s">
        <v>3212</v>
      </c>
      <c r="AO885" t="str">
        <f t="shared" ca="1" si="49"/>
        <v>ee41cce6-7d18-4acc-a291-f916b37d4496</v>
      </c>
    </row>
    <row r="886" spans="1:41" x14ac:dyDescent="0.45">
      <c r="A886" s="1">
        <v>883</v>
      </c>
      <c r="B886">
        <v>883</v>
      </c>
      <c r="C886" t="s">
        <v>185</v>
      </c>
      <c r="D886" t="s">
        <v>186</v>
      </c>
      <c r="E886" t="s">
        <v>3176</v>
      </c>
      <c r="F886" t="s">
        <v>3177</v>
      </c>
      <c r="G886" t="s">
        <v>3208</v>
      </c>
      <c r="H886" t="s">
        <v>3209</v>
      </c>
      <c r="I886" t="s">
        <v>3213</v>
      </c>
      <c r="J886" t="s">
        <v>53</v>
      </c>
      <c r="L886" s="4" t="str">
        <f>I885</f>
        <v>CT1_43_3_1</v>
      </c>
      <c r="N886" t="s">
        <v>3214</v>
      </c>
      <c r="P886" t="str">
        <f>IFERROR(INDEX(LessonLO!H:I,MATCH("GCSE"&amp;AN886,LessonLO!H:H,0),2),"")</f>
        <v>GCSE45</v>
      </c>
      <c r="Q886" t="str">
        <f>IFERROR(INDEX(LessonLO!H:I,MATCH("Tiny"&amp;AN886,LessonLO!H:H,0),2),"")</f>
        <v/>
      </c>
      <c r="R886" t="str">
        <f>IFERROR(INDEX(LessonLO!H:I,MATCH("Mini"&amp;AN886,LessonLO!H:H,0),2),"")</f>
        <v/>
      </c>
      <c r="S886" t="str">
        <f>IFERROR(INDEX(LessonLO!H:I,MATCH("Junior"&amp;AN886,LessonLO!H:H,0),2),"")</f>
        <v/>
      </c>
      <c r="T886" t="str">
        <f>IFERROR(INDEX(LessonLO!H:I,MATCH("Senior"&amp;AN886,LessonLO!H:H,0),1),"")</f>
        <v/>
      </c>
      <c r="AN886" t="s">
        <v>3215</v>
      </c>
      <c r="AO886" t="str">
        <f t="shared" ca="1" si="49"/>
        <v>5a86667d-c0f8-4d3d-8f43-6edf3672bea3</v>
      </c>
    </row>
    <row r="887" spans="1:41" x14ac:dyDescent="0.45">
      <c r="A887" s="1">
        <v>884</v>
      </c>
      <c r="B887">
        <v>884</v>
      </c>
      <c r="C887" t="s">
        <v>185</v>
      </c>
      <c r="D887" t="s">
        <v>186</v>
      </c>
      <c r="E887" t="s">
        <v>3176</v>
      </c>
      <c r="F887" t="s">
        <v>3177</v>
      </c>
      <c r="G887" t="s">
        <v>3208</v>
      </c>
      <c r="H887" t="s">
        <v>3209</v>
      </c>
      <c r="I887" t="s">
        <v>3216</v>
      </c>
      <c r="J887" t="s">
        <v>53</v>
      </c>
      <c r="L887" s="4" t="str">
        <f>I886</f>
        <v>CT1_43_3_2</v>
      </c>
      <c r="N887" t="s">
        <v>3217</v>
      </c>
      <c r="P887" t="str">
        <f>IFERROR(INDEX(LessonLO!H:I,MATCH("GCSE"&amp;AN887,LessonLO!H:H,0),2),"")</f>
        <v>GCSE45</v>
      </c>
      <c r="Q887" t="str">
        <f>IFERROR(INDEX(LessonLO!H:I,MATCH("Tiny"&amp;AN887,LessonLO!H:H,0),2),"")</f>
        <v/>
      </c>
      <c r="R887" t="str">
        <f>IFERROR(INDEX(LessonLO!H:I,MATCH("Mini"&amp;AN887,LessonLO!H:H,0),2),"")</f>
        <v/>
      </c>
      <c r="S887" t="str">
        <f>IFERROR(INDEX(LessonLO!H:I,MATCH("Junior"&amp;AN887,LessonLO!H:H,0),2),"")</f>
        <v/>
      </c>
      <c r="T887" t="str">
        <f>IFERROR(INDEX(LessonLO!H:I,MATCH("Senior"&amp;AN887,LessonLO!H:H,0),1),"")</f>
        <v/>
      </c>
      <c r="AN887" t="s">
        <v>3218</v>
      </c>
      <c r="AO887" t="str">
        <f t="shared" ca="1" si="49"/>
        <v>f2086dea-0d4a-4ff9-8058-c6eacb349259</v>
      </c>
    </row>
    <row r="888" spans="1:41" x14ac:dyDescent="0.45">
      <c r="A888" s="1">
        <v>885</v>
      </c>
      <c r="B888">
        <v>885</v>
      </c>
      <c r="C888" t="s">
        <v>185</v>
      </c>
      <c r="D888" t="s">
        <v>186</v>
      </c>
      <c r="E888" t="s">
        <v>3176</v>
      </c>
      <c r="F888" t="s">
        <v>3177</v>
      </c>
      <c r="G888" t="s">
        <v>3208</v>
      </c>
      <c r="H888" t="s">
        <v>3209</v>
      </c>
      <c r="I888" t="s">
        <v>3219</v>
      </c>
      <c r="J888" t="s">
        <v>53</v>
      </c>
      <c r="L888" s="4" t="str">
        <f>CONCATENATE(I886,",",I880)</f>
        <v>CT1_43_3_2,CT1_43_2_3</v>
      </c>
      <c r="N888" t="s">
        <v>3220</v>
      </c>
      <c r="P888" t="str">
        <f>IFERROR(INDEX(LessonLO!H:I,MATCH("GCSE"&amp;AN888,LessonLO!H:H,0),2),"")</f>
        <v>GCSE45</v>
      </c>
      <c r="Q888" t="str">
        <f>IFERROR(INDEX(LessonLO!H:I,MATCH("Tiny"&amp;AN888,LessonLO!H:H,0),2),"")</f>
        <v/>
      </c>
      <c r="R888" t="str">
        <f>IFERROR(INDEX(LessonLO!H:I,MATCH("Mini"&amp;AN888,LessonLO!H:H,0),2),"")</f>
        <v/>
      </c>
      <c r="S888" t="str">
        <f>IFERROR(INDEX(LessonLO!H:I,MATCH("Junior"&amp;AN888,LessonLO!H:H,0),2),"")</f>
        <v/>
      </c>
      <c r="T888" t="str">
        <f>IFERROR(INDEX(LessonLO!H:I,MATCH("Senior"&amp;AN888,LessonLO!H:H,0),1),"")</f>
        <v/>
      </c>
      <c r="AN888" t="s">
        <v>3221</v>
      </c>
      <c r="AO888" t="str">
        <f ca="1">_xlfn.CONCAT(OFFSET(INDEX(I:I,MATCH("CT1_43_3_2",I:I,0)),0,31),",",OFFSET(INDEX(I:I,MATCH("CT1_43_2_3",I:I,0)),0,31))</f>
        <v>f2086dea-0d4a-4ff9-8058-c6eacb349259,dde026d0-5422-478d-8bf0-c219a3613435</v>
      </c>
    </row>
    <row r="889" spans="1:41" x14ac:dyDescent="0.45">
      <c r="A889" s="1">
        <v>886</v>
      </c>
      <c r="B889">
        <v>886</v>
      </c>
      <c r="C889" t="s">
        <v>185</v>
      </c>
      <c r="D889" t="s">
        <v>186</v>
      </c>
      <c r="E889" t="s">
        <v>3176</v>
      </c>
      <c r="F889" t="s">
        <v>3177</v>
      </c>
      <c r="G889" t="s">
        <v>3208</v>
      </c>
      <c r="H889" t="s">
        <v>3209</v>
      </c>
      <c r="I889" t="s">
        <v>3222</v>
      </c>
      <c r="J889" t="s">
        <v>53</v>
      </c>
      <c r="L889" s="4" t="str">
        <f>CONCATENATE(I886,",",I879)</f>
        <v>CT1_43_3_2,CT1_43_2_2</v>
      </c>
      <c r="N889" t="s">
        <v>3223</v>
      </c>
      <c r="P889" t="str">
        <f>IFERROR(INDEX(LessonLO!H:I,MATCH("GCSE"&amp;AN889,LessonLO!H:H,0),2),"")</f>
        <v>GCSE45</v>
      </c>
      <c r="Q889" t="str">
        <f>IFERROR(INDEX(LessonLO!H:I,MATCH("Tiny"&amp;AN889,LessonLO!H:H,0),2),"")</f>
        <v/>
      </c>
      <c r="R889" t="str">
        <f>IFERROR(INDEX(LessonLO!H:I,MATCH("Mini"&amp;AN889,LessonLO!H:H,0),2),"")</f>
        <v/>
      </c>
      <c r="S889" t="str">
        <f>IFERROR(INDEX(LessonLO!H:I,MATCH("Junior"&amp;AN889,LessonLO!H:H,0),2),"")</f>
        <v/>
      </c>
      <c r="T889" t="str">
        <f>IFERROR(INDEX(LessonLO!H:I,MATCH("Senior"&amp;AN889,LessonLO!H:H,0),1),"")</f>
        <v/>
      </c>
      <c r="AN889" t="s">
        <v>3224</v>
      </c>
      <c r="AO889" t="str">
        <f ca="1">_xlfn.CONCAT(OFFSET(INDEX(I:I,MATCH("CT1_43_3_2",I:I,0)),0,31),",",OFFSET(INDEX(I:I,MATCH("CT1_43_2_2",I:I,0)),0,31))</f>
        <v>f2086dea-0d4a-4ff9-8058-c6eacb349259,5bb3e950-eff7-4143-916d-e8cad1a77f72</v>
      </c>
    </row>
    <row r="890" spans="1:41" x14ac:dyDescent="0.45">
      <c r="A890" s="1">
        <v>887</v>
      </c>
      <c r="B890">
        <v>887</v>
      </c>
      <c r="C890" t="s">
        <v>185</v>
      </c>
      <c r="D890" t="s">
        <v>186</v>
      </c>
      <c r="E890" t="s">
        <v>3176</v>
      </c>
      <c r="F890" t="s">
        <v>3177</v>
      </c>
      <c r="G890" t="s">
        <v>3208</v>
      </c>
      <c r="H890" t="s">
        <v>3209</v>
      </c>
      <c r="I890" t="s">
        <v>3225</v>
      </c>
      <c r="J890" t="s">
        <v>53</v>
      </c>
      <c r="L890" s="4" t="str">
        <f>I886</f>
        <v>CT1_43_3_2</v>
      </c>
      <c r="N890" t="s">
        <v>3226</v>
      </c>
      <c r="P890" t="str">
        <f>IFERROR(INDEX(LessonLO!H:I,MATCH("GCSE"&amp;AN890,LessonLO!H:H,0),2),"")</f>
        <v>GCSE45</v>
      </c>
      <c r="Q890" t="str">
        <f>IFERROR(INDEX(LessonLO!H:I,MATCH("Tiny"&amp;AN890,LessonLO!H:H,0),2),"")</f>
        <v/>
      </c>
      <c r="R890" t="str">
        <f>IFERROR(INDEX(LessonLO!H:I,MATCH("Mini"&amp;AN890,LessonLO!H:H,0),2),"")</f>
        <v/>
      </c>
      <c r="S890" t="str">
        <f>IFERROR(INDEX(LessonLO!H:I,MATCH("Junior"&amp;AN890,LessonLO!H:H,0),2),"")</f>
        <v/>
      </c>
      <c r="T890" t="str">
        <f>IFERROR(INDEX(LessonLO!H:I,MATCH("Senior"&amp;AN890,LessonLO!H:H,0),1),"")</f>
        <v/>
      </c>
      <c r="AN890" t="s">
        <v>3227</v>
      </c>
      <c r="AO890" t="str">
        <f t="shared" ref="AO890:AO895" ca="1" si="50">OFFSET(INDEX(I:I,MATCH(L890,I:I,0)),0,31)</f>
        <v>f2086dea-0d4a-4ff9-8058-c6eacb349259</v>
      </c>
    </row>
    <row r="891" spans="1:41" x14ac:dyDescent="0.45">
      <c r="A891" s="1">
        <v>888</v>
      </c>
      <c r="B891">
        <v>888</v>
      </c>
      <c r="C891" t="s">
        <v>185</v>
      </c>
      <c r="D891" t="s">
        <v>186</v>
      </c>
      <c r="E891" t="s">
        <v>3176</v>
      </c>
      <c r="F891" t="s">
        <v>3177</v>
      </c>
      <c r="G891" t="s">
        <v>3228</v>
      </c>
      <c r="H891" t="s">
        <v>3229</v>
      </c>
      <c r="I891" t="s">
        <v>3230</v>
      </c>
      <c r="J891" t="s">
        <v>53</v>
      </c>
      <c r="L891" s="4" t="str">
        <f>I879</f>
        <v>CT1_43_2_2</v>
      </c>
      <c r="N891" t="s">
        <v>3231</v>
      </c>
      <c r="P891" t="str">
        <f>IFERROR(INDEX(LessonLO!H:I,MATCH("GCSE"&amp;AN891,LessonLO!H:H,0),2),"")</f>
        <v>GCSE45</v>
      </c>
      <c r="Q891" t="str">
        <f>IFERROR(INDEX(LessonLO!H:I,MATCH("Tiny"&amp;AN891,LessonLO!H:H,0),2),"")</f>
        <v/>
      </c>
      <c r="R891" t="str">
        <f>IFERROR(INDEX(LessonLO!H:I,MATCH("Mini"&amp;AN891,LessonLO!H:H,0),2),"")</f>
        <v/>
      </c>
      <c r="S891" t="str">
        <f>IFERROR(INDEX(LessonLO!H:I,MATCH("Junior"&amp;AN891,LessonLO!H:H,0),2),"")</f>
        <v/>
      </c>
      <c r="T891" t="str">
        <f>IFERROR(INDEX(LessonLO!H:I,MATCH("Senior"&amp;AN891,LessonLO!H:H,0),1),"")</f>
        <v/>
      </c>
      <c r="AN891" t="s">
        <v>3232</v>
      </c>
      <c r="AO891" t="str">
        <f t="shared" ca="1" si="50"/>
        <v>5bb3e950-eff7-4143-916d-e8cad1a77f72</v>
      </c>
    </row>
    <row r="892" spans="1:41" x14ac:dyDescent="0.45">
      <c r="A892" s="1">
        <v>889</v>
      </c>
      <c r="B892">
        <v>889</v>
      </c>
      <c r="C892" t="s">
        <v>185</v>
      </c>
      <c r="D892" t="s">
        <v>186</v>
      </c>
      <c r="E892" t="s">
        <v>3176</v>
      </c>
      <c r="F892" t="s">
        <v>3177</v>
      </c>
      <c r="G892" t="s">
        <v>3228</v>
      </c>
      <c r="H892" t="s">
        <v>3229</v>
      </c>
      <c r="I892" t="s">
        <v>3233</v>
      </c>
      <c r="J892" t="s">
        <v>53</v>
      </c>
      <c r="L892" s="4" t="str">
        <f>I891</f>
        <v>CT1_43_4_1</v>
      </c>
      <c r="N892" t="s">
        <v>3234</v>
      </c>
      <c r="P892" t="str">
        <f>IFERROR(INDEX(LessonLO!H:I,MATCH("GCSE"&amp;AN892,LessonLO!H:H,0),2),"")</f>
        <v>GCSE45</v>
      </c>
      <c r="Q892" t="str">
        <f>IFERROR(INDEX(LessonLO!H:I,MATCH("Tiny"&amp;AN892,LessonLO!H:H,0),2),"")</f>
        <v/>
      </c>
      <c r="R892" t="str">
        <f>IFERROR(INDEX(LessonLO!H:I,MATCH("Mini"&amp;AN892,LessonLO!H:H,0),2),"")</f>
        <v/>
      </c>
      <c r="S892" t="str">
        <f>IFERROR(INDEX(LessonLO!H:I,MATCH("Junior"&amp;AN892,LessonLO!H:H,0),2),"")</f>
        <v/>
      </c>
      <c r="T892" t="str">
        <f>IFERROR(INDEX(LessonLO!H:I,MATCH("Senior"&amp;AN892,LessonLO!H:H,0),1),"")</f>
        <v/>
      </c>
      <c r="AN892" t="s">
        <v>3235</v>
      </c>
      <c r="AO892" t="str">
        <f t="shared" ca="1" si="50"/>
        <v>b3f55b6f-9477-4418-ba35-f7a08f5fb005</v>
      </c>
    </row>
    <row r="893" spans="1:41" x14ac:dyDescent="0.45">
      <c r="A893" s="1">
        <v>890</v>
      </c>
      <c r="B893">
        <v>890</v>
      </c>
      <c r="C893" t="s">
        <v>185</v>
      </c>
      <c r="D893" t="s">
        <v>186</v>
      </c>
      <c r="E893" t="s">
        <v>3176</v>
      </c>
      <c r="F893" t="s">
        <v>3177</v>
      </c>
      <c r="G893" t="s">
        <v>3228</v>
      </c>
      <c r="H893" t="s">
        <v>3229</v>
      </c>
      <c r="I893" t="s">
        <v>3236</v>
      </c>
      <c r="J893" t="s">
        <v>53</v>
      </c>
      <c r="L893" s="4" t="str">
        <f>I892</f>
        <v>CT1_43_4_2</v>
      </c>
      <c r="N893" t="s">
        <v>3237</v>
      </c>
      <c r="P893" t="str">
        <f>IFERROR(INDEX(LessonLO!H:I,MATCH("GCSE"&amp;AN893,LessonLO!H:H,0),2),"")</f>
        <v>GCSE45</v>
      </c>
      <c r="Q893" t="str">
        <f>IFERROR(INDEX(LessonLO!H:I,MATCH("Tiny"&amp;AN893,LessonLO!H:H,0),2),"")</f>
        <v/>
      </c>
      <c r="R893" t="str">
        <f>IFERROR(INDEX(LessonLO!H:I,MATCH("Mini"&amp;AN893,LessonLO!H:H,0),2),"")</f>
        <v/>
      </c>
      <c r="S893" t="str">
        <f>IFERROR(INDEX(LessonLO!H:I,MATCH("Junior"&amp;AN893,LessonLO!H:H,0),2),"")</f>
        <v/>
      </c>
      <c r="T893" t="str">
        <f>IFERROR(INDEX(LessonLO!H:I,MATCH("Senior"&amp;AN893,LessonLO!H:H,0),1),"")</f>
        <v/>
      </c>
      <c r="AN893" t="s">
        <v>3238</v>
      </c>
      <c r="AO893" t="str">
        <f t="shared" ca="1" si="50"/>
        <v>b4bb1ddb-4351-4bcd-b4c9-00863d5673d1</v>
      </c>
    </row>
    <row r="894" spans="1:41" x14ac:dyDescent="0.45">
      <c r="A894" s="1">
        <v>891</v>
      </c>
      <c r="B894">
        <v>891</v>
      </c>
      <c r="C894" t="s">
        <v>185</v>
      </c>
      <c r="D894" t="s">
        <v>186</v>
      </c>
      <c r="E894" t="s">
        <v>3176</v>
      </c>
      <c r="F894" t="s">
        <v>3177</v>
      </c>
      <c r="G894" t="s">
        <v>3228</v>
      </c>
      <c r="H894" t="s">
        <v>3229</v>
      </c>
      <c r="I894" t="s">
        <v>3239</v>
      </c>
      <c r="J894" t="s">
        <v>53</v>
      </c>
      <c r="L894" s="4" t="str">
        <f>I892</f>
        <v>CT1_43_4_2</v>
      </c>
      <c r="N894" t="s">
        <v>3240</v>
      </c>
      <c r="P894" t="str">
        <f>IFERROR(INDEX(LessonLO!H:I,MATCH("GCSE"&amp;AN894,LessonLO!H:H,0),2),"")</f>
        <v>GCSE45</v>
      </c>
      <c r="Q894" t="str">
        <f>IFERROR(INDEX(LessonLO!H:I,MATCH("Tiny"&amp;AN894,LessonLO!H:H,0),2),"")</f>
        <v/>
      </c>
      <c r="R894" t="str">
        <f>IFERROR(INDEX(LessonLO!H:I,MATCH("Mini"&amp;AN894,LessonLO!H:H,0),2),"")</f>
        <v/>
      </c>
      <c r="S894" t="str">
        <f>IFERROR(INDEX(LessonLO!H:I,MATCH("Junior"&amp;AN894,LessonLO!H:H,0),2),"")</f>
        <v/>
      </c>
      <c r="T894" t="str">
        <f>IFERROR(INDEX(LessonLO!H:I,MATCH("Senior"&amp;AN894,LessonLO!H:H,0),1),"")</f>
        <v/>
      </c>
      <c r="AN894" t="s">
        <v>3241</v>
      </c>
      <c r="AO894" t="str">
        <f t="shared" ca="1" si="50"/>
        <v>b4bb1ddb-4351-4bcd-b4c9-00863d5673d1</v>
      </c>
    </row>
    <row r="895" spans="1:41" x14ac:dyDescent="0.45">
      <c r="A895" s="1">
        <v>892</v>
      </c>
      <c r="B895">
        <v>892</v>
      </c>
      <c r="C895" t="s">
        <v>185</v>
      </c>
      <c r="D895" t="s">
        <v>186</v>
      </c>
      <c r="E895" t="s">
        <v>3176</v>
      </c>
      <c r="F895" t="s">
        <v>3177</v>
      </c>
      <c r="G895" t="s">
        <v>3228</v>
      </c>
      <c r="H895" t="s">
        <v>3229</v>
      </c>
      <c r="I895" t="s">
        <v>3242</v>
      </c>
      <c r="J895" t="s">
        <v>53</v>
      </c>
      <c r="L895" s="4" t="str">
        <f>I892</f>
        <v>CT1_43_4_2</v>
      </c>
      <c r="N895" t="s">
        <v>3243</v>
      </c>
      <c r="P895" t="str">
        <f>IFERROR(INDEX(LessonLO!H:I,MATCH("GCSE"&amp;AN895,LessonLO!H:H,0),2),"")</f>
        <v>GCSE45</v>
      </c>
      <c r="Q895" t="str">
        <f>IFERROR(INDEX(LessonLO!H:I,MATCH("Tiny"&amp;AN895,LessonLO!H:H,0),2),"")</f>
        <v/>
      </c>
      <c r="R895" t="str">
        <f>IFERROR(INDEX(LessonLO!H:I,MATCH("Mini"&amp;AN895,LessonLO!H:H,0),2),"")</f>
        <v/>
      </c>
      <c r="S895" t="str">
        <f>IFERROR(INDEX(LessonLO!H:I,MATCH("Junior"&amp;AN895,LessonLO!H:H,0),2),"")</f>
        <v/>
      </c>
      <c r="T895" t="str">
        <f>IFERROR(INDEX(LessonLO!H:I,MATCH("Senior"&amp;AN895,LessonLO!H:H,0),1),"")</f>
        <v/>
      </c>
      <c r="AN895" t="s">
        <v>3244</v>
      </c>
      <c r="AO895" t="str">
        <f t="shared" ca="1" si="50"/>
        <v>b4bb1ddb-4351-4bcd-b4c9-00863d5673d1</v>
      </c>
    </row>
    <row r="896" spans="1:41" x14ac:dyDescent="0.45">
      <c r="A896" s="1">
        <v>893</v>
      </c>
      <c r="B896">
        <v>893</v>
      </c>
      <c r="C896" t="s">
        <v>185</v>
      </c>
      <c r="D896" t="s">
        <v>186</v>
      </c>
      <c r="E896" t="s">
        <v>3176</v>
      </c>
      <c r="F896" t="s">
        <v>3177</v>
      </c>
      <c r="G896" t="s">
        <v>3228</v>
      </c>
      <c r="H896" t="s">
        <v>3229</v>
      </c>
      <c r="I896" t="s">
        <v>3245</v>
      </c>
      <c r="J896" t="s">
        <v>53</v>
      </c>
      <c r="L896" s="4" t="str">
        <f>CONCATENATE(I892,",",I895)</f>
        <v>CT1_43_4_2,CT1_43_4_5</v>
      </c>
      <c r="N896" t="s">
        <v>3246</v>
      </c>
      <c r="P896" t="str">
        <f>IFERROR(INDEX(LessonLO!H:I,MATCH("GCSE"&amp;AN896,LessonLO!H:H,0),2),"")</f>
        <v>GCSE45</v>
      </c>
      <c r="Q896" t="str">
        <f>IFERROR(INDEX(LessonLO!H:I,MATCH("Tiny"&amp;AN896,LessonLO!H:H,0),2),"")</f>
        <v/>
      </c>
      <c r="R896" t="str">
        <f>IFERROR(INDEX(LessonLO!H:I,MATCH("Mini"&amp;AN896,LessonLO!H:H,0),2),"")</f>
        <v/>
      </c>
      <c r="S896" t="str">
        <f>IFERROR(INDEX(LessonLO!H:I,MATCH("Junior"&amp;AN896,LessonLO!H:H,0),2),"")</f>
        <v/>
      </c>
      <c r="T896" t="str">
        <f>IFERROR(INDEX(LessonLO!H:I,MATCH("Senior"&amp;AN896,LessonLO!H:H,0),1),"")</f>
        <v/>
      </c>
      <c r="AN896" t="s">
        <v>3247</v>
      </c>
      <c r="AO896" t="str">
        <f ca="1">_xlfn.CONCAT(OFFSET(INDEX(I:I,MATCH("CT1_43_4_2",I:I,0)),0,31),",",OFFSET(INDEX(I:I,MATCH("CT1_43_4_5",I:I,0)),0,31))</f>
        <v>b4bb1ddb-4351-4bcd-b4c9-00863d5673d1,c8af8cbd-6235-494d-a6e9-34997c8f88b8</v>
      </c>
    </row>
    <row r="897" spans="1:41" x14ac:dyDescent="0.45">
      <c r="A897" s="1">
        <v>894</v>
      </c>
      <c r="B897">
        <v>894</v>
      </c>
      <c r="C897" t="s">
        <v>185</v>
      </c>
      <c r="D897" t="s">
        <v>186</v>
      </c>
      <c r="E897" t="s">
        <v>3176</v>
      </c>
      <c r="F897" t="s">
        <v>3177</v>
      </c>
      <c r="G897" t="s">
        <v>3248</v>
      </c>
      <c r="H897" t="s">
        <v>3249</v>
      </c>
      <c r="I897" t="s">
        <v>3250</v>
      </c>
      <c r="J897" t="s">
        <v>53</v>
      </c>
      <c r="L897" s="4" t="str">
        <f>I877</f>
        <v>CT1_43_1_2</v>
      </c>
      <c r="N897" t="s">
        <v>3251</v>
      </c>
      <c r="P897" t="str">
        <f>IFERROR(INDEX(LessonLO!H:I,MATCH("GCSE"&amp;AN897,LessonLO!H:H,0),2),"")</f>
        <v>GCSE45</v>
      </c>
      <c r="Q897" t="str">
        <f>IFERROR(INDEX(LessonLO!H:I,MATCH("Tiny"&amp;AN897,LessonLO!H:H,0),2),"")</f>
        <v/>
      </c>
      <c r="R897" t="str">
        <f>IFERROR(INDEX(LessonLO!H:I,MATCH("Mini"&amp;AN897,LessonLO!H:H,0),2),"")</f>
        <v/>
      </c>
      <c r="S897" t="str">
        <f>IFERROR(INDEX(LessonLO!H:I,MATCH("Junior"&amp;AN897,LessonLO!H:H,0),2),"")</f>
        <v/>
      </c>
      <c r="T897" t="str">
        <f>IFERROR(INDEX(LessonLO!H:I,MATCH("Senior"&amp;AN897,LessonLO!H:H,0),1),"")</f>
        <v/>
      </c>
      <c r="AN897" t="s">
        <v>3252</v>
      </c>
      <c r="AO897" t="str">
        <f ca="1">OFFSET(INDEX(I:I,MATCH(L897,I:I,0)),0,31)</f>
        <v>ee41cce6-7d18-4acc-a291-f916b37d4496</v>
      </c>
    </row>
    <row r="898" spans="1:41" x14ac:dyDescent="0.45">
      <c r="A898" s="1">
        <v>895</v>
      </c>
      <c r="B898">
        <v>895</v>
      </c>
      <c r="C898" t="s">
        <v>185</v>
      </c>
      <c r="D898" t="s">
        <v>186</v>
      </c>
      <c r="E898" t="s">
        <v>3176</v>
      </c>
      <c r="F898" t="s">
        <v>3177</v>
      </c>
      <c r="G898" t="s">
        <v>3248</v>
      </c>
      <c r="H898" t="s">
        <v>3249</v>
      </c>
      <c r="I898" t="s">
        <v>3253</v>
      </c>
      <c r="J898" t="s">
        <v>53</v>
      </c>
      <c r="L898" s="4" t="str">
        <f>CONCATENATE(I877,",",I811,",",I812)</f>
        <v>CT1_43_1_2,CT1_40_7_14,CT1_40_7_15</v>
      </c>
      <c r="N898" t="s">
        <v>3254</v>
      </c>
      <c r="P898" t="str">
        <f>IFERROR(INDEX(LessonLO!H:I,MATCH("GCSE"&amp;AN898,LessonLO!H:H,0),2),"")</f>
        <v>GCSE45</v>
      </c>
      <c r="Q898" t="str">
        <f>IFERROR(INDEX(LessonLO!H:I,MATCH("Tiny"&amp;AN898,LessonLO!H:H,0),2),"")</f>
        <v/>
      </c>
      <c r="R898" t="str">
        <f>IFERROR(INDEX(LessonLO!H:I,MATCH("Mini"&amp;AN898,LessonLO!H:H,0),2),"")</f>
        <v/>
      </c>
      <c r="S898" t="str">
        <f>IFERROR(INDEX(LessonLO!H:I,MATCH("Junior"&amp;AN898,LessonLO!H:H,0),2),"")</f>
        <v/>
      </c>
      <c r="T898" t="str">
        <f>IFERROR(INDEX(LessonLO!H:I,MATCH("Senior"&amp;AN898,LessonLO!H:H,0),1),"")</f>
        <v/>
      </c>
      <c r="AN898" t="s">
        <v>3255</v>
      </c>
      <c r="AO898" t="str">
        <f ca="1">_xlfn.CONCAT(OFFSET(INDEX(I:I,MATCH("CT1_43_1_2",I:I,0)),0,31),",",OFFSET(INDEX(I:I,MATCH("CT1_40_7_14",I:I,0)),0,31),",",OFFSET(INDEX(I:I,MATCH("CT1_40_7_15",I:I,0)),0,31))</f>
        <v>ee41cce6-7d18-4acc-a291-f916b37d4496,e881de15-0fad-46ec-ad42-78fe84ac3bc6,c977a738-39ac-42c6-8816-12fd7e4600c5</v>
      </c>
    </row>
    <row r="899" spans="1:41" x14ac:dyDescent="0.45">
      <c r="A899" s="1">
        <v>896</v>
      </c>
      <c r="B899">
        <v>896</v>
      </c>
      <c r="C899" t="s">
        <v>185</v>
      </c>
      <c r="D899" t="s">
        <v>186</v>
      </c>
      <c r="E899" t="s">
        <v>3176</v>
      </c>
      <c r="F899" t="s">
        <v>3177</v>
      </c>
      <c r="G899" t="s">
        <v>3248</v>
      </c>
      <c r="H899" t="s">
        <v>3249</v>
      </c>
      <c r="I899" t="s">
        <v>3256</v>
      </c>
      <c r="J899" t="s">
        <v>53</v>
      </c>
      <c r="L899" s="4" t="str">
        <f>I877</f>
        <v>CT1_43_1_2</v>
      </c>
      <c r="N899" t="s">
        <v>3257</v>
      </c>
      <c r="P899" t="str">
        <f>IFERROR(INDEX(LessonLO!H:I,MATCH("GCSE"&amp;AN899,LessonLO!H:H,0),2),"")</f>
        <v>GCSE45</v>
      </c>
      <c r="Q899" t="str">
        <f>IFERROR(INDEX(LessonLO!H:I,MATCH("Tiny"&amp;AN899,LessonLO!H:H,0),2),"")</f>
        <v/>
      </c>
      <c r="R899" t="str">
        <f>IFERROR(INDEX(LessonLO!H:I,MATCH("Mini"&amp;AN899,LessonLO!H:H,0),2),"")</f>
        <v/>
      </c>
      <c r="S899" t="str">
        <f>IFERROR(INDEX(LessonLO!H:I,MATCH("Junior"&amp;AN899,LessonLO!H:H,0),2),"")</f>
        <v/>
      </c>
      <c r="T899" t="str">
        <f>IFERROR(INDEX(LessonLO!H:I,MATCH("Senior"&amp;AN899,LessonLO!H:H,0),1),"")</f>
        <v/>
      </c>
      <c r="AN899" t="s">
        <v>3258</v>
      </c>
      <c r="AO899" t="str">
        <f ca="1">OFFSET(INDEX(I:I,MATCH(L899,I:I,0)),0,31)</f>
        <v>ee41cce6-7d18-4acc-a291-f916b37d4496</v>
      </c>
    </row>
    <row r="900" spans="1:41" x14ac:dyDescent="0.45">
      <c r="A900" s="1">
        <v>897</v>
      </c>
      <c r="B900">
        <v>897</v>
      </c>
      <c r="C900" t="s">
        <v>185</v>
      </c>
      <c r="D900" t="s">
        <v>186</v>
      </c>
      <c r="E900" t="s">
        <v>3176</v>
      </c>
      <c r="F900" t="s">
        <v>3177</v>
      </c>
      <c r="G900" t="s">
        <v>3248</v>
      </c>
      <c r="H900" t="s">
        <v>3249</v>
      </c>
      <c r="I900" t="s">
        <v>3259</v>
      </c>
      <c r="J900" t="s">
        <v>53</v>
      </c>
      <c r="L900" s="4" t="str">
        <f>I898</f>
        <v>CT1_43_5_2</v>
      </c>
      <c r="N900" t="s">
        <v>3260</v>
      </c>
      <c r="P900" t="str">
        <f>IFERROR(INDEX(LessonLO!H:I,MATCH("GCSE"&amp;AN900,LessonLO!H:H,0),2),"")</f>
        <v>GCSE45</v>
      </c>
      <c r="Q900" t="str">
        <f>IFERROR(INDEX(LessonLO!H:I,MATCH("Tiny"&amp;AN900,LessonLO!H:H,0),2),"")</f>
        <v/>
      </c>
      <c r="R900" t="str">
        <f>IFERROR(INDEX(LessonLO!H:I,MATCH("Mini"&amp;AN900,LessonLO!H:H,0),2),"")</f>
        <v/>
      </c>
      <c r="S900" t="str">
        <f>IFERROR(INDEX(LessonLO!H:I,MATCH("Junior"&amp;AN900,LessonLO!H:H,0),2),"")</f>
        <v/>
      </c>
      <c r="T900" t="str">
        <f>IFERROR(INDEX(LessonLO!H:I,MATCH("Senior"&amp;AN900,LessonLO!H:H,0),1),"")</f>
        <v/>
      </c>
      <c r="AN900" t="s">
        <v>3261</v>
      </c>
      <c r="AO900" t="str">
        <f ca="1">OFFSET(INDEX(I:I,MATCH(L900,I:I,0)),0,31)</f>
        <v>83213f4a-5810-4af6-b41c-72aa833ac109</v>
      </c>
    </row>
    <row r="901" spans="1:41" x14ac:dyDescent="0.45">
      <c r="A901" s="1">
        <v>898</v>
      </c>
      <c r="B901">
        <v>898</v>
      </c>
      <c r="C901" t="s">
        <v>185</v>
      </c>
      <c r="D901" t="s">
        <v>186</v>
      </c>
      <c r="E901" t="s">
        <v>3176</v>
      </c>
      <c r="F901" t="s">
        <v>3177</v>
      </c>
      <c r="G901" t="s">
        <v>3248</v>
      </c>
      <c r="H901" t="s">
        <v>3249</v>
      </c>
      <c r="I901" t="s">
        <v>3262</v>
      </c>
      <c r="J901" t="s">
        <v>53</v>
      </c>
      <c r="L901" s="4" t="str">
        <f>CONCATENATE(I883,",",I898)</f>
        <v>CT1_43_2_6,CT1_43_5_2</v>
      </c>
      <c r="N901" t="s">
        <v>3263</v>
      </c>
      <c r="P901" t="str">
        <f>IFERROR(INDEX(LessonLO!H:I,MATCH("GCSE"&amp;AN901,LessonLO!H:H,0),2),"")</f>
        <v>GCSE45</v>
      </c>
      <c r="Q901" t="str">
        <f>IFERROR(INDEX(LessonLO!H:I,MATCH("Tiny"&amp;AN901,LessonLO!H:H,0),2),"")</f>
        <v/>
      </c>
      <c r="R901" t="str">
        <f>IFERROR(INDEX(LessonLO!H:I,MATCH("Mini"&amp;AN901,LessonLO!H:H,0),2),"")</f>
        <v/>
      </c>
      <c r="S901" t="str">
        <f>IFERROR(INDEX(LessonLO!H:I,MATCH("Junior"&amp;AN901,LessonLO!H:H,0),2),"")</f>
        <v/>
      </c>
      <c r="T901" t="str">
        <f>IFERROR(INDEX(LessonLO!H:I,MATCH("Senior"&amp;AN901,LessonLO!H:H,0),1),"")</f>
        <v/>
      </c>
      <c r="AN901" t="s">
        <v>3264</v>
      </c>
      <c r="AO901" t="str">
        <f ca="1">_xlfn.CONCAT(OFFSET(INDEX(I:I,MATCH("CT1_43_2_6",I:I,0)),0,31),",",OFFSET(INDEX(I:I,MATCH("CT1_43_5_2",I:I,0)),0,31))</f>
        <v>016c3179-6cd2-48e9-ab28-a9bc92f06673,83213f4a-5810-4af6-b41c-72aa833ac109</v>
      </c>
    </row>
    <row r="902" spans="1:41" x14ac:dyDescent="0.45">
      <c r="A902" s="1">
        <v>899</v>
      </c>
      <c r="B902">
        <v>899</v>
      </c>
      <c r="C902" t="s">
        <v>185</v>
      </c>
      <c r="D902" t="s">
        <v>186</v>
      </c>
      <c r="E902" t="s">
        <v>3265</v>
      </c>
      <c r="F902" t="s">
        <v>3266</v>
      </c>
      <c r="G902" t="s">
        <v>3267</v>
      </c>
      <c r="H902" t="s">
        <v>3266</v>
      </c>
      <c r="I902" t="s">
        <v>3268</v>
      </c>
      <c r="J902" t="s">
        <v>48</v>
      </c>
      <c r="L902" s="4" t="str">
        <f>CONCATENATE(I562,",",I720)</f>
        <v>CT1_33_2_2,CT1_39_1_4</v>
      </c>
      <c r="N902" t="s">
        <v>3269</v>
      </c>
      <c r="P902" t="str">
        <f>IFERROR(INDEX(LessonLO!H:I,MATCH("GCSE"&amp;AN902,LessonLO!H:H,0),2),"")</f>
        <v>GCSE42</v>
      </c>
      <c r="Q902" t="str">
        <f>IFERROR(INDEX(LessonLO!H:I,MATCH("Tiny"&amp;AN902,LessonLO!H:H,0),2),"")</f>
        <v/>
      </c>
      <c r="R902" t="str">
        <f>IFERROR(INDEX(LessonLO!H:I,MATCH("Mini"&amp;AN902,LessonLO!H:H,0),2),"")</f>
        <v/>
      </c>
      <c r="S902" t="str">
        <f>IFERROR(INDEX(LessonLO!H:I,MATCH("Junior"&amp;AN902,LessonLO!H:H,0),2),"")</f>
        <v/>
      </c>
      <c r="T902" t="str">
        <f>IFERROR(INDEX(LessonLO!H:I,MATCH("Senior"&amp;AN902,LessonLO!H:H,0),1),"")</f>
        <v/>
      </c>
      <c r="AN902" t="s">
        <v>3270</v>
      </c>
      <c r="AO902" t="str">
        <f ca="1">_xlfn.CONCAT(OFFSET(INDEX(I:I,MATCH("CT1_33_2_2",I:I,0)),0,31),",",OFFSET(INDEX(I:I,MATCH("CT1_39_1_4",I:I,0)),0,31))</f>
        <v>87b153f4-77d4-435e-beaf-bf3997e2a886,4b451bf7-1547-4690-8f26-04b3b2ccc7a5</v>
      </c>
    </row>
    <row r="903" spans="1:41" x14ac:dyDescent="0.45">
      <c r="A903" s="1">
        <v>900</v>
      </c>
      <c r="B903">
        <v>900</v>
      </c>
      <c r="C903" t="s">
        <v>185</v>
      </c>
      <c r="D903" t="s">
        <v>186</v>
      </c>
      <c r="E903" t="s">
        <v>3265</v>
      </c>
      <c r="F903" t="s">
        <v>3266</v>
      </c>
      <c r="G903" t="s">
        <v>3267</v>
      </c>
      <c r="H903" t="s">
        <v>3266</v>
      </c>
      <c r="I903" t="s">
        <v>3271</v>
      </c>
      <c r="J903" t="s">
        <v>48</v>
      </c>
      <c r="L903" s="4" t="str">
        <f>I902</f>
        <v>CT1_44_1_1</v>
      </c>
      <c r="N903" t="s">
        <v>3272</v>
      </c>
      <c r="P903" t="str">
        <f>IFERROR(INDEX(LessonLO!H:I,MATCH("GCSE"&amp;AN903,LessonLO!H:H,0),2),"")</f>
        <v>GCSE42</v>
      </c>
      <c r="Q903" t="str">
        <f>IFERROR(INDEX(LessonLO!H:I,MATCH("Tiny"&amp;AN903,LessonLO!H:H,0),2),"")</f>
        <v/>
      </c>
      <c r="R903" t="str">
        <f>IFERROR(INDEX(LessonLO!H:I,MATCH("Mini"&amp;AN903,LessonLO!H:H,0),2),"")</f>
        <v/>
      </c>
      <c r="S903" t="str">
        <f>IFERROR(INDEX(LessonLO!H:I,MATCH("Junior"&amp;AN903,LessonLO!H:H,0),2),"")</f>
        <v/>
      </c>
      <c r="T903" t="str">
        <f>IFERROR(INDEX(LessonLO!H:I,MATCH("Senior"&amp;AN903,LessonLO!H:H,0),1),"")</f>
        <v/>
      </c>
      <c r="AN903" t="s">
        <v>3273</v>
      </c>
      <c r="AO903" t="str">
        <f ca="1">OFFSET(INDEX(I:I,MATCH(L903,I:I,0)),0,31)</f>
        <v>aca398c8-b325-4f44-bf5a-e80ca8fc8c01</v>
      </c>
    </row>
    <row r="904" spans="1:41" x14ac:dyDescent="0.45">
      <c r="A904" s="1">
        <v>901</v>
      </c>
      <c r="B904">
        <v>901</v>
      </c>
      <c r="C904" t="s">
        <v>185</v>
      </c>
      <c r="D904" t="s">
        <v>186</v>
      </c>
      <c r="E904" t="s">
        <v>3265</v>
      </c>
      <c r="F904" t="s">
        <v>3266</v>
      </c>
      <c r="G904" t="s">
        <v>3267</v>
      </c>
      <c r="H904" t="s">
        <v>3266</v>
      </c>
      <c r="I904" t="s">
        <v>3274</v>
      </c>
      <c r="J904" t="s">
        <v>48</v>
      </c>
      <c r="L904" s="4" t="str">
        <f>I902</f>
        <v>CT1_44_1_1</v>
      </c>
      <c r="N904" t="s">
        <v>3275</v>
      </c>
      <c r="P904" t="str">
        <f>IFERROR(INDEX(LessonLO!H:I,MATCH("GCSE"&amp;AN904,LessonLO!H:H,0),2),"")</f>
        <v>GCSE42</v>
      </c>
      <c r="Q904" t="str">
        <f>IFERROR(INDEX(LessonLO!H:I,MATCH("Tiny"&amp;AN904,LessonLO!H:H,0),2),"")</f>
        <v/>
      </c>
      <c r="R904" t="str">
        <f>IFERROR(INDEX(LessonLO!H:I,MATCH("Mini"&amp;AN904,LessonLO!H:H,0),2),"")</f>
        <v/>
      </c>
      <c r="S904" t="str">
        <f>IFERROR(INDEX(LessonLO!H:I,MATCH("Junior"&amp;AN904,LessonLO!H:H,0),2),"")</f>
        <v/>
      </c>
      <c r="T904" t="str">
        <f>IFERROR(INDEX(LessonLO!H:I,MATCH("Senior"&amp;AN904,LessonLO!H:H,0),1),"")</f>
        <v/>
      </c>
      <c r="AN904" t="s">
        <v>3276</v>
      </c>
      <c r="AO904" t="str">
        <f ca="1">OFFSET(INDEX(I:I,MATCH(L904,I:I,0)),0,31)</f>
        <v>aca398c8-b325-4f44-bf5a-e80ca8fc8c01</v>
      </c>
    </row>
    <row r="905" spans="1:41" x14ac:dyDescent="0.45">
      <c r="A905" s="1">
        <v>902</v>
      </c>
      <c r="B905">
        <v>902</v>
      </c>
      <c r="C905" t="s">
        <v>185</v>
      </c>
      <c r="D905" t="s">
        <v>186</v>
      </c>
      <c r="E905" t="s">
        <v>3265</v>
      </c>
      <c r="F905" t="s">
        <v>3266</v>
      </c>
      <c r="G905" t="s">
        <v>3267</v>
      </c>
      <c r="H905" t="s">
        <v>3266</v>
      </c>
      <c r="I905" t="s">
        <v>3277</v>
      </c>
      <c r="J905" t="s">
        <v>48</v>
      </c>
      <c r="L905" s="4" t="str">
        <f>CONCATENATE(I813,",",I810)</f>
        <v>CT1_40_7_16,CT1_40_7_11</v>
      </c>
      <c r="N905" t="s">
        <v>3278</v>
      </c>
      <c r="P905" t="str">
        <f>IFERROR(INDEX(LessonLO!H:I,MATCH("GCSE"&amp;AN905,LessonLO!H:H,0),2),"")</f>
        <v>GCSE42</v>
      </c>
      <c r="Q905" t="str">
        <f>IFERROR(INDEX(LessonLO!H:I,MATCH("Tiny"&amp;AN905,LessonLO!H:H,0),2),"")</f>
        <v/>
      </c>
      <c r="R905" t="str">
        <f>IFERROR(INDEX(LessonLO!H:I,MATCH("Mini"&amp;AN905,LessonLO!H:H,0),2),"")</f>
        <v/>
      </c>
      <c r="S905" t="str">
        <f>IFERROR(INDEX(LessonLO!H:I,MATCH("Junior"&amp;AN905,LessonLO!H:H,0),2),"")</f>
        <v/>
      </c>
      <c r="T905" t="str">
        <f>IFERROR(INDEX(LessonLO!H:I,MATCH("Senior"&amp;AN905,LessonLO!H:H,0),1),"")</f>
        <v/>
      </c>
      <c r="AN905" t="s">
        <v>3279</v>
      </c>
      <c r="AO905" t="str">
        <f ca="1">_xlfn.CONCAT(OFFSET(INDEX(I:I,MATCH("CT1_40_7_16",I:I,0)),0,31),",",OFFSET(INDEX(I:I,MATCH("CT1_40_7_11",I:I,0)),0,31))</f>
        <v>69103e84-7c7c-4892-8305-ebbdd4e1c20a,293e3706-bf50-4caa-940e-31706f683a04</v>
      </c>
    </row>
    <row r="906" spans="1:41" x14ac:dyDescent="0.45">
      <c r="A906" s="1">
        <v>903</v>
      </c>
      <c r="B906">
        <v>903</v>
      </c>
      <c r="C906" t="s">
        <v>185</v>
      </c>
      <c r="D906" t="s">
        <v>186</v>
      </c>
      <c r="E906" t="s">
        <v>3265</v>
      </c>
      <c r="F906" t="s">
        <v>3266</v>
      </c>
      <c r="G906" t="s">
        <v>3267</v>
      </c>
      <c r="H906" t="s">
        <v>3266</v>
      </c>
      <c r="I906" t="s">
        <v>3280</v>
      </c>
      <c r="J906" t="s">
        <v>48</v>
      </c>
      <c r="L906" s="4" t="str">
        <f>CONCATENATE(I905,",",I902,",",I903,",",I904)</f>
        <v>CT1_44_1_4,CT1_44_1_1,CT1_44_1_2,CT1_44_1_3</v>
      </c>
      <c r="N906" t="s">
        <v>3281</v>
      </c>
      <c r="P906" t="str">
        <f>IFERROR(INDEX(LessonLO!H:I,MATCH("GCSE"&amp;AN906,LessonLO!H:H,0),2),"")</f>
        <v>GCSE42</v>
      </c>
      <c r="Q906" t="str">
        <f>IFERROR(INDEX(LessonLO!H:I,MATCH("Tiny"&amp;AN906,LessonLO!H:H,0),2),"")</f>
        <v/>
      </c>
      <c r="R906" t="str">
        <f>IFERROR(INDEX(LessonLO!H:I,MATCH("Mini"&amp;AN906,LessonLO!H:H,0),2),"")</f>
        <v/>
      </c>
      <c r="S906" t="str">
        <f>IFERROR(INDEX(LessonLO!H:I,MATCH("Junior"&amp;AN906,LessonLO!H:H,0),2),"")</f>
        <v/>
      </c>
      <c r="T906" t="str">
        <f>IFERROR(INDEX(LessonLO!H:I,MATCH("Senior"&amp;AN906,LessonLO!H:H,0),1),"")</f>
        <v/>
      </c>
      <c r="AN906" t="s">
        <v>3282</v>
      </c>
      <c r="AO906" t="str">
        <f ca="1">_xlfn.CONCAT(OFFSET(INDEX(I:I,MATCH("CT1_44_1_4",I:I,0)),0,31),",",OFFSET(INDEX(I:I,MATCH("CT1_44_1_1",I:I,0)),0,31),",",OFFSET(INDEX(I:I,MATCH("CT1_44_1_2",I:I,0)),0,31),",",OFFSET(INDEX(I:I,MATCH("CT1_44_1_3",I:I,0)),0,31))</f>
        <v>ac63b549-76b3-4fe8-a2ac-7975ad276c6a,aca398c8-b325-4f44-bf5a-e80ca8fc8c01,dfa445e8-35ac-4771-b862-8e9f2e9add0f,2ad1e0da-0026-4550-9739-1e5da77513f6</v>
      </c>
    </row>
    <row r="907" spans="1:41" x14ac:dyDescent="0.45">
      <c r="A907" s="1">
        <v>904</v>
      </c>
      <c r="B907">
        <v>904</v>
      </c>
      <c r="C907" t="s">
        <v>185</v>
      </c>
      <c r="D907" t="s">
        <v>186</v>
      </c>
      <c r="E907" t="s">
        <v>3283</v>
      </c>
      <c r="F907" t="s">
        <v>3284</v>
      </c>
      <c r="G907" t="s">
        <v>3285</v>
      </c>
      <c r="H907" t="s">
        <v>3284</v>
      </c>
      <c r="I907" t="s">
        <v>3286</v>
      </c>
      <c r="J907" t="s">
        <v>91</v>
      </c>
      <c r="L907" s="4" t="str">
        <f>I912</f>
        <v>CT1_45_1_6</v>
      </c>
      <c r="N907" t="s">
        <v>3287</v>
      </c>
      <c r="P907" t="str">
        <f>IFERROR(INDEX(LessonLO!H:I,MATCH("GCSE"&amp;AN907,LessonLO!H:H,0),2),"")</f>
        <v>GCSE13</v>
      </c>
      <c r="Q907" t="str">
        <f>IFERROR(INDEX(LessonLO!H:I,MATCH("Tiny"&amp;AN907,LessonLO!H:H,0),2),"")</f>
        <v/>
      </c>
      <c r="R907" t="str">
        <f>IFERROR(INDEX(LessonLO!H:I,MATCH("Mini"&amp;AN907,LessonLO!H:H,0),2),"")</f>
        <v/>
      </c>
      <c r="S907" t="str">
        <f>IFERROR(INDEX(LessonLO!H:I,MATCH("Junior"&amp;AN907,LessonLO!H:H,0),2),"")</f>
        <v/>
      </c>
      <c r="T907" t="str">
        <f>IFERROR(INDEX(LessonLO!H:I,MATCH("Senior"&amp;AN907,LessonLO!H:H,0),1),"")</f>
        <v/>
      </c>
      <c r="AN907" t="s">
        <v>3288</v>
      </c>
      <c r="AO907" t="str">
        <f ca="1">OFFSET(INDEX(I:I,MATCH(L907,I:I,0)),0,31)</f>
        <v>37d2285d-f289-4679-9c71-7fc3d688f8ea</v>
      </c>
    </row>
    <row r="908" spans="1:41" x14ac:dyDescent="0.45">
      <c r="A908" s="1">
        <v>905</v>
      </c>
      <c r="B908">
        <v>905</v>
      </c>
      <c r="C908" t="s">
        <v>185</v>
      </c>
      <c r="D908" t="s">
        <v>186</v>
      </c>
      <c r="E908" t="s">
        <v>3283</v>
      </c>
      <c r="F908" t="s">
        <v>3284</v>
      </c>
      <c r="G908" t="s">
        <v>3285</v>
      </c>
      <c r="H908" t="s">
        <v>3284</v>
      </c>
      <c r="I908" t="s">
        <v>3289</v>
      </c>
      <c r="J908" t="s">
        <v>53</v>
      </c>
      <c r="L908" s="4" t="str">
        <f>I907</f>
        <v>CT1_45_1_1</v>
      </c>
      <c r="N908" t="s">
        <v>3290</v>
      </c>
      <c r="P908" t="str">
        <f>IFERROR(INDEX(LessonLO!H:I,MATCH("GCSE"&amp;AN908,LessonLO!H:H,0),2),"")</f>
        <v>GCSE13</v>
      </c>
      <c r="Q908" t="str">
        <f>IFERROR(INDEX(LessonLO!H:I,MATCH("Tiny"&amp;AN908,LessonLO!H:H,0),2),"")</f>
        <v/>
      </c>
      <c r="R908" t="str">
        <f>IFERROR(INDEX(LessonLO!H:I,MATCH("Mini"&amp;AN908,LessonLO!H:H,0),2),"")</f>
        <v/>
      </c>
      <c r="S908" t="str">
        <f>IFERROR(INDEX(LessonLO!H:I,MATCH("Junior"&amp;AN908,LessonLO!H:H,0),2),"")</f>
        <v/>
      </c>
      <c r="T908" t="str">
        <f>IFERROR(INDEX(LessonLO!H:I,MATCH("Senior"&amp;AN908,LessonLO!H:H,0),1),"")</f>
        <v/>
      </c>
      <c r="AN908" t="s">
        <v>3291</v>
      </c>
      <c r="AO908" t="str">
        <f ca="1">OFFSET(INDEX(I:I,MATCH(L908,I:I,0)),0,31)</f>
        <v>ccac524c-dab7-4469-bd5e-1f48d2872855</v>
      </c>
    </row>
    <row r="909" spans="1:41" x14ac:dyDescent="0.45">
      <c r="A909" s="1">
        <v>906</v>
      </c>
      <c r="B909">
        <v>906</v>
      </c>
      <c r="C909" t="s">
        <v>185</v>
      </c>
      <c r="D909" t="s">
        <v>186</v>
      </c>
      <c r="E909" t="s">
        <v>3283</v>
      </c>
      <c r="F909" t="s">
        <v>3284</v>
      </c>
      <c r="G909" t="s">
        <v>3285</v>
      </c>
      <c r="H909" t="s">
        <v>3284</v>
      </c>
      <c r="I909" t="s">
        <v>3292</v>
      </c>
      <c r="J909" t="s">
        <v>53</v>
      </c>
      <c r="L909" s="4" t="str">
        <f>I907</f>
        <v>CT1_45_1_1</v>
      </c>
      <c r="N909" t="s">
        <v>3293</v>
      </c>
      <c r="P909" t="str">
        <f>IFERROR(INDEX(LessonLO!H:I,MATCH("GCSE"&amp;AN909,LessonLO!H:H,0),2),"")</f>
        <v>GCSE13</v>
      </c>
      <c r="Q909" t="str">
        <f>IFERROR(INDEX(LessonLO!H:I,MATCH("Tiny"&amp;AN909,LessonLO!H:H,0),2),"")</f>
        <v/>
      </c>
      <c r="R909" t="str">
        <f>IFERROR(INDEX(LessonLO!H:I,MATCH("Mini"&amp;AN909,LessonLO!H:H,0),2),"")</f>
        <v/>
      </c>
      <c r="S909" t="str">
        <f>IFERROR(INDEX(LessonLO!H:I,MATCH("Junior"&amp;AN909,LessonLO!H:H,0),2),"")</f>
        <v/>
      </c>
      <c r="T909" t="str">
        <f>IFERROR(INDEX(LessonLO!H:I,MATCH("Senior"&amp;AN909,LessonLO!H:H,0),1),"")</f>
        <v/>
      </c>
      <c r="AN909" t="s">
        <v>3294</v>
      </c>
      <c r="AO909" t="str">
        <f ca="1">OFFSET(INDEX(I:I,MATCH(L909,I:I,0)),0,31)</f>
        <v>ccac524c-dab7-4469-bd5e-1f48d2872855</v>
      </c>
    </row>
    <row r="910" spans="1:41" x14ac:dyDescent="0.45">
      <c r="A910" s="1">
        <v>907</v>
      </c>
      <c r="B910">
        <v>907</v>
      </c>
      <c r="C910" t="s">
        <v>185</v>
      </c>
      <c r="D910" t="s">
        <v>186</v>
      </c>
      <c r="E910" t="s">
        <v>3283</v>
      </c>
      <c r="F910" t="s">
        <v>3284</v>
      </c>
      <c r="G910" t="s">
        <v>3285</v>
      </c>
      <c r="H910" t="s">
        <v>3284</v>
      </c>
      <c r="I910" t="s">
        <v>3295</v>
      </c>
      <c r="J910" t="s">
        <v>53</v>
      </c>
      <c r="L910" s="4" t="str">
        <f>I907</f>
        <v>CT1_45_1_1</v>
      </c>
      <c r="N910" t="s">
        <v>3296</v>
      </c>
      <c r="P910" t="str">
        <f>IFERROR(INDEX(LessonLO!H:I,MATCH("GCSE"&amp;AN910,LessonLO!H:H,0),2),"")</f>
        <v>GCSE13</v>
      </c>
      <c r="Q910" t="str">
        <f>IFERROR(INDEX(LessonLO!H:I,MATCH("Tiny"&amp;AN910,LessonLO!H:H,0),2),"")</f>
        <v/>
      </c>
      <c r="R910" t="str">
        <f>IFERROR(INDEX(LessonLO!H:I,MATCH("Mini"&amp;AN910,LessonLO!H:H,0),2),"")</f>
        <v/>
      </c>
      <c r="S910" t="str">
        <f>IFERROR(INDEX(LessonLO!H:I,MATCH("Junior"&amp;AN910,LessonLO!H:H,0),2),"")</f>
        <v/>
      </c>
      <c r="T910" t="str">
        <f>IFERROR(INDEX(LessonLO!H:I,MATCH("Senior"&amp;AN910,LessonLO!H:H,0),1),"")</f>
        <v/>
      </c>
      <c r="AN910" t="s">
        <v>3297</v>
      </c>
      <c r="AO910" t="str">
        <f ca="1">OFFSET(INDEX(I:I,MATCH(L910,I:I,0)),0,31)</f>
        <v>ccac524c-dab7-4469-bd5e-1f48d2872855</v>
      </c>
    </row>
    <row r="911" spans="1:41" x14ac:dyDescent="0.45">
      <c r="A911" s="1">
        <v>908</v>
      </c>
      <c r="B911">
        <v>908</v>
      </c>
      <c r="C911" t="s">
        <v>185</v>
      </c>
      <c r="D911" t="s">
        <v>186</v>
      </c>
      <c r="E911" t="s">
        <v>3283</v>
      </c>
      <c r="F911" t="s">
        <v>3284</v>
      </c>
      <c r="G911" t="s">
        <v>3285</v>
      </c>
      <c r="H911" t="s">
        <v>3284</v>
      </c>
      <c r="I911" t="s">
        <v>3298</v>
      </c>
      <c r="J911" t="s">
        <v>53</v>
      </c>
      <c r="L911" s="4" t="str">
        <f>I907</f>
        <v>CT1_45_1_1</v>
      </c>
      <c r="N911" t="s">
        <v>3299</v>
      </c>
      <c r="P911" t="str">
        <f>IFERROR(INDEX(LessonLO!H:I,MATCH("GCSE"&amp;AN911,LessonLO!H:H,0),2),"")</f>
        <v>GCSE13</v>
      </c>
      <c r="Q911" t="str">
        <f>IFERROR(INDEX(LessonLO!H:I,MATCH("Tiny"&amp;AN911,LessonLO!H:H,0),2),"")</f>
        <v/>
      </c>
      <c r="R911" t="str">
        <f>IFERROR(INDEX(LessonLO!H:I,MATCH("Mini"&amp;AN911,LessonLO!H:H,0),2),"")</f>
        <v/>
      </c>
      <c r="S911" t="str">
        <f>IFERROR(INDEX(LessonLO!H:I,MATCH("Junior"&amp;AN911,LessonLO!H:H,0),2),"")</f>
        <v/>
      </c>
      <c r="T911" t="str">
        <f>IFERROR(INDEX(LessonLO!H:I,MATCH("Senior"&amp;AN911,LessonLO!H:H,0),1),"")</f>
        <v/>
      </c>
      <c r="AN911" t="s">
        <v>3300</v>
      </c>
      <c r="AO911" t="str">
        <f ca="1">OFFSET(INDEX(I:I,MATCH(L911,I:I,0)),0,31)</f>
        <v>ccac524c-dab7-4469-bd5e-1f48d2872855</v>
      </c>
    </row>
    <row r="912" spans="1:41" x14ac:dyDescent="0.45">
      <c r="A912" s="1">
        <v>909</v>
      </c>
      <c r="B912">
        <v>909</v>
      </c>
      <c r="C912" t="s">
        <v>185</v>
      </c>
      <c r="D912" t="s">
        <v>186</v>
      </c>
      <c r="E912" t="s">
        <v>3283</v>
      </c>
      <c r="F912" t="s">
        <v>3284</v>
      </c>
      <c r="G912" t="s">
        <v>3285</v>
      </c>
      <c r="H912" t="s">
        <v>3284</v>
      </c>
      <c r="I912" t="s">
        <v>3301</v>
      </c>
      <c r="J912" t="s">
        <v>53</v>
      </c>
      <c r="L912" s="4">
        <v>0</v>
      </c>
      <c r="N912" t="s">
        <v>3302</v>
      </c>
      <c r="P912" t="str">
        <f>IFERROR(INDEX(LessonLO!H:I,MATCH("GCSE"&amp;AN912,LessonLO!H:H,0),2),"")</f>
        <v>GCSE13</v>
      </c>
      <c r="Q912" t="str">
        <f>IFERROR(INDEX(LessonLO!H:I,MATCH("Tiny"&amp;AN912,LessonLO!H:H,0),2),"")</f>
        <v/>
      </c>
      <c r="R912" t="str">
        <f>IFERROR(INDEX(LessonLO!H:I,MATCH("Mini"&amp;AN912,LessonLO!H:H,0),2),"")</f>
        <v/>
      </c>
      <c r="S912" t="str">
        <f>IFERROR(INDEX(LessonLO!H:I,MATCH("Junior"&amp;AN912,LessonLO!H:H,0),2),"")</f>
        <v/>
      </c>
      <c r="T912" t="str">
        <f>IFERROR(INDEX(LessonLO!H:I,MATCH("Senior"&amp;AN912,LessonLO!H:H,0),1),"")</f>
        <v/>
      </c>
      <c r="AN912" t="s">
        <v>3303</v>
      </c>
    </row>
  </sheetData>
  <autoFilter ref="E1:E910" xr:uid="{00000000-0001-0000-0000-000000000000}"/>
  <phoneticPr fontId="2" type="noConversion"/>
  <conditionalFormatting sqref="A2:XFD912">
    <cfRule type="expression" dxfId="0" priority="1">
      <formula>AND($P2="",$Q2="",$R2="",$S2="",$T2="")</formula>
    </cfRule>
  </conditionalFormatting>
  <dataValidations count="1">
    <dataValidation type="list" allowBlank="1" showInputMessage="1" showErrorMessage="1" sqref="J2:K1048576" xr:uid="{8AF51F30-2FB2-4ABA-A6DD-1D59625259A6}">
      <formula1>"Decomposition,Pattern Recognition,Abstraction,Algorithms,Data Representation"</formula1>
    </dataValidation>
  </dataValidation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EFD5-AFFB-4598-A8BD-CBDEC6965DC2}">
  <dimension ref="A1:K732"/>
  <sheetViews>
    <sheetView topLeftCell="A28" workbookViewId="0">
      <selection activeCell="B559" sqref="B559"/>
    </sheetView>
  </sheetViews>
  <sheetFormatPr defaultRowHeight="14.25" x14ac:dyDescent="0.45"/>
  <cols>
    <col min="2" max="2" width="5.6640625" bestFit="1" customWidth="1"/>
    <col min="3" max="3" width="48.33203125" customWidth="1"/>
    <col min="4" max="4" width="30.1328125" bestFit="1" customWidth="1"/>
    <col min="5" max="5" width="29.86328125" customWidth="1"/>
    <col min="6" max="6" width="15.1328125" bestFit="1" customWidth="1"/>
    <col min="7" max="7" width="6.6640625" bestFit="1" customWidth="1"/>
    <col min="8" max="8" width="29.6640625" bestFit="1" customWidth="1"/>
    <col min="9" max="9" width="28" style="2" customWidth="1"/>
    <col min="10" max="10" width="19.46484375" style="2" customWidth="1"/>
    <col min="11" max="11" width="24.86328125" customWidth="1"/>
  </cols>
  <sheetData>
    <row r="1" spans="1:11" x14ac:dyDescent="0.45">
      <c r="B1" s="1" t="s">
        <v>0</v>
      </c>
      <c r="C1" s="1" t="s">
        <v>3304</v>
      </c>
      <c r="D1" s="1" t="s">
        <v>3305</v>
      </c>
      <c r="E1" s="1" t="s">
        <v>12</v>
      </c>
      <c r="F1" s="1" t="s">
        <v>3306</v>
      </c>
      <c r="G1" s="1" t="s">
        <v>3307</v>
      </c>
      <c r="H1" s="1" t="s">
        <v>3308</v>
      </c>
      <c r="I1" s="3" t="s">
        <v>3309</v>
      </c>
      <c r="J1" s="3" t="s">
        <v>3310</v>
      </c>
      <c r="K1" s="1" t="s">
        <v>3311</v>
      </c>
    </row>
    <row r="2" spans="1:11" x14ac:dyDescent="0.45">
      <c r="A2" s="1">
        <v>0</v>
      </c>
      <c r="B2">
        <v>0</v>
      </c>
      <c r="C2" t="s">
        <v>3312</v>
      </c>
      <c r="D2" t="s">
        <v>3313</v>
      </c>
      <c r="E2" t="s">
        <v>205</v>
      </c>
      <c r="F2" t="s">
        <v>3314</v>
      </c>
      <c r="G2" t="s">
        <v>3315</v>
      </c>
      <c r="H2" t="s">
        <v>3316</v>
      </c>
      <c r="I2" s="2" t="s">
        <v>3317</v>
      </c>
      <c r="J2" s="2" t="s">
        <v>3318</v>
      </c>
      <c r="K2" t="s">
        <v>207</v>
      </c>
    </row>
    <row r="3" spans="1:11" x14ac:dyDescent="0.45">
      <c r="A3" s="1">
        <v>1</v>
      </c>
      <c r="B3">
        <v>1</v>
      </c>
      <c r="C3" t="s">
        <v>3319</v>
      </c>
      <c r="D3" t="s">
        <v>3313</v>
      </c>
      <c r="E3" t="s">
        <v>205</v>
      </c>
      <c r="F3" t="s">
        <v>3314</v>
      </c>
      <c r="G3" t="s">
        <v>3315</v>
      </c>
      <c r="H3" t="s">
        <v>3316</v>
      </c>
      <c r="I3" s="2" t="s">
        <v>3320</v>
      </c>
      <c r="J3" s="2" t="s">
        <v>3321</v>
      </c>
      <c r="K3" t="s">
        <v>207</v>
      </c>
    </row>
    <row r="4" spans="1:11" x14ac:dyDescent="0.45">
      <c r="A4" s="1">
        <v>2</v>
      </c>
      <c r="B4">
        <v>2</v>
      </c>
      <c r="C4" t="s">
        <v>3322</v>
      </c>
      <c r="D4" t="s">
        <v>3313</v>
      </c>
      <c r="E4" t="s">
        <v>308</v>
      </c>
      <c r="F4" t="s">
        <v>3323</v>
      </c>
      <c r="G4" t="s">
        <v>3315</v>
      </c>
      <c r="H4" t="s">
        <v>3316</v>
      </c>
      <c r="I4" s="2" t="s">
        <v>3324</v>
      </c>
      <c r="J4" s="2" t="s">
        <v>3325</v>
      </c>
      <c r="K4" t="s">
        <v>310</v>
      </c>
    </row>
    <row r="5" spans="1:11" x14ac:dyDescent="0.45">
      <c r="A5" s="1">
        <v>3</v>
      </c>
      <c r="B5">
        <v>3</v>
      </c>
      <c r="C5" t="s">
        <v>3326</v>
      </c>
      <c r="D5" t="s">
        <v>3313</v>
      </c>
      <c r="E5" t="s">
        <v>302</v>
      </c>
      <c r="F5" t="s">
        <v>3323</v>
      </c>
      <c r="G5" t="s">
        <v>3315</v>
      </c>
      <c r="H5" t="s">
        <v>3316</v>
      </c>
      <c r="I5" s="2" t="s">
        <v>3327</v>
      </c>
      <c r="J5" s="2" t="s">
        <v>3328</v>
      </c>
      <c r="K5" t="s">
        <v>304</v>
      </c>
    </row>
    <row r="6" spans="1:11" x14ac:dyDescent="0.45">
      <c r="A6" s="1">
        <v>4</v>
      </c>
      <c r="B6">
        <v>4</v>
      </c>
      <c r="C6" t="s">
        <v>3329</v>
      </c>
      <c r="D6" t="s">
        <v>3313</v>
      </c>
      <c r="E6" t="s">
        <v>314</v>
      </c>
      <c r="F6" t="s">
        <v>3323</v>
      </c>
      <c r="G6" t="s">
        <v>3315</v>
      </c>
      <c r="H6" t="s">
        <v>3316</v>
      </c>
      <c r="I6" s="2" t="s">
        <v>3330</v>
      </c>
      <c r="J6" s="2" t="s">
        <v>3331</v>
      </c>
      <c r="K6" t="s">
        <v>316</v>
      </c>
    </row>
    <row r="7" spans="1:11" x14ac:dyDescent="0.45">
      <c r="A7" s="1">
        <v>5</v>
      </c>
      <c r="B7">
        <v>5</v>
      </c>
      <c r="C7" t="s">
        <v>3332</v>
      </c>
      <c r="D7" t="s">
        <v>3313</v>
      </c>
      <c r="E7" t="s">
        <v>302</v>
      </c>
      <c r="F7" t="s">
        <v>3323</v>
      </c>
      <c r="G7" t="s">
        <v>3315</v>
      </c>
      <c r="H7" t="s">
        <v>3316</v>
      </c>
      <c r="I7" s="2" t="s">
        <v>3333</v>
      </c>
      <c r="J7" s="2" t="s">
        <v>3334</v>
      </c>
      <c r="K7" t="s">
        <v>304</v>
      </c>
    </row>
    <row r="8" spans="1:11" x14ac:dyDescent="0.45">
      <c r="A8" s="1">
        <v>6</v>
      </c>
      <c r="B8">
        <v>6</v>
      </c>
      <c r="C8" t="s">
        <v>3335</v>
      </c>
      <c r="D8" t="s">
        <v>3313</v>
      </c>
      <c r="E8" t="s">
        <v>205</v>
      </c>
      <c r="F8" t="s">
        <v>3336</v>
      </c>
      <c r="G8" t="s">
        <v>3315</v>
      </c>
      <c r="H8" t="s">
        <v>3316</v>
      </c>
      <c r="I8" s="2" t="s">
        <v>3337</v>
      </c>
      <c r="J8" s="2" t="s">
        <v>3338</v>
      </c>
      <c r="K8" t="s">
        <v>207</v>
      </c>
    </row>
    <row r="9" spans="1:11" x14ac:dyDescent="0.45">
      <c r="A9" s="1">
        <v>7</v>
      </c>
      <c r="B9">
        <v>7</v>
      </c>
      <c r="C9" t="s">
        <v>3339</v>
      </c>
      <c r="D9" t="s">
        <v>3313</v>
      </c>
      <c r="E9" t="s">
        <v>224</v>
      </c>
      <c r="F9" t="s">
        <v>3323</v>
      </c>
      <c r="G9" t="s">
        <v>3315</v>
      </c>
      <c r="H9" t="s">
        <v>3316</v>
      </c>
      <c r="I9" s="2" t="s">
        <v>3340</v>
      </c>
      <c r="J9" s="2" t="s">
        <v>3341</v>
      </c>
      <c r="K9" t="s">
        <v>226</v>
      </c>
    </row>
    <row r="10" spans="1:11" x14ac:dyDescent="0.45">
      <c r="A10" s="1">
        <v>8</v>
      </c>
      <c r="B10">
        <v>8</v>
      </c>
      <c r="C10" t="s">
        <v>3342</v>
      </c>
      <c r="D10" t="s">
        <v>3313</v>
      </c>
      <c r="E10" t="s">
        <v>210</v>
      </c>
      <c r="F10" t="s">
        <v>3314</v>
      </c>
      <c r="G10" t="s">
        <v>3315</v>
      </c>
      <c r="H10" t="s">
        <v>3343</v>
      </c>
      <c r="I10" s="2" t="s">
        <v>3344</v>
      </c>
      <c r="J10" s="2" t="s">
        <v>3345</v>
      </c>
      <c r="K10" t="s">
        <v>212</v>
      </c>
    </row>
    <row r="11" spans="1:11" x14ac:dyDescent="0.45">
      <c r="A11" s="1">
        <v>9</v>
      </c>
      <c r="B11">
        <v>9</v>
      </c>
      <c r="C11" t="s">
        <v>3346</v>
      </c>
      <c r="D11" t="s">
        <v>3313</v>
      </c>
      <c r="E11" t="s">
        <v>3347</v>
      </c>
      <c r="F11" t="s">
        <v>3323</v>
      </c>
      <c r="G11" t="s">
        <v>3315</v>
      </c>
      <c r="H11" t="s">
        <v>3343</v>
      </c>
      <c r="I11" s="2" t="s">
        <v>3348</v>
      </c>
      <c r="J11" s="2" t="s">
        <v>3349</v>
      </c>
      <c r="K11" t="s">
        <v>3350</v>
      </c>
    </row>
    <row r="12" spans="1:11" x14ac:dyDescent="0.45">
      <c r="A12" s="1">
        <v>10</v>
      </c>
      <c r="B12">
        <v>10</v>
      </c>
      <c r="C12" t="s">
        <v>3351</v>
      </c>
      <c r="D12" t="s">
        <v>3313</v>
      </c>
      <c r="E12" t="s">
        <v>3347</v>
      </c>
      <c r="F12" t="s">
        <v>3323</v>
      </c>
      <c r="G12" t="s">
        <v>3315</v>
      </c>
      <c r="H12" t="s">
        <v>3343</v>
      </c>
      <c r="I12" s="2" t="s">
        <v>3352</v>
      </c>
      <c r="J12" s="2" t="s">
        <v>3353</v>
      </c>
      <c r="K12" t="s">
        <v>3350</v>
      </c>
    </row>
    <row r="13" spans="1:11" x14ac:dyDescent="0.45">
      <c r="A13" s="1">
        <v>11</v>
      </c>
      <c r="B13">
        <v>11</v>
      </c>
      <c r="C13" t="s">
        <v>3354</v>
      </c>
      <c r="D13" t="s">
        <v>3313</v>
      </c>
      <c r="E13" t="s">
        <v>3347</v>
      </c>
      <c r="F13" t="s">
        <v>3323</v>
      </c>
      <c r="G13" t="s">
        <v>3315</v>
      </c>
      <c r="H13" t="s">
        <v>3343</v>
      </c>
      <c r="I13" s="2" t="s">
        <v>3355</v>
      </c>
      <c r="J13" s="2" t="s">
        <v>3356</v>
      </c>
      <c r="K13" t="s">
        <v>3350</v>
      </c>
    </row>
    <row r="14" spans="1:11" x14ac:dyDescent="0.45">
      <c r="A14" s="1">
        <v>12</v>
      </c>
      <c r="B14">
        <v>12</v>
      </c>
      <c r="C14" t="s">
        <v>3357</v>
      </c>
      <c r="D14" t="s">
        <v>3313</v>
      </c>
      <c r="E14" t="s">
        <v>314</v>
      </c>
      <c r="F14" t="s">
        <v>3323</v>
      </c>
      <c r="G14" t="s">
        <v>3315</v>
      </c>
      <c r="H14" t="s">
        <v>3343</v>
      </c>
      <c r="I14" s="2" t="s">
        <v>3358</v>
      </c>
      <c r="J14" s="2" t="s">
        <v>3359</v>
      </c>
      <c r="K14" t="s">
        <v>316</v>
      </c>
    </row>
    <row r="15" spans="1:11" x14ac:dyDescent="0.45">
      <c r="A15" s="1">
        <v>13</v>
      </c>
      <c r="B15">
        <v>13</v>
      </c>
      <c r="C15" t="s">
        <v>3360</v>
      </c>
      <c r="D15" t="s">
        <v>3313</v>
      </c>
      <c r="E15" t="s">
        <v>3361</v>
      </c>
      <c r="F15" t="s">
        <v>3323</v>
      </c>
      <c r="G15" t="s">
        <v>3315</v>
      </c>
      <c r="H15" t="s">
        <v>3343</v>
      </c>
      <c r="I15" s="2" t="s">
        <v>3362</v>
      </c>
      <c r="J15" s="2" t="s">
        <v>3363</v>
      </c>
      <c r="K15" t="s">
        <v>747</v>
      </c>
    </row>
    <row r="16" spans="1:11" x14ac:dyDescent="0.45">
      <c r="A16" s="1">
        <v>14</v>
      </c>
      <c r="B16">
        <v>14</v>
      </c>
      <c r="C16" t="s">
        <v>3364</v>
      </c>
      <c r="D16" t="s">
        <v>3313</v>
      </c>
      <c r="E16" t="s">
        <v>631</v>
      </c>
      <c r="F16" t="s">
        <v>3323</v>
      </c>
      <c r="G16" t="s">
        <v>3315</v>
      </c>
      <c r="H16" t="s">
        <v>3343</v>
      </c>
      <c r="I16" s="2" t="s">
        <v>3365</v>
      </c>
      <c r="J16" s="2" t="s">
        <v>3366</v>
      </c>
      <c r="K16" t="s">
        <v>633</v>
      </c>
    </row>
    <row r="17" spans="1:11" x14ac:dyDescent="0.45">
      <c r="A17" s="1">
        <v>15</v>
      </c>
      <c r="B17">
        <v>15</v>
      </c>
      <c r="C17" t="s">
        <v>3367</v>
      </c>
      <c r="D17" t="s">
        <v>3313</v>
      </c>
      <c r="E17" t="s">
        <v>634</v>
      </c>
      <c r="F17" t="s">
        <v>3323</v>
      </c>
      <c r="G17" t="s">
        <v>3315</v>
      </c>
      <c r="H17" t="s">
        <v>3343</v>
      </c>
      <c r="I17" s="2" t="s">
        <v>3368</v>
      </c>
      <c r="J17" s="2" t="s">
        <v>3369</v>
      </c>
      <c r="K17" t="s">
        <v>636</v>
      </c>
    </row>
    <row r="18" spans="1:11" x14ac:dyDescent="0.45">
      <c r="A18" s="1">
        <v>16</v>
      </c>
      <c r="B18">
        <v>16</v>
      </c>
      <c r="C18" t="s">
        <v>3370</v>
      </c>
      <c r="D18" t="s">
        <v>3313</v>
      </c>
      <c r="E18" t="s">
        <v>3371</v>
      </c>
      <c r="F18" t="s">
        <v>3336</v>
      </c>
      <c r="G18" t="s">
        <v>3315</v>
      </c>
      <c r="H18" t="s">
        <v>3372</v>
      </c>
      <c r="I18" s="2" t="s">
        <v>3373</v>
      </c>
      <c r="J18" s="2" t="s">
        <v>3374</v>
      </c>
      <c r="K18" t="s">
        <v>3375</v>
      </c>
    </row>
    <row r="19" spans="1:11" x14ac:dyDescent="0.45">
      <c r="A19" s="1">
        <v>17</v>
      </c>
      <c r="B19">
        <v>17</v>
      </c>
      <c r="C19" t="s">
        <v>3376</v>
      </c>
      <c r="D19" t="s">
        <v>3313</v>
      </c>
      <c r="E19" t="s">
        <v>235</v>
      </c>
      <c r="F19" t="s">
        <v>3336</v>
      </c>
      <c r="G19" t="s">
        <v>3315</v>
      </c>
      <c r="H19" t="s">
        <v>3372</v>
      </c>
      <c r="I19" s="2" t="s">
        <v>3377</v>
      </c>
      <c r="J19" s="2" t="s">
        <v>3378</v>
      </c>
      <c r="K19" t="s">
        <v>659</v>
      </c>
    </row>
    <row r="20" spans="1:11" x14ac:dyDescent="0.45">
      <c r="A20" s="1">
        <v>18</v>
      </c>
      <c r="B20">
        <v>18</v>
      </c>
      <c r="C20" t="s">
        <v>3379</v>
      </c>
      <c r="D20" t="s">
        <v>3313</v>
      </c>
      <c r="E20" t="s">
        <v>660</v>
      </c>
      <c r="F20" t="s">
        <v>3336</v>
      </c>
      <c r="G20" t="s">
        <v>3315</v>
      </c>
      <c r="H20" t="s">
        <v>3372</v>
      </c>
      <c r="I20" s="2" t="s">
        <v>3380</v>
      </c>
      <c r="J20" s="2" t="s">
        <v>3381</v>
      </c>
      <c r="K20" t="s">
        <v>662</v>
      </c>
    </row>
    <row r="21" spans="1:11" x14ac:dyDescent="0.45">
      <c r="A21" s="1">
        <v>19</v>
      </c>
      <c r="B21">
        <v>19</v>
      </c>
      <c r="C21" t="s">
        <v>3382</v>
      </c>
      <c r="D21" t="s">
        <v>3313</v>
      </c>
      <c r="E21" t="s">
        <v>3383</v>
      </c>
      <c r="F21" t="s">
        <v>3336</v>
      </c>
      <c r="G21" t="s">
        <v>3315</v>
      </c>
      <c r="H21" t="s">
        <v>3372</v>
      </c>
      <c r="I21" s="2" t="s">
        <v>3384</v>
      </c>
      <c r="J21" s="2" t="s">
        <v>3385</v>
      </c>
      <c r="K21" t="s">
        <v>3386</v>
      </c>
    </row>
    <row r="22" spans="1:11" x14ac:dyDescent="0.45">
      <c r="A22" s="1">
        <v>20</v>
      </c>
      <c r="B22">
        <v>20</v>
      </c>
      <c r="C22" t="s">
        <v>3387</v>
      </c>
      <c r="D22" t="s">
        <v>3313</v>
      </c>
      <c r="E22" t="s">
        <v>235</v>
      </c>
      <c r="F22" t="s">
        <v>3323</v>
      </c>
      <c r="G22" t="s">
        <v>3315</v>
      </c>
      <c r="H22" t="s">
        <v>3372</v>
      </c>
      <c r="I22" s="2" t="s">
        <v>3388</v>
      </c>
      <c r="J22" s="2" t="s">
        <v>3389</v>
      </c>
      <c r="K22" t="s">
        <v>659</v>
      </c>
    </row>
    <row r="23" spans="1:11" x14ac:dyDescent="0.45">
      <c r="A23" s="1">
        <v>21</v>
      </c>
      <c r="B23">
        <v>21</v>
      </c>
      <c r="C23" t="s">
        <v>3390</v>
      </c>
      <c r="D23" t="s">
        <v>3313</v>
      </c>
      <c r="E23" t="s">
        <v>677</v>
      </c>
      <c r="F23" t="s">
        <v>3323</v>
      </c>
      <c r="G23" t="s">
        <v>3315</v>
      </c>
      <c r="H23" t="s">
        <v>3391</v>
      </c>
      <c r="I23" s="2" t="s">
        <v>3392</v>
      </c>
      <c r="J23" s="2" t="s">
        <v>3393</v>
      </c>
      <c r="K23" t="s">
        <v>679</v>
      </c>
    </row>
    <row r="24" spans="1:11" x14ac:dyDescent="0.45">
      <c r="A24" s="1">
        <v>22</v>
      </c>
      <c r="B24">
        <v>22</v>
      </c>
      <c r="C24" t="s">
        <v>3394</v>
      </c>
      <c r="D24" t="s">
        <v>3313</v>
      </c>
      <c r="E24" t="s">
        <v>680</v>
      </c>
      <c r="F24" t="s">
        <v>3336</v>
      </c>
      <c r="G24" t="s">
        <v>3315</v>
      </c>
      <c r="H24" t="s">
        <v>3391</v>
      </c>
      <c r="I24" s="2" t="s">
        <v>3395</v>
      </c>
      <c r="J24" s="2" t="s">
        <v>3396</v>
      </c>
      <c r="K24" t="s">
        <v>682</v>
      </c>
    </row>
    <row r="25" spans="1:11" x14ac:dyDescent="0.45">
      <c r="A25" s="1">
        <v>23</v>
      </c>
      <c r="B25">
        <v>23</v>
      </c>
      <c r="C25" t="s">
        <v>3397</v>
      </c>
      <c r="D25" t="s">
        <v>3313</v>
      </c>
      <c r="E25" t="s">
        <v>680</v>
      </c>
      <c r="F25" t="s">
        <v>3323</v>
      </c>
      <c r="G25" t="s">
        <v>3315</v>
      </c>
      <c r="H25" t="s">
        <v>3391</v>
      </c>
      <c r="I25" s="2" t="s">
        <v>3398</v>
      </c>
      <c r="J25" s="2" t="s">
        <v>3399</v>
      </c>
      <c r="K25" t="s">
        <v>682</v>
      </c>
    </row>
    <row r="26" spans="1:11" x14ac:dyDescent="0.45">
      <c r="A26" s="1">
        <v>24</v>
      </c>
      <c r="B26">
        <v>24</v>
      </c>
      <c r="C26" t="s">
        <v>3400</v>
      </c>
      <c r="D26" t="s">
        <v>3313</v>
      </c>
      <c r="E26" t="s">
        <v>680</v>
      </c>
      <c r="F26" t="s">
        <v>3323</v>
      </c>
      <c r="G26" t="s">
        <v>3315</v>
      </c>
      <c r="H26" t="s">
        <v>3391</v>
      </c>
      <c r="I26" s="2" t="s">
        <v>3401</v>
      </c>
      <c r="J26" s="2" t="s">
        <v>3402</v>
      </c>
      <c r="K26" t="s">
        <v>682</v>
      </c>
    </row>
    <row r="27" spans="1:11" x14ac:dyDescent="0.45">
      <c r="A27" s="1">
        <v>25</v>
      </c>
      <c r="B27">
        <v>25</v>
      </c>
      <c r="C27" t="s">
        <v>3403</v>
      </c>
      <c r="D27" t="s">
        <v>3313</v>
      </c>
      <c r="E27" t="s">
        <v>1060</v>
      </c>
      <c r="F27" t="s">
        <v>3336</v>
      </c>
      <c r="G27" t="s">
        <v>3315</v>
      </c>
      <c r="H27" t="s">
        <v>3404</v>
      </c>
      <c r="I27" s="2" t="s">
        <v>3405</v>
      </c>
      <c r="J27" s="2" t="s">
        <v>3406</v>
      </c>
      <c r="K27" t="s">
        <v>1062</v>
      </c>
    </row>
    <row r="28" spans="1:11" x14ac:dyDescent="0.45">
      <c r="A28" s="1">
        <v>26</v>
      </c>
      <c r="B28">
        <v>26</v>
      </c>
      <c r="C28" t="s">
        <v>3407</v>
      </c>
      <c r="D28" t="s">
        <v>3313</v>
      </c>
      <c r="E28" t="s">
        <v>1060</v>
      </c>
      <c r="F28" t="s">
        <v>3336</v>
      </c>
      <c r="G28" t="s">
        <v>3315</v>
      </c>
      <c r="H28" t="s">
        <v>3404</v>
      </c>
      <c r="I28" s="2" t="s">
        <v>3408</v>
      </c>
      <c r="J28" s="2" t="s">
        <v>3409</v>
      </c>
      <c r="K28" t="s">
        <v>1062</v>
      </c>
    </row>
    <row r="29" spans="1:11" x14ac:dyDescent="0.45">
      <c r="A29" s="1">
        <v>27</v>
      </c>
      <c r="B29">
        <v>27</v>
      </c>
      <c r="C29" t="s">
        <v>3410</v>
      </c>
      <c r="D29" t="s">
        <v>3313</v>
      </c>
      <c r="E29" t="s">
        <v>1060</v>
      </c>
      <c r="F29" t="s">
        <v>3323</v>
      </c>
      <c r="G29" t="s">
        <v>3315</v>
      </c>
      <c r="H29" t="s">
        <v>3404</v>
      </c>
      <c r="I29" s="2" t="s">
        <v>3411</v>
      </c>
      <c r="J29" s="2" t="s">
        <v>3412</v>
      </c>
      <c r="K29" t="s">
        <v>1062</v>
      </c>
    </row>
    <row r="30" spans="1:11" x14ac:dyDescent="0.45">
      <c r="A30" s="1">
        <v>28</v>
      </c>
      <c r="B30">
        <v>28</v>
      </c>
      <c r="C30" t="s">
        <v>3413</v>
      </c>
      <c r="D30" t="s">
        <v>3313</v>
      </c>
      <c r="E30" t="s">
        <v>1038</v>
      </c>
      <c r="F30" t="s">
        <v>3336</v>
      </c>
      <c r="G30" t="s">
        <v>3315</v>
      </c>
      <c r="H30" t="s">
        <v>3404</v>
      </c>
      <c r="I30" s="2" t="s">
        <v>3414</v>
      </c>
      <c r="J30" s="2" t="s">
        <v>3415</v>
      </c>
      <c r="K30" t="s">
        <v>1040</v>
      </c>
    </row>
    <row r="31" spans="1:11" x14ac:dyDescent="0.45">
      <c r="A31" s="1">
        <v>29</v>
      </c>
      <c r="B31">
        <v>29</v>
      </c>
      <c r="C31" t="s">
        <v>3416</v>
      </c>
      <c r="D31" t="s">
        <v>3313</v>
      </c>
      <c r="E31" t="s">
        <v>1033</v>
      </c>
      <c r="F31" t="s">
        <v>3417</v>
      </c>
      <c r="G31" t="s">
        <v>3315</v>
      </c>
      <c r="H31" t="s">
        <v>3404</v>
      </c>
      <c r="I31" s="2" t="s">
        <v>3418</v>
      </c>
      <c r="J31" s="2" t="s">
        <v>3419</v>
      </c>
      <c r="K31" t="s">
        <v>1035</v>
      </c>
    </row>
    <row r="32" spans="1:11" x14ac:dyDescent="0.45">
      <c r="A32" s="1">
        <v>30</v>
      </c>
      <c r="B32">
        <v>30</v>
      </c>
      <c r="C32" t="s">
        <v>3420</v>
      </c>
      <c r="D32" t="s">
        <v>3313</v>
      </c>
      <c r="E32" t="s">
        <v>1033</v>
      </c>
      <c r="F32" t="s">
        <v>3417</v>
      </c>
      <c r="G32" t="s">
        <v>3315</v>
      </c>
      <c r="H32" t="s">
        <v>3404</v>
      </c>
      <c r="I32" s="2" t="s">
        <v>3421</v>
      </c>
      <c r="J32" s="2" t="s">
        <v>3422</v>
      </c>
      <c r="K32" t="s">
        <v>1035</v>
      </c>
    </row>
    <row r="33" spans="1:11" x14ac:dyDescent="0.45">
      <c r="A33" s="1">
        <v>31</v>
      </c>
      <c r="B33">
        <v>31</v>
      </c>
      <c r="C33" t="s">
        <v>3423</v>
      </c>
      <c r="D33" t="s">
        <v>3313</v>
      </c>
      <c r="E33" t="s">
        <v>1033</v>
      </c>
      <c r="F33" t="s">
        <v>3417</v>
      </c>
      <c r="G33" t="s">
        <v>3315</v>
      </c>
      <c r="H33" t="s">
        <v>3404</v>
      </c>
      <c r="I33" s="2" t="s">
        <v>3424</v>
      </c>
      <c r="J33" s="2" t="s">
        <v>3425</v>
      </c>
      <c r="K33" t="s">
        <v>1035</v>
      </c>
    </row>
    <row r="34" spans="1:11" x14ac:dyDescent="0.45">
      <c r="A34" s="1">
        <v>32</v>
      </c>
      <c r="B34">
        <v>32</v>
      </c>
      <c r="C34" t="s">
        <v>3426</v>
      </c>
      <c r="D34" t="s">
        <v>3313</v>
      </c>
      <c r="E34" t="s">
        <v>1033</v>
      </c>
      <c r="F34" t="s">
        <v>3417</v>
      </c>
      <c r="G34" t="s">
        <v>3315</v>
      </c>
      <c r="H34" t="s">
        <v>3404</v>
      </c>
      <c r="I34" s="2" t="s">
        <v>3427</v>
      </c>
      <c r="J34" s="2" t="s">
        <v>3428</v>
      </c>
      <c r="K34" t="s">
        <v>1035</v>
      </c>
    </row>
    <row r="35" spans="1:11" x14ac:dyDescent="0.45">
      <c r="A35" s="1">
        <v>33</v>
      </c>
      <c r="B35">
        <v>33</v>
      </c>
      <c r="C35" t="s">
        <v>3429</v>
      </c>
      <c r="D35" t="s">
        <v>3313</v>
      </c>
      <c r="E35" t="s">
        <v>1033</v>
      </c>
      <c r="F35" t="s">
        <v>3417</v>
      </c>
      <c r="G35" t="s">
        <v>3315</v>
      </c>
      <c r="H35" t="s">
        <v>3404</v>
      </c>
      <c r="I35" s="2" t="s">
        <v>3430</v>
      </c>
      <c r="J35" s="2" t="s">
        <v>3431</v>
      </c>
      <c r="K35" t="s">
        <v>1035</v>
      </c>
    </row>
    <row r="36" spans="1:11" x14ac:dyDescent="0.45">
      <c r="A36" s="1">
        <v>34</v>
      </c>
      <c r="B36">
        <v>34</v>
      </c>
      <c r="C36" t="s">
        <v>3432</v>
      </c>
      <c r="D36" t="s">
        <v>3313</v>
      </c>
      <c r="E36" t="s">
        <v>1033</v>
      </c>
      <c r="F36" t="s">
        <v>3417</v>
      </c>
      <c r="G36" t="s">
        <v>3315</v>
      </c>
      <c r="H36" t="s">
        <v>3404</v>
      </c>
      <c r="I36" s="2" t="s">
        <v>3433</v>
      </c>
      <c r="J36" s="2" t="s">
        <v>3434</v>
      </c>
      <c r="K36" t="s">
        <v>1035</v>
      </c>
    </row>
    <row r="37" spans="1:11" x14ac:dyDescent="0.45">
      <c r="A37" s="1">
        <v>35</v>
      </c>
      <c r="B37">
        <v>35</v>
      </c>
      <c r="C37" t="s">
        <v>3435</v>
      </c>
      <c r="D37" t="s">
        <v>3313</v>
      </c>
      <c r="E37" t="s">
        <v>1033</v>
      </c>
      <c r="F37" t="s">
        <v>3417</v>
      </c>
      <c r="G37" t="s">
        <v>3315</v>
      </c>
      <c r="H37" t="s">
        <v>3404</v>
      </c>
      <c r="I37" s="2" t="s">
        <v>3436</v>
      </c>
      <c r="J37" s="2" t="s">
        <v>3437</v>
      </c>
      <c r="K37" t="s">
        <v>1035</v>
      </c>
    </row>
    <row r="38" spans="1:11" x14ac:dyDescent="0.45">
      <c r="A38" s="1">
        <v>36</v>
      </c>
      <c r="B38">
        <v>36</v>
      </c>
      <c r="C38" t="s">
        <v>3438</v>
      </c>
      <c r="D38" t="s">
        <v>3313</v>
      </c>
      <c r="E38" t="s">
        <v>1033</v>
      </c>
      <c r="F38" t="s">
        <v>3417</v>
      </c>
      <c r="G38" t="s">
        <v>3315</v>
      </c>
      <c r="H38" t="s">
        <v>3404</v>
      </c>
      <c r="I38" s="2" t="s">
        <v>3439</v>
      </c>
      <c r="J38" s="2" t="s">
        <v>3440</v>
      </c>
      <c r="K38" t="s">
        <v>1035</v>
      </c>
    </row>
    <row r="39" spans="1:11" x14ac:dyDescent="0.45">
      <c r="A39" s="1">
        <v>37</v>
      </c>
      <c r="B39">
        <v>37</v>
      </c>
      <c r="C39" t="s">
        <v>3441</v>
      </c>
      <c r="D39" t="s">
        <v>3313</v>
      </c>
      <c r="E39" t="s">
        <v>1033</v>
      </c>
      <c r="F39" t="s">
        <v>3417</v>
      </c>
      <c r="G39" t="s">
        <v>3315</v>
      </c>
      <c r="H39" t="s">
        <v>3404</v>
      </c>
      <c r="I39" s="2" t="s">
        <v>3442</v>
      </c>
      <c r="J39" s="2" t="s">
        <v>3443</v>
      </c>
      <c r="K39" t="s">
        <v>1035</v>
      </c>
    </row>
    <row r="40" spans="1:11" x14ac:dyDescent="0.45">
      <c r="A40" s="1">
        <v>38</v>
      </c>
      <c r="B40">
        <v>38</v>
      </c>
      <c r="C40" t="s">
        <v>3444</v>
      </c>
      <c r="D40" t="s">
        <v>3313</v>
      </c>
      <c r="E40" t="s">
        <v>1033</v>
      </c>
      <c r="F40" t="s">
        <v>3417</v>
      </c>
      <c r="G40" t="s">
        <v>3315</v>
      </c>
      <c r="H40" t="s">
        <v>3404</v>
      </c>
      <c r="I40" s="2" t="s">
        <v>3445</v>
      </c>
      <c r="J40" s="2" t="s">
        <v>3446</v>
      </c>
      <c r="K40" t="s">
        <v>1035</v>
      </c>
    </row>
    <row r="41" spans="1:11" x14ac:dyDescent="0.45">
      <c r="A41" s="1">
        <v>39</v>
      </c>
      <c r="B41">
        <v>39</v>
      </c>
      <c r="C41" t="s">
        <v>3447</v>
      </c>
      <c r="D41" t="s">
        <v>3313</v>
      </c>
      <c r="E41" t="s">
        <v>1033</v>
      </c>
      <c r="F41" t="s">
        <v>3417</v>
      </c>
      <c r="G41" t="s">
        <v>3315</v>
      </c>
      <c r="H41" t="s">
        <v>3404</v>
      </c>
      <c r="I41" s="2" t="s">
        <v>3448</v>
      </c>
      <c r="J41" s="2" t="s">
        <v>3449</v>
      </c>
      <c r="K41" t="s">
        <v>1035</v>
      </c>
    </row>
    <row r="42" spans="1:11" x14ac:dyDescent="0.45">
      <c r="A42" s="1">
        <v>40</v>
      </c>
      <c r="B42">
        <v>40</v>
      </c>
      <c r="C42" t="s">
        <v>3450</v>
      </c>
      <c r="D42" t="s">
        <v>3313</v>
      </c>
      <c r="E42" t="s">
        <v>800</v>
      </c>
      <c r="F42" t="s">
        <v>3323</v>
      </c>
      <c r="G42" t="s">
        <v>3315</v>
      </c>
      <c r="H42" t="s">
        <v>3451</v>
      </c>
      <c r="I42" s="2" t="s">
        <v>3452</v>
      </c>
      <c r="J42" s="2" t="s">
        <v>3453</v>
      </c>
      <c r="K42" t="s">
        <v>802</v>
      </c>
    </row>
    <row r="43" spans="1:11" x14ac:dyDescent="0.45">
      <c r="A43" s="1">
        <v>41</v>
      </c>
      <c r="B43">
        <v>41</v>
      </c>
      <c r="C43" t="s">
        <v>3454</v>
      </c>
      <c r="D43" t="s">
        <v>3313</v>
      </c>
      <c r="E43" t="s">
        <v>803</v>
      </c>
      <c r="F43" t="s">
        <v>3323</v>
      </c>
      <c r="G43" t="s">
        <v>3315</v>
      </c>
      <c r="H43" t="s">
        <v>3451</v>
      </c>
      <c r="I43" s="2" t="s">
        <v>3455</v>
      </c>
      <c r="J43" s="2" t="s">
        <v>3456</v>
      </c>
      <c r="K43" t="s">
        <v>805</v>
      </c>
    </row>
    <row r="44" spans="1:11" x14ac:dyDescent="0.45">
      <c r="A44" s="1">
        <v>42</v>
      </c>
      <c r="B44">
        <v>42</v>
      </c>
      <c r="C44" t="s">
        <v>3457</v>
      </c>
      <c r="D44" t="s">
        <v>3313</v>
      </c>
      <c r="E44" t="s">
        <v>856</v>
      </c>
      <c r="F44" t="s">
        <v>3323</v>
      </c>
      <c r="G44" t="s">
        <v>3315</v>
      </c>
      <c r="H44" t="s">
        <v>3451</v>
      </c>
      <c r="I44" s="2" t="s">
        <v>3458</v>
      </c>
      <c r="J44" s="2" t="s">
        <v>3459</v>
      </c>
      <c r="K44" t="s">
        <v>858</v>
      </c>
    </row>
    <row r="45" spans="1:11" x14ac:dyDescent="0.45">
      <c r="A45" s="1">
        <v>43</v>
      </c>
      <c r="B45">
        <v>43</v>
      </c>
      <c r="C45" t="s">
        <v>3460</v>
      </c>
      <c r="D45" t="s">
        <v>3313</v>
      </c>
      <c r="E45" t="s">
        <v>817</v>
      </c>
      <c r="F45" t="s">
        <v>3323</v>
      </c>
      <c r="G45" t="s">
        <v>3315</v>
      </c>
      <c r="H45" t="s">
        <v>3451</v>
      </c>
      <c r="I45" s="2" t="s">
        <v>3461</v>
      </c>
      <c r="J45" s="2" t="s">
        <v>3462</v>
      </c>
      <c r="K45" t="s">
        <v>819</v>
      </c>
    </row>
    <row r="46" spans="1:11" x14ac:dyDescent="0.45">
      <c r="A46" s="1">
        <v>44</v>
      </c>
      <c r="B46">
        <v>44</v>
      </c>
      <c r="C46" t="s">
        <v>3463</v>
      </c>
      <c r="D46" t="s">
        <v>3313</v>
      </c>
      <c r="E46" t="s">
        <v>817</v>
      </c>
      <c r="F46" t="s">
        <v>3323</v>
      </c>
      <c r="G46" t="s">
        <v>3315</v>
      </c>
      <c r="H46" t="s">
        <v>3451</v>
      </c>
      <c r="I46" s="2" t="s">
        <v>3464</v>
      </c>
      <c r="J46" s="2" t="s">
        <v>3465</v>
      </c>
      <c r="K46" t="s">
        <v>819</v>
      </c>
    </row>
    <row r="47" spans="1:11" x14ac:dyDescent="0.45">
      <c r="A47" s="1">
        <v>45</v>
      </c>
      <c r="B47">
        <v>45</v>
      </c>
      <c r="C47" t="s">
        <v>3466</v>
      </c>
      <c r="D47" t="s">
        <v>3313</v>
      </c>
      <c r="E47" t="s">
        <v>817</v>
      </c>
      <c r="F47" t="s">
        <v>3323</v>
      </c>
      <c r="G47" t="s">
        <v>3315</v>
      </c>
      <c r="H47" t="s">
        <v>3451</v>
      </c>
      <c r="I47" s="2" t="s">
        <v>3467</v>
      </c>
      <c r="J47" s="2" t="s">
        <v>3468</v>
      </c>
      <c r="K47" t="s">
        <v>819</v>
      </c>
    </row>
    <row r="48" spans="1:11" x14ac:dyDescent="0.45">
      <c r="A48" s="1">
        <v>46</v>
      </c>
      <c r="B48">
        <v>46</v>
      </c>
      <c r="C48" t="s">
        <v>3469</v>
      </c>
      <c r="D48" t="s">
        <v>3313</v>
      </c>
      <c r="E48" t="s">
        <v>862</v>
      </c>
      <c r="F48" t="s">
        <v>3323</v>
      </c>
      <c r="G48" t="s">
        <v>3315</v>
      </c>
      <c r="H48" t="s">
        <v>3451</v>
      </c>
      <c r="I48" s="2" t="s">
        <v>3470</v>
      </c>
      <c r="J48" s="2" t="s">
        <v>3471</v>
      </c>
      <c r="K48" t="s">
        <v>864</v>
      </c>
    </row>
    <row r="49" spans="1:11" x14ac:dyDescent="0.45">
      <c r="A49" s="1">
        <v>47</v>
      </c>
      <c r="B49">
        <v>47</v>
      </c>
      <c r="C49" t="s">
        <v>3472</v>
      </c>
      <c r="D49" t="s">
        <v>3313</v>
      </c>
      <c r="E49" t="s">
        <v>817</v>
      </c>
      <c r="F49" t="s">
        <v>3323</v>
      </c>
      <c r="G49" t="s">
        <v>3315</v>
      </c>
      <c r="H49" t="s">
        <v>3451</v>
      </c>
      <c r="I49" s="2" t="s">
        <v>3473</v>
      </c>
      <c r="J49" s="2" t="s">
        <v>3474</v>
      </c>
      <c r="K49" t="s">
        <v>819</v>
      </c>
    </row>
    <row r="50" spans="1:11" x14ac:dyDescent="0.45">
      <c r="A50" s="1">
        <v>48</v>
      </c>
      <c r="B50">
        <v>48</v>
      </c>
      <c r="C50" t="s">
        <v>3475</v>
      </c>
      <c r="D50" t="s">
        <v>3313</v>
      </c>
      <c r="E50" t="s">
        <v>3476</v>
      </c>
      <c r="F50" t="s">
        <v>3336</v>
      </c>
      <c r="G50" t="s">
        <v>3315</v>
      </c>
      <c r="H50" t="s">
        <v>3451</v>
      </c>
      <c r="I50" s="2" t="s">
        <v>3477</v>
      </c>
      <c r="J50" s="2" t="s">
        <v>3478</v>
      </c>
      <c r="K50" t="s">
        <v>3479</v>
      </c>
    </row>
    <row r="51" spans="1:11" x14ac:dyDescent="0.45">
      <c r="A51" s="1">
        <v>49</v>
      </c>
      <c r="B51">
        <v>49</v>
      </c>
      <c r="C51" t="s">
        <v>3480</v>
      </c>
      <c r="D51" t="s">
        <v>3313</v>
      </c>
      <c r="E51" t="s">
        <v>715</v>
      </c>
      <c r="F51" t="s">
        <v>3314</v>
      </c>
      <c r="G51" t="s">
        <v>3315</v>
      </c>
      <c r="H51" t="s">
        <v>3481</v>
      </c>
      <c r="I51" s="2" t="s">
        <v>3482</v>
      </c>
      <c r="J51" s="2" t="s">
        <v>3483</v>
      </c>
      <c r="K51" t="s">
        <v>720</v>
      </c>
    </row>
    <row r="52" spans="1:11" x14ac:dyDescent="0.45">
      <c r="A52" s="1">
        <v>50</v>
      </c>
      <c r="B52">
        <v>50</v>
      </c>
      <c r="C52" t="s">
        <v>3484</v>
      </c>
      <c r="D52" t="s">
        <v>3313</v>
      </c>
      <c r="E52" t="s">
        <v>3485</v>
      </c>
      <c r="F52" t="s">
        <v>3323</v>
      </c>
      <c r="G52" t="s">
        <v>3315</v>
      </c>
      <c r="H52" t="s">
        <v>3481</v>
      </c>
      <c r="I52" s="2" t="s">
        <v>3486</v>
      </c>
      <c r="J52" s="2" t="s">
        <v>3487</v>
      </c>
      <c r="K52" t="s">
        <v>777</v>
      </c>
    </row>
    <row r="53" spans="1:11" x14ac:dyDescent="0.45">
      <c r="A53" s="1">
        <v>51</v>
      </c>
      <c r="B53">
        <v>51</v>
      </c>
      <c r="C53" t="s">
        <v>3488</v>
      </c>
      <c r="D53" t="s">
        <v>3313</v>
      </c>
      <c r="E53" t="s">
        <v>3485</v>
      </c>
      <c r="F53" t="s">
        <v>3323</v>
      </c>
      <c r="G53" t="s">
        <v>3315</v>
      </c>
      <c r="H53" t="s">
        <v>3481</v>
      </c>
      <c r="I53" s="2" t="s">
        <v>3489</v>
      </c>
      <c r="J53" s="2" t="s">
        <v>3490</v>
      </c>
      <c r="K53" t="s">
        <v>777</v>
      </c>
    </row>
    <row r="54" spans="1:11" x14ac:dyDescent="0.45">
      <c r="A54" s="1">
        <v>52</v>
      </c>
      <c r="B54">
        <v>52</v>
      </c>
      <c r="C54" t="s">
        <v>3491</v>
      </c>
      <c r="D54" t="s">
        <v>3313</v>
      </c>
      <c r="E54" t="s">
        <v>3485</v>
      </c>
      <c r="F54" t="s">
        <v>3323</v>
      </c>
      <c r="G54" t="s">
        <v>3315</v>
      </c>
      <c r="H54" t="s">
        <v>3481</v>
      </c>
      <c r="I54" s="2" t="s">
        <v>3492</v>
      </c>
      <c r="J54" s="2" t="s">
        <v>3493</v>
      </c>
      <c r="K54" t="s">
        <v>777</v>
      </c>
    </row>
    <row r="55" spans="1:11" x14ac:dyDescent="0.45">
      <c r="A55" s="1">
        <v>53</v>
      </c>
      <c r="B55">
        <v>53</v>
      </c>
      <c r="C55" t="s">
        <v>3494</v>
      </c>
      <c r="D55" t="s">
        <v>3313</v>
      </c>
      <c r="E55" t="s">
        <v>3485</v>
      </c>
      <c r="F55" t="s">
        <v>3323</v>
      </c>
      <c r="G55" t="s">
        <v>3315</v>
      </c>
      <c r="H55" t="s">
        <v>3481</v>
      </c>
      <c r="I55" s="2" t="s">
        <v>3495</v>
      </c>
      <c r="J55" s="2" t="s">
        <v>3496</v>
      </c>
      <c r="K55" t="s">
        <v>777</v>
      </c>
    </row>
    <row r="56" spans="1:11" x14ac:dyDescent="0.45">
      <c r="A56" s="1">
        <v>54</v>
      </c>
      <c r="B56">
        <v>54</v>
      </c>
      <c r="C56" t="s">
        <v>3497</v>
      </c>
      <c r="D56" t="s">
        <v>3313</v>
      </c>
      <c r="E56" t="s">
        <v>2681</v>
      </c>
      <c r="F56" t="s">
        <v>3417</v>
      </c>
      <c r="G56" t="s">
        <v>3315</v>
      </c>
      <c r="H56" t="s">
        <v>3498</v>
      </c>
      <c r="I56" s="2" t="s">
        <v>3499</v>
      </c>
      <c r="J56" s="2" t="s">
        <v>3500</v>
      </c>
      <c r="K56" t="s">
        <v>2683</v>
      </c>
    </row>
    <row r="57" spans="1:11" x14ac:dyDescent="0.45">
      <c r="A57" s="1">
        <v>55</v>
      </c>
      <c r="B57">
        <v>55</v>
      </c>
      <c r="C57" t="s">
        <v>3501</v>
      </c>
      <c r="D57" t="s">
        <v>3313</v>
      </c>
      <c r="E57" t="s">
        <v>699</v>
      </c>
      <c r="F57" t="s">
        <v>3502</v>
      </c>
      <c r="G57" t="s">
        <v>3315</v>
      </c>
      <c r="H57" t="s">
        <v>3498</v>
      </c>
      <c r="I57" s="2" t="s">
        <v>3503</v>
      </c>
      <c r="J57" s="2" t="s">
        <v>3504</v>
      </c>
      <c r="K57" t="s">
        <v>707</v>
      </c>
    </row>
    <row r="58" spans="1:11" x14ac:dyDescent="0.45">
      <c r="A58" s="1">
        <v>56</v>
      </c>
      <c r="B58">
        <v>56</v>
      </c>
      <c r="C58" t="s">
        <v>3505</v>
      </c>
      <c r="D58" t="s">
        <v>3313</v>
      </c>
      <c r="E58" t="s">
        <v>699</v>
      </c>
      <c r="F58" t="s">
        <v>3502</v>
      </c>
      <c r="G58" t="s">
        <v>3315</v>
      </c>
      <c r="H58" t="s">
        <v>3498</v>
      </c>
      <c r="I58" s="2" t="s">
        <v>3506</v>
      </c>
      <c r="J58" s="2" t="s">
        <v>3507</v>
      </c>
      <c r="K58" t="s">
        <v>707</v>
      </c>
    </row>
    <row r="59" spans="1:11" x14ac:dyDescent="0.45">
      <c r="A59" s="1">
        <v>57</v>
      </c>
      <c r="B59">
        <v>57</v>
      </c>
      <c r="C59" t="s">
        <v>3508</v>
      </c>
      <c r="D59" t="s">
        <v>3313</v>
      </c>
      <c r="E59" t="s">
        <v>2797</v>
      </c>
      <c r="F59" t="s">
        <v>3323</v>
      </c>
      <c r="G59" t="s">
        <v>3315</v>
      </c>
      <c r="H59" t="s">
        <v>3509</v>
      </c>
      <c r="I59" s="2" t="s">
        <v>3510</v>
      </c>
      <c r="J59" s="2" t="s">
        <v>3511</v>
      </c>
      <c r="K59" t="s">
        <v>2799</v>
      </c>
    </row>
    <row r="60" spans="1:11" x14ac:dyDescent="0.45">
      <c r="A60" s="1">
        <v>58</v>
      </c>
      <c r="B60">
        <v>58</v>
      </c>
      <c r="C60" t="s">
        <v>3512</v>
      </c>
      <c r="D60" t="s">
        <v>3313</v>
      </c>
      <c r="E60" t="s">
        <v>2797</v>
      </c>
      <c r="F60" t="s">
        <v>3323</v>
      </c>
      <c r="G60" t="s">
        <v>3315</v>
      </c>
      <c r="H60" t="s">
        <v>3509</v>
      </c>
      <c r="I60" s="2" t="s">
        <v>3513</v>
      </c>
      <c r="J60" s="2" t="s">
        <v>3514</v>
      </c>
      <c r="K60" t="s">
        <v>2799</v>
      </c>
    </row>
    <row r="61" spans="1:11" x14ac:dyDescent="0.45">
      <c r="A61" s="1">
        <v>59</v>
      </c>
      <c r="B61">
        <v>59</v>
      </c>
      <c r="C61" t="s">
        <v>3515</v>
      </c>
      <c r="D61" t="s">
        <v>3313</v>
      </c>
      <c r="E61" t="s">
        <v>865</v>
      </c>
      <c r="F61" t="s">
        <v>3336</v>
      </c>
      <c r="G61" t="s">
        <v>3315</v>
      </c>
      <c r="H61" t="s">
        <v>3516</v>
      </c>
      <c r="I61" s="2" t="s">
        <v>3517</v>
      </c>
      <c r="J61" s="2" t="s">
        <v>3518</v>
      </c>
      <c r="K61" t="s">
        <v>867</v>
      </c>
    </row>
    <row r="62" spans="1:11" x14ac:dyDescent="0.45">
      <c r="A62" s="1">
        <v>60</v>
      </c>
      <c r="B62">
        <v>60</v>
      </c>
      <c r="C62" t="s">
        <v>3519</v>
      </c>
      <c r="D62" t="s">
        <v>3313</v>
      </c>
      <c r="E62" t="s">
        <v>3520</v>
      </c>
      <c r="F62" t="s">
        <v>3323</v>
      </c>
      <c r="G62" t="s">
        <v>3315</v>
      </c>
      <c r="H62" t="s">
        <v>3516</v>
      </c>
      <c r="I62" s="2" t="s">
        <v>3521</v>
      </c>
      <c r="J62" s="2" t="s">
        <v>3522</v>
      </c>
      <c r="K62" t="s">
        <v>3523</v>
      </c>
    </row>
    <row r="63" spans="1:11" x14ac:dyDescent="0.45">
      <c r="A63" s="1">
        <v>61</v>
      </c>
      <c r="B63">
        <v>61</v>
      </c>
      <c r="C63" t="s">
        <v>3524</v>
      </c>
      <c r="D63" t="s">
        <v>3313</v>
      </c>
      <c r="E63" t="s">
        <v>3525</v>
      </c>
      <c r="F63" t="s">
        <v>3323</v>
      </c>
      <c r="G63" t="s">
        <v>3315</v>
      </c>
      <c r="H63" t="s">
        <v>3516</v>
      </c>
      <c r="I63" s="2" t="s">
        <v>3526</v>
      </c>
      <c r="J63" s="2" t="s">
        <v>3527</v>
      </c>
      <c r="K63" t="s">
        <v>3528</v>
      </c>
    </row>
    <row r="64" spans="1:11" x14ac:dyDescent="0.45">
      <c r="A64" s="1">
        <v>62</v>
      </c>
      <c r="B64">
        <v>62</v>
      </c>
      <c r="C64" t="s">
        <v>3529</v>
      </c>
      <c r="D64" t="s">
        <v>3313</v>
      </c>
      <c r="E64" t="s">
        <v>3530</v>
      </c>
      <c r="F64" t="s">
        <v>3336</v>
      </c>
      <c r="G64" t="s">
        <v>3315</v>
      </c>
      <c r="H64" t="s">
        <v>3531</v>
      </c>
      <c r="I64" s="2" t="s">
        <v>3532</v>
      </c>
      <c r="J64" s="2" t="s">
        <v>3533</v>
      </c>
      <c r="K64" t="s">
        <v>3534</v>
      </c>
    </row>
    <row r="65" spans="1:11" x14ac:dyDescent="0.45">
      <c r="A65" s="1">
        <v>63</v>
      </c>
      <c r="B65">
        <v>63</v>
      </c>
      <c r="C65" t="s">
        <v>3535</v>
      </c>
      <c r="D65" t="s">
        <v>3313</v>
      </c>
      <c r="E65" t="s">
        <v>463</v>
      </c>
      <c r="F65" t="s">
        <v>3314</v>
      </c>
      <c r="G65" t="s">
        <v>3315</v>
      </c>
      <c r="H65" t="s">
        <v>3531</v>
      </c>
      <c r="I65" s="2" t="s">
        <v>3536</v>
      </c>
      <c r="J65" s="2" t="s">
        <v>3537</v>
      </c>
      <c r="K65" t="s">
        <v>465</v>
      </c>
    </row>
    <row r="66" spans="1:11" x14ac:dyDescent="0.45">
      <c r="A66" s="1">
        <v>64</v>
      </c>
      <c r="B66">
        <v>64</v>
      </c>
      <c r="C66" t="s">
        <v>3538</v>
      </c>
      <c r="D66" t="s">
        <v>3313</v>
      </c>
      <c r="E66" t="s">
        <v>3539</v>
      </c>
      <c r="F66" t="s">
        <v>3323</v>
      </c>
      <c r="G66" t="s">
        <v>3315</v>
      </c>
      <c r="H66" t="s">
        <v>3531</v>
      </c>
      <c r="I66" s="2" t="s">
        <v>3540</v>
      </c>
      <c r="J66" s="2" t="s">
        <v>3541</v>
      </c>
      <c r="K66" t="s">
        <v>3542</v>
      </c>
    </row>
    <row r="67" spans="1:11" x14ac:dyDescent="0.45">
      <c r="A67" s="1">
        <v>65</v>
      </c>
      <c r="B67">
        <v>65</v>
      </c>
      <c r="C67" t="s">
        <v>3543</v>
      </c>
      <c r="D67" t="s">
        <v>3313</v>
      </c>
      <c r="E67" t="s">
        <v>3539</v>
      </c>
      <c r="F67" t="s">
        <v>3323</v>
      </c>
      <c r="G67" t="s">
        <v>3315</v>
      </c>
      <c r="H67" t="s">
        <v>3531</v>
      </c>
      <c r="I67" s="2" t="s">
        <v>3544</v>
      </c>
      <c r="J67" s="2" t="s">
        <v>3545</v>
      </c>
      <c r="K67" t="s">
        <v>3542</v>
      </c>
    </row>
    <row r="68" spans="1:11" x14ac:dyDescent="0.45">
      <c r="A68" s="1">
        <v>66</v>
      </c>
      <c r="B68">
        <v>66</v>
      </c>
      <c r="C68" t="s">
        <v>3546</v>
      </c>
      <c r="D68" t="s">
        <v>3313</v>
      </c>
      <c r="E68" t="s">
        <v>1090</v>
      </c>
      <c r="F68" t="s">
        <v>3314</v>
      </c>
      <c r="G68" t="s">
        <v>3315</v>
      </c>
      <c r="H68" t="s">
        <v>3547</v>
      </c>
      <c r="I68" s="2" t="s">
        <v>3548</v>
      </c>
      <c r="J68" s="2" t="s">
        <v>3549</v>
      </c>
      <c r="K68" t="s">
        <v>1092</v>
      </c>
    </row>
    <row r="69" spans="1:11" x14ac:dyDescent="0.45">
      <c r="A69" s="1">
        <v>67</v>
      </c>
      <c r="B69">
        <v>67</v>
      </c>
      <c r="C69" t="s">
        <v>3550</v>
      </c>
      <c r="D69" t="s">
        <v>3313</v>
      </c>
      <c r="E69" t="s">
        <v>1082</v>
      </c>
      <c r="F69" t="s">
        <v>3314</v>
      </c>
      <c r="G69" t="s">
        <v>3315</v>
      </c>
      <c r="H69" t="s">
        <v>3547</v>
      </c>
      <c r="I69" s="2" t="s">
        <v>3551</v>
      </c>
      <c r="J69" s="2" t="s">
        <v>3552</v>
      </c>
      <c r="K69" t="s">
        <v>1084</v>
      </c>
    </row>
    <row r="70" spans="1:11" x14ac:dyDescent="0.45">
      <c r="A70" s="1">
        <v>68</v>
      </c>
      <c r="B70">
        <v>68</v>
      </c>
      <c r="C70" t="s">
        <v>3553</v>
      </c>
      <c r="D70" t="s">
        <v>3313</v>
      </c>
      <c r="E70" t="s">
        <v>1082</v>
      </c>
      <c r="F70" t="s">
        <v>3336</v>
      </c>
      <c r="G70" t="s">
        <v>3315</v>
      </c>
      <c r="H70" t="s">
        <v>3547</v>
      </c>
      <c r="I70" s="2" t="s">
        <v>3554</v>
      </c>
      <c r="J70" s="2" t="s">
        <v>3555</v>
      </c>
      <c r="K70" t="s">
        <v>1084</v>
      </c>
    </row>
    <row r="71" spans="1:11" x14ac:dyDescent="0.45">
      <c r="A71" s="1">
        <v>69</v>
      </c>
      <c r="B71">
        <v>69</v>
      </c>
      <c r="C71" t="s">
        <v>3556</v>
      </c>
      <c r="D71" t="s">
        <v>3313</v>
      </c>
      <c r="E71" t="s">
        <v>1082</v>
      </c>
      <c r="F71" t="s">
        <v>3336</v>
      </c>
      <c r="G71" t="s">
        <v>3315</v>
      </c>
      <c r="H71" t="s">
        <v>3547</v>
      </c>
      <c r="I71" s="2" t="s">
        <v>3557</v>
      </c>
      <c r="J71" s="2" t="s">
        <v>3558</v>
      </c>
      <c r="K71" t="s">
        <v>1084</v>
      </c>
    </row>
    <row r="72" spans="1:11" x14ac:dyDescent="0.45">
      <c r="A72" s="1">
        <v>70</v>
      </c>
      <c r="B72">
        <v>70</v>
      </c>
      <c r="C72" t="s">
        <v>3559</v>
      </c>
      <c r="D72" t="s">
        <v>3313</v>
      </c>
      <c r="E72" t="s">
        <v>1082</v>
      </c>
      <c r="F72" t="s">
        <v>3336</v>
      </c>
      <c r="G72" t="s">
        <v>3315</v>
      </c>
      <c r="H72" t="s">
        <v>3547</v>
      </c>
      <c r="I72" s="2" t="s">
        <v>3560</v>
      </c>
      <c r="J72" s="2" t="s">
        <v>3561</v>
      </c>
      <c r="K72" t="s">
        <v>1084</v>
      </c>
    </row>
    <row r="73" spans="1:11" x14ac:dyDescent="0.45">
      <c r="A73" s="1">
        <v>71</v>
      </c>
      <c r="B73">
        <v>71</v>
      </c>
      <c r="C73" t="s">
        <v>3562</v>
      </c>
      <c r="D73" t="s">
        <v>3313</v>
      </c>
      <c r="E73" t="s">
        <v>1365</v>
      </c>
      <c r="F73" t="s">
        <v>3323</v>
      </c>
      <c r="G73" t="s">
        <v>3315</v>
      </c>
      <c r="H73" t="s">
        <v>3563</v>
      </c>
      <c r="I73" s="2" t="s">
        <v>3564</v>
      </c>
      <c r="J73" s="2" t="s">
        <v>3565</v>
      </c>
      <c r="K73" t="s">
        <v>1367</v>
      </c>
    </row>
    <row r="74" spans="1:11" x14ac:dyDescent="0.45">
      <c r="A74" s="1">
        <v>72</v>
      </c>
      <c r="B74">
        <v>72</v>
      </c>
      <c r="C74" t="s">
        <v>3566</v>
      </c>
      <c r="D74" t="s">
        <v>3313</v>
      </c>
      <c r="E74" t="s">
        <v>1406</v>
      </c>
      <c r="F74" t="s">
        <v>3323</v>
      </c>
      <c r="G74" t="s">
        <v>3315</v>
      </c>
      <c r="H74" t="s">
        <v>3563</v>
      </c>
      <c r="I74" s="2" t="s">
        <v>3567</v>
      </c>
      <c r="J74" s="2" t="s">
        <v>3568</v>
      </c>
      <c r="K74" t="s">
        <v>1408</v>
      </c>
    </row>
    <row r="75" spans="1:11" x14ac:dyDescent="0.45">
      <c r="A75" s="1">
        <v>73</v>
      </c>
      <c r="B75">
        <v>73</v>
      </c>
      <c r="C75" t="s">
        <v>3569</v>
      </c>
      <c r="D75" t="s">
        <v>3313</v>
      </c>
      <c r="E75" t="s">
        <v>1406</v>
      </c>
      <c r="F75" t="s">
        <v>3323</v>
      </c>
      <c r="G75" t="s">
        <v>3315</v>
      </c>
      <c r="H75" t="s">
        <v>3563</v>
      </c>
      <c r="I75" s="2" t="s">
        <v>3570</v>
      </c>
      <c r="J75" s="2" t="s">
        <v>3571</v>
      </c>
      <c r="K75" t="s">
        <v>1408</v>
      </c>
    </row>
    <row r="76" spans="1:11" x14ac:dyDescent="0.45">
      <c r="A76" s="1">
        <v>74</v>
      </c>
      <c r="B76">
        <v>74</v>
      </c>
      <c r="C76" t="s">
        <v>3572</v>
      </c>
      <c r="D76" t="s">
        <v>3313</v>
      </c>
      <c r="E76" t="s">
        <v>1316</v>
      </c>
      <c r="F76" t="s">
        <v>3336</v>
      </c>
      <c r="G76" t="s">
        <v>3315</v>
      </c>
      <c r="H76" t="s">
        <v>3573</v>
      </c>
      <c r="I76" s="2" t="s">
        <v>3574</v>
      </c>
      <c r="J76" s="2" t="s">
        <v>3575</v>
      </c>
      <c r="K76" t="s">
        <v>1318</v>
      </c>
    </row>
    <row r="77" spans="1:11" x14ac:dyDescent="0.45">
      <c r="A77" s="1">
        <v>75</v>
      </c>
      <c r="B77">
        <v>75</v>
      </c>
      <c r="C77" t="s">
        <v>3576</v>
      </c>
      <c r="D77" t="s">
        <v>3313</v>
      </c>
      <c r="E77" t="s">
        <v>1322</v>
      </c>
      <c r="F77" t="s">
        <v>3323</v>
      </c>
      <c r="G77" t="s">
        <v>3315</v>
      </c>
      <c r="H77" t="s">
        <v>3573</v>
      </c>
      <c r="I77" s="2" t="s">
        <v>3577</v>
      </c>
      <c r="J77" s="2" t="s">
        <v>3578</v>
      </c>
      <c r="K77" t="s">
        <v>1324</v>
      </c>
    </row>
    <row r="78" spans="1:11" x14ac:dyDescent="0.45">
      <c r="A78" s="1">
        <v>76</v>
      </c>
      <c r="B78">
        <v>76</v>
      </c>
      <c r="C78" t="s">
        <v>3579</v>
      </c>
      <c r="D78" t="s">
        <v>3313</v>
      </c>
      <c r="E78" t="s">
        <v>1316</v>
      </c>
      <c r="F78" t="s">
        <v>3323</v>
      </c>
      <c r="G78" t="s">
        <v>3315</v>
      </c>
      <c r="H78" t="s">
        <v>3580</v>
      </c>
      <c r="I78" s="2" t="s">
        <v>3581</v>
      </c>
      <c r="J78" s="2" t="s">
        <v>3582</v>
      </c>
      <c r="K78" t="s">
        <v>1318</v>
      </c>
    </row>
    <row r="79" spans="1:11" x14ac:dyDescent="0.45">
      <c r="A79" s="1">
        <v>77</v>
      </c>
      <c r="B79">
        <v>77</v>
      </c>
      <c r="C79" t="s">
        <v>3583</v>
      </c>
      <c r="D79" t="s">
        <v>3313</v>
      </c>
      <c r="E79" t="s">
        <v>1316</v>
      </c>
      <c r="F79" t="s">
        <v>3502</v>
      </c>
      <c r="G79" t="s">
        <v>3315</v>
      </c>
      <c r="H79" t="s">
        <v>3580</v>
      </c>
      <c r="I79" s="2" t="s">
        <v>3584</v>
      </c>
      <c r="J79" s="2" t="s">
        <v>3585</v>
      </c>
      <c r="K79" t="s">
        <v>1318</v>
      </c>
    </row>
    <row r="80" spans="1:11" x14ac:dyDescent="0.45">
      <c r="A80" s="1">
        <v>78</v>
      </c>
      <c r="B80">
        <v>78</v>
      </c>
      <c r="C80" t="s">
        <v>3586</v>
      </c>
      <c r="D80" t="s">
        <v>3313</v>
      </c>
      <c r="E80" t="s">
        <v>1322</v>
      </c>
      <c r="F80" t="s">
        <v>3502</v>
      </c>
      <c r="G80" t="s">
        <v>3315</v>
      </c>
      <c r="H80" t="s">
        <v>3580</v>
      </c>
      <c r="I80" s="2" t="s">
        <v>3587</v>
      </c>
      <c r="J80" s="2" t="s">
        <v>3588</v>
      </c>
      <c r="K80" t="s">
        <v>1324</v>
      </c>
    </row>
    <row r="81" spans="1:11" x14ac:dyDescent="0.45">
      <c r="A81" s="1">
        <v>79</v>
      </c>
      <c r="B81">
        <v>79</v>
      </c>
      <c r="C81" t="s">
        <v>3589</v>
      </c>
      <c r="D81" t="s">
        <v>3313</v>
      </c>
      <c r="E81" t="s">
        <v>1316</v>
      </c>
      <c r="F81" t="s">
        <v>3323</v>
      </c>
      <c r="G81" t="s">
        <v>3315</v>
      </c>
      <c r="H81" t="s">
        <v>3580</v>
      </c>
      <c r="I81" s="2" t="s">
        <v>3590</v>
      </c>
      <c r="J81" s="2" t="s">
        <v>3591</v>
      </c>
      <c r="K81" t="s">
        <v>1318</v>
      </c>
    </row>
    <row r="82" spans="1:11" x14ac:dyDescent="0.45">
      <c r="A82" s="1">
        <v>80</v>
      </c>
      <c r="B82">
        <v>80</v>
      </c>
      <c r="C82" t="s">
        <v>3592</v>
      </c>
      <c r="D82" t="s">
        <v>3313</v>
      </c>
      <c r="E82" t="s">
        <v>3593</v>
      </c>
      <c r="F82" t="s">
        <v>3323</v>
      </c>
      <c r="G82" t="s">
        <v>3315</v>
      </c>
      <c r="H82" t="s">
        <v>3580</v>
      </c>
      <c r="I82" s="2" t="s">
        <v>3594</v>
      </c>
      <c r="J82" s="2" t="s">
        <v>3595</v>
      </c>
      <c r="K82" t="s">
        <v>3596</v>
      </c>
    </row>
    <row r="83" spans="1:11" x14ac:dyDescent="0.45">
      <c r="A83" s="1">
        <v>81</v>
      </c>
      <c r="B83">
        <v>81</v>
      </c>
      <c r="C83" t="s">
        <v>3597</v>
      </c>
      <c r="D83" t="s">
        <v>3313</v>
      </c>
      <c r="E83" t="s">
        <v>1427</v>
      </c>
      <c r="F83" t="s">
        <v>3323</v>
      </c>
      <c r="G83" t="s">
        <v>3315</v>
      </c>
      <c r="H83" t="s">
        <v>3598</v>
      </c>
      <c r="I83" s="2" t="s">
        <v>3599</v>
      </c>
      <c r="J83" s="2" t="s">
        <v>3600</v>
      </c>
      <c r="K83" t="s">
        <v>1429</v>
      </c>
    </row>
    <row r="84" spans="1:11" x14ac:dyDescent="0.45">
      <c r="A84" s="1">
        <v>82</v>
      </c>
      <c r="B84">
        <v>82</v>
      </c>
      <c r="C84" t="s">
        <v>3601</v>
      </c>
      <c r="D84" t="s">
        <v>3313</v>
      </c>
      <c r="E84" t="s">
        <v>1430</v>
      </c>
      <c r="F84" t="s">
        <v>3323</v>
      </c>
      <c r="G84" t="s">
        <v>3315</v>
      </c>
      <c r="H84" t="s">
        <v>3598</v>
      </c>
      <c r="I84" s="2" t="s">
        <v>3602</v>
      </c>
      <c r="J84" s="2" t="s">
        <v>3603</v>
      </c>
      <c r="K84" t="s">
        <v>1432</v>
      </c>
    </row>
    <row r="85" spans="1:11" x14ac:dyDescent="0.45">
      <c r="A85" s="1">
        <v>83</v>
      </c>
      <c r="B85">
        <v>83</v>
      </c>
      <c r="C85" t="s">
        <v>3604</v>
      </c>
      <c r="D85" t="s">
        <v>3313</v>
      </c>
      <c r="E85" t="s">
        <v>1433</v>
      </c>
      <c r="F85" t="s">
        <v>3605</v>
      </c>
      <c r="G85" t="s">
        <v>3315</v>
      </c>
      <c r="H85" t="s">
        <v>3598</v>
      </c>
      <c r="I85" s="2" t="s">
        <v>3606</v>
      </c>
      <c r="J85" s="2" t="s">
        <v>3607</v>
      </c>
      <c r="K85" t="s">
        <v>1435</v>
      </c>
    </row>
    <row r="86" spans="1:11" x14ac:dyDescent="0.45">
      <c r="A86" s="1">
        <v>84</v>
      </c>
      <c r="B86">
        <v>84</v>
      </c>
      <c r="C86" t="s">
        <v>3608</v>
      </c>
      <c r="D86" t="s">
        <v>3313</v>
      </c>
      <c r="E86" t="s">
        <v>2681</v>
      </c>
      <c r="F86" t="s">
        <v>3323</v>
      </c>
      <c r="G86" t="s">
        <v>3315</v>
      </c>
      <c r="H86" t="s">
        <v>3609</v>
      </c>
      <c r="I86" s="2" t="s">
        <v>3610</v>
      </c>
      <c r="J86" s="2" t="s">
        <v>3611</v>
      </c>
      <c r="K86" t="s">
        <v>2683</v>
      </c>
    </row>
    <row r="87" spans="1:11" x14ac:dyDescent="0.45">
      <c r="A87" s="1">
        <v>85</v>
      </c>
      <c r="B87">
        <v>85</v>
      </c>
      <c r="C87" t="s">
        <v>3612</v>
      </c>
      <c r="D87" t="s">
        <v>3313</v>
      </c>
      <c r="E87" t="s">
        <v>2681</v>
      </c>
      <c r="F87" t="s">
        <v>3502</v>
      </c>
      <c r="G87" t="s">
        <v>3315</v>
      </c>
      <c r="H87" t="s">
        <v>3609</v>
      </c>
      <c r="I87" s="2" t="s">
        <v>3613</v>
      </c>
      <c r="J87" s="2" t="s">
        <v>3614</v>
      </c>
      <c r="K87" t="s">
        <v>2683</v>
      </c>
    </row>
    <row r="88" spans="1:11" x14ac:dyDescent="0.45">
      <c r="A88" s="1">
        <v>86</v>
      </c>
      <c r="B88">
        <v>86</v>
      </c>
      <c r="C88" t="s">
        <v>3615</v>
      </c>
      <c r="D88" t="s">
        <v>3313</v>
      </c>
      <c r="E88" t="s">
        <v>2797</v>
      </c>
      <c r="F88" t="s">
        <v>3323</v>
      </c>
      <c r="G88" t="s">
        <v>3315</v>
      </c>
      <c r="H88" t="s">
        <v>3609</v>
      </c>
      <c r="I88" s="2" t="s">
        <v>3616</v>
      </c>
      <c r="J88" s="2" t="s">
        <v>3617</v>
      </c>
      <c r="K88" t="s">
        <v>2799</v>
      </c>
    </row>
    <row r="89" spans="1:11" x14ac:dyDescent="0.45">
      <c r="A89" s="1">
        <v>87</v>
      </c>
      <c r="B89">
        <v>87</v>
      </c>
      <c r="C89" t="s">
        <v>3618</v>
      </c>
      <c r="D89" t="s">
        <v>3313</v>
      </c>
      <c r="E89" t="s">
        <v>3619</v>
      </c>
      <c r="F89" t="s">
        <v>3323</v>
      </c>
      <c r="G89" t="s">
        <v>3315</v>
      </c>
      <c r="H89" t="s">
        <v>3620</v>
      </c>
      <c r="I89" s="2" t="s">
        <v>3621</v>
      </c>
      <c r="J89" s="2" t="s">
        <v>3622</v>
      </c>
      <c r="K89" t="s">
        <v>756</v>
      </c>
    </row>
    <row r="90" spans="1:11" x14ac:dyDescent="0.45">
      <c r="A90" s="1">
        <v>88</v>
      </c>
      <c r="B90">
        <v>88</v>
      </c>
      <c r="C90" t="s">
        <v>3623</v>
      </c>
      <c r="D90" t="s">
        <v>3313</v>
      </c>
      <c r="E90" t="s">
        <v>1066</v>
      </c>
      <c r="F90" t="s">
        <v>3323</v>
      </c>
      <c r="G90" t="s">
        <v>3315</v>
      </c>
      <c r="H90" t="s">
        <v>3620</v>
      </c>
      <c r="I90" s="2" t="s">
        <v>3624</v>
      </c>
      <c r="J90" s="2" t="s">
        <v>3625</v>
      </c>
      <c r="K90" t="s">
        <v>1068</v>
      </c>
    </row>
    <row r="91" spans="1:11" x14ac:dyDescent="0.45">
      <c r="A91" s="1">
        <v>89</v>
      </c>
      <c r="B91">
        <v>89</v>
      </c>
      <c r="C91" t="s">
        <v>3626</v>
      </c>
      <c r="D91" t="s">
        <v>3313</v>
      </c>
      <c r="E91" t="s">
        <v>1060</v>
      </c>
      <c r="F91" t="s">
        <v>3323</v>
      </c>
      <c r="G91" t="s">
        <v>3315</v>
      </c>
      <c r="H91" t="s">
        <v>3620</v>
      </c>
      <c r="I91" s="2" t="s">
        <v>3627</v>
      </c>
      <c r="J91" s="2" t="s">
        <v>3628</v>
      </c>
      <c r="K91" t="s">
        <v>1062</v>
      </c>
    </row>
    <row r="92" spans="1:11" x14ac:dyDescent="0.45">
      <c r="A92" s="1">
        <v>90</v>
      </c>
      <c r="B92">
        <v>90</v>
      </c>
      <c r="C92" t="s">
        <v>3629</v>
      </c>
      <c r="D92" t="s">
        <v>3313</v>
      </c>
      <c r="E92" t="s">
        <v>3630</v>
      </c>
      <c r="F92" t="s">
        <v>3336</v>
      </c>
      <c r="G92" t="s">
        <v>3315</v>
      </c>
      <c r="H92" t="s">
        <v>3620</v>
      </c>
      <c r="I92" s="2" t="s">
        <v>3631</v>
      </c>
      <c r="J92" s="2" t="s">
        <v>3632</v>
      </c>
      <c r="K92" t="s">
        <v>3633</v>
      </c>
    </row>
    <row r="93" spans="1:11" x14ac:dyDescent="0.45">
      <c r="A93" s="1">
        <v>91</v>
      </c>
      <c r="B93">
        <v>91</v>
      </c>
      <c r="C93" t="s">
        <v>3634</v>
      </c>
      <c r="D93" t="s">
        <v>3313</v>
      </c>
      <c r="E93" t="s">
        <v>3635</v>
      </c>
      <c r="F93" t="s">
        <v>3323</v>
      </c>
      <c r="G93" t="s">
        <v>3315</v>
      </c>
      <c r="H93" t="s">
        <v>3636</v>
      </c>
      <c r="I93" s="2" t="s">
        <v>3637</v>
      </c>
      <c r="J93" s="2" t="s">
        <v>3638</v>
      </c>
      <c r="K93" t="s">
        <v>3639</v>
      </c>
    </row>
    <row r="94" spans="1:11" x14ac:dyDescent="0.45">
      <c r="A94" s="1">
        <v>92</v>
      </c>
      <c r="B94">
        <v>92</v>
      </c>
      <c r="C94" t="s">
        <v>3640</v>
      </c>
      <c r="D94" t="s">
        <v>3313</v>
      </c>
      <c r="E94" t="s">
        <v>1974</v>
      </c>
      <c r="F94" t="s">
        <v>3417</v>
      </c>
      <c r="G94" t="s">
        <v>3315</v>
      </c>
      <c r="H94" t="s">
        <v>3636</v>
      </c>
      <c r="I94" s="2" t="s">
        <v>3641</v>
      </c>
      <c r="J94" s="2" t="s">
        <v>3642</v>
      </c>
      <c r="K94" t="s">
        <v>1976</v>
      </c>
    </row>
    <row r="95" spans="1:11" x14ac:dyDescent="0.45">
      <c r="A95" s="1">
        <v>93</v>
      </c>
      <c r="B95">
        <v>93</v>
      </c>
      <c r="C95" t="s">
        <v>3643</v>
      </c>
      <c r="D95" t="s">
        <v>3313</v>
      </c>
      <c r="E95" t="s">
        <v>3644</v>
      </c>
      <c r="F95" t="s">
        <v>3323</v>
      </c>
      <c r="G95" t="s">
        <v>3315</v>
      </c>
      <c r="H95" t="s">
        <v>3636</v>
      </c>
      <c r="I95" s="2" t="s">
        <v>3645</v>
      </c>
      <c r="J95" s="2" t="s">
        <v>3646</v>
      </c>
      <c r="K95" t="s">
        <v>377</v>
      </c>
    </row>
    <row r="96" spans="1:11" x14ac:dyDescent="0.45">
      <c r="A96" s="1">
        <v>94</v>
      </c>
      <c r="B96">
        <v>94</v>
      </c>
      <c r="C96" t="s">
        <v>3647</v>
      </c>
      <c r="D96" t="s">
        <v>3313</v>
      </c>
      <c r="E96" t="s">
        <v>362</v>
      </c>
      <c r="F96" t="s">
        <v>3323</v>
      </c>
      <c r="G96" t="s">
        <v>3315</v>
      </c>
      <c r="H96" t="s">
        <v>3636</v>
      </c>
      <c r="I96" s="2" t="s">
        <v>3648</v>
      </c>
      <c r="J96" s="2" t="s">
        <v>3649</v>
      </c>
      <c r="K96" t="s">
        <v>364</v>
      </c>
    </row>
    <row r="97" spans="1:11" x14ac:dyDescent="0.45">
      <c r="A97" s="1">
        <v>95</v>
      </c>
      <c r="B97">
        <v>95</v>
      </c>
      <c r="C97" t="s">
        <v>3650</v>
      </c>
      <c r="D97" t="s">
        <v>3313</v>
      </c>
      <c r="E97" t="s">
        <v>395</v>
      </c>
      <c r="F97" t="s">
        <v>3336</v>
      </c>
      <c r="G97" t="s">
        <v>3315</v>
      </c>
      <c r="H97" t="s">
        <v>3636</v>
      </c>
      <c r="I97" s="2" t="s">
        <v>3651</v>
      </c>
      <c r="J97" s="2" t="s">
        <v>3652</v>
      </c>
      <c r="K97" t="s">
        <v>397</v>
      </c>
    </row>
    <row r="98" spans="1:11" x14ac:dyDescent="0.45">
      <c r="A98" s="1">
        <v>96</v>
      </c>
      <c r="B98">
        <v>96</v>
      </c>
      <c r="C98" t="s">
        <v>3653</v>
      </c>
      <c r="D98" t="s">
        <v>3313</v>
      </c>
      <c r="E98" t="s">
        <v>2800</v>
      </c>
      <c r="F98" t="s">
        <v>3314</v>
      </c>
      <c r="G98" t="s">
        <v>3315</v>
      </c>
      <c r="H98" t="s">
        <v>3636</v>
      </c>
      <c r="I98" s="2" t="s">
        <v>3654</v>
      </c>
      <c r="J98" s="2" t="s">
        <v>3655</v>
      </c>
      <c r="K98" t="s">
        <v>2802</v>
      </c>
    </row>
    <row r="99" spans="1:11" x14ac:dyDescent="0.45">
      <c r="A99" s="1">
        <v>97</v>
      </c>
      <c r="B99">
        <v>97</v>
      </c>
      <c r="C99" t="s">
        <v>3656</v>
      </c>
      <c r="D99" t="s">
        <v>3313</v>
      </c>
      <c r="E99" t="s">
        <v>430</v>
      </c>
      <c r="F99" t="s">
        <v>3417</v>
      </c>
      <c r="G99" t="s">
        <v>3315</v>
      </c>
      <c r="H99" t="s">
        <v>3657</v>
      </c>
      <c r="I99" s="2" t="s">
        <v>3658</v>
      </c>
      <c r="J99" s="2" t="s">
        <v>3659</v>
      </c>
      <c r="K99" t="s">
        <v>432</v>
      </c>
    </row>
    <row r="100" spans="1:11" x14ac:dyDescent="0.45">
      <c r="A100" s="1">
        <v>98</v>
      </c>
      <c r="B100">
        <v>98</v>
      </c>
      <c r="C100" t="s">
        <v>3660</v>
      </c>
      <c r="D100" t="s">
        <v>3313</v>
      </c>
      <c r="E100" t="s">
        <v>403</v>
      </c>
      <c r="F100" t="s">
        <v>3323</v>
      </c>
      <c r="G100" t="s">
        <v>3315</v>
      </c>
      <c r="H100" t="s">
        <v>3657</v>
      </c>
      <c r="I100" s="2" t="s">
        <v>3661</v>
      </c>
      <c r="J100" s="2" t="s">
        <v>3662</v>
      </c>
      <c r="K100" t="s">
        <v>405</v>
      </c>
    </row>
    <row r="101" spans="1:11" x14ac:dyDescent="0.45">
      <c r="A101" s="1">
        <v>99</v>
      </c>
      <c r="B101">
        <v>99</v>
      </c>
      <c r="C101" t="s">
        <v>3663</v>
      </c>
      <c r="D101" t="s">
        <v>3313</v>
      </c>
      <c r="E101" t="s">
        <v>412</v>
      </c>
      <c r="F101" t="s">
        <v>3336</v>
      </c>
      <c r="G101" t="s">
        <v>3315</v>
      </c>
      <c r="H101" t="s">
        <v>3657</v>
      </c>
      <c r="I101" s="2" t="s">
        <v>3664</v>
      </c>
      <c r="J101" s="2" t="s">
        <v>3665</v>
      </c>
      <c r="K101" t="s">
        <v>414</v>
      </c>
    </row>
    <row r="102" spans="1:11" x14ac:dyDescent="0.45">
      <c r="A102" s="1">
        <v>100</v>
      </c>
      <c r="B102">
        <v>100</v>
      </c>
      <c r="C102" t="s">
        <v>3666</v>
      </c>
      <c r="D102" t="s">
        <v>3313</v>
      </c>
      <c r="E102" t="s">
        <v>1051</v>
      </c>
      <c r="F102" t="s">
        <v>3323</v>
      </c>
      <c r="G102" t="s">
        <v>3315</v>
      </c>
      <c r="H102" t="s">
        <v>3667</v>
      </c>
      <c r="I102" s="2" t="s">
        <v>3668</v>
      </c>
      <c r="J102" s="2" t="s">
        <v>3669</v>
      </c>
      <c r="K102" t="s">
        <v>1053</v>
      </c>
    </row>
    <row r="103" spans="1:11" x14ac:dyDescent="0.45">
      <c r="A103" s="1">
        <v>101</v>
      </c>
      <c r="B103">
        <v>101</v>
      </c>
      <c r="C103" t="s">
        <v>3670</v>
      </c>
      <c r="D103" t="s">
        <v>3313</v>
      </c>
      <c r="E103" t="s">
        <v>1414</v>
      </c>
      <c r="F103" t="s">
        <v>3323</v>
      </c>
      <c r="G103" t="s">
        <v>3315</v>
      </c>
      <c r="H103" t="s">
        <v>3667</v>
      </c>
      <c r="I103" s="2" t="s">
        <v>3671</v>
      </c>
      <c r="J103" s="2" t="s">
        <v>3672</v>
      </c>
      <c r="K103" t="s">
        <v>1416</v>
      </c>
    </row>
    <row r="104" spans="1:11" x14ac:dyDescent="0.45">
      <c r="A104" s="1">
        <v>102</v>
      </c>
      <c r="B104">
        <v>102</v>
      </c>
      <c r="C104" t="s">
        <v>3673</v>
      </c>
      <c r="D104" t="s">
        <v>3313</v>
      </c>
      <c r="E104" t="s">
        <v>3674</v>
      </c>
      <c r="F104" t="s">
        <v>3336</v>
      </c>
      <c r="G104" t="s">
        <v>3315</v>
      </c>
      <c r="H104" t="s">
        <v>3667</v>
      </c>
      <c r="I104" s="2" t="s">
        <v>3675</v>
      </c>
      <c r="J104" s="2" t="s">
        <v>3676</v>
      </c>
      <c r="K104" t="s">
        <v>383</v>
      </c>
    </row>
    <row r="105" spans="1:11" x14ac:dyDescent="0.45">
      <c r="A105" s="1">
        <v>103</v>
      </c>
      <c r="B105">
        <v>103</v>
      </c>
      <c r="C105" t="s">
        <v>3677</v>
      </c>
      <c r="D105" t="s">
        <v>3313</v>
      </c>
      <c r="E105" t="s">
        <v>3678</v>
      </c>
      <c r="F105" t="s">
        <v>3336</v>
      </c>
      <c r="G105" t="s">
        <v>3315</v>
      </c>
      <c r="H105" t="s">
        <v>3667</v>
      </c>
      <c r="I105" s="2" t="s">
        <v>3679</v>
      </c>
      <c r="J105" s="2" t="s">
        <v>3680</v>
      </c>
      <c r="K105" t="s">
        <v>386</v>
      </c>
    </row>
    <row r="106" spans="1:11" x14ac:dyDescent="0.45">
      <c r="A106" s="1">
        <v>104</v>
      </c>
      <c r="B106">
        <v>104</v>
      </c>
      <c r="C106" t="s">
        <v>3681</v>
      </c>
      <c r="D106" t="s">
        <v>3313</v>
      </c>
      <c r="E106" t="s">
        <v>879</v>
      </c>
      <c r="F106" t="s">
        <v>3323</v>
      </c>
      <c r="G106" t="s">
        <v>3315</v>
      </c>
      <c r="H106" t="s">
        <v>3682</v>
      </c>
      <c r="I106" s="2" t="s">
        <v>3683</v>
      </c>
      <c r="J106" s="2" t="s">
        <v>3684</v>
      </c>
      <c r="K106" t="s">
        <v>878</v>
      </c>
    </row>
    <row r="107" spans="1:11" x14ac:dyDescent="0.45">
      <c r="A107" s="1">
        <v>105</v>
      </c>
      <c r="B107">
        <v>105</v>
      </c>
      <c r="C107" t="s">
        <v>3685</v>
      </c>
      <c r="D107" t="s">
        <v>3313</v>
      </c>
      <c r="E107" t="s">
        <v>885</v>
      </c>
      <c r="F107" t="s">
        <v>3323</v>
      </c>
      <c r="G107" t="s">
        <v>3315</v>
      </c>
      <c r="H107" t="s">
        <v>3682</v>
      </c>
      <c r="I107" s="2" t="s">
        <v>3686</v>
      </c>
      <c r="J107" s="2" t="s">
        <v>3687</v>
      </c>
      <c r="K107" t="s">
        <v>884</v>
      </c>
    </row>
    <row r="108" spans="1:11" x14ac:dyDescent="0.45">
      <c r="A108" s="1">
        <v>106</v>
      </c>
      <c r="B108">
        <v>106</v>
      </c>
      <c r="C108" t="s">
        <v>3688</v>
      </c>
      <c r="D108" t="s">
        <v>3313</v>
      </c>
      <c r="E108" t="s">
        <v>885</v>
      </c>
      <c r="F108" t="s">
        <v>3417</v>
      </c>
      <c r="G108" t="s">
        <v>3315</v>
      </c>
      <c r="H108" t="s">
        <v>3682</v>
      </c>
      <c r="I108" s="2" t="s">
        <v>3689</v>
      </c>
      <c r="J108" s="2" t="s">
        <v>3690</v>
      </c>
      <c r="K108" t="s">
        <v>884</v>
      </c>
    </row>
    <row r="109" spans="1:11" x14ac:dyDescent="0.45">
      <c r="A109" s="1">
        <v>107</v>
      </c>
      <c r="B109">
        <v>107</v>
      </c>
      <c r="C109" t="s">
        <v>3691</v>
      </c>
      <c r="D109" t="s">
        <v>3313</v>
      </c>
      <c r="E109" t="s">
        <v>1981</v>
      </c>
      <c r="F109" t="s">
        <v>3502</v>
      </c>
      <c r="G109" t="s">
        <v>3315</v>
      </c>
      <c r="H109" t="s">
        <v>3682</v>
      </c>
      <c r="I109" s="2" t="s">
        <v>3692</v>
      </c>
      <c r="J109" s="2" t="s">
        <v>3693</v>
      </c>
      <c r="K109" t="s">
        <v>1983</v>
      </c>
    </row>
    <row r="110" spans="1:11" x14ac:dyDescent="0.45">
      <c r="A110" s="1">
        <v>108</v>
      </c>
      <c r="B110">
        <v>108</v>
      </c>
      <c r="C110" t="s">
        <v>3694</v>
      </c>
      <c r="D110" t="s">
        <v>3313</v>
      </c>
      <c r="E110" t="s">
        <v>1984</v>
      </c>
      <c r="F110" t="s">
        <v>3323</v>
      </c>
      <c r="G110" t="s">
        <v>3315</v>
      </c>
      <c r="H110" t="s">
        <v>3682</v>
      </c>
      <c r="I110" s="2" t="s">
        <v>3695</v>
      </c>
      <c r="J110" s="2" t="s">
        <v>3696</v>
      </c>
      <c r="K110" t="s">
        <v>1986</v>
      </c>
    </row>
    <row r="111" spans="1:11" x14ac:dyDescent="0.45">
      <c r="A111" s="1">
        <v>109</v>
      </c>
      <c r="B111">
        <v>109</v>
      </c>
      <c r="C111" t="s">
        <v>3697</v>
      </c>
      <c r="D111" t="s">
        <v>3313</v>
      </c>
      <c r="E111" t="s">
        <v>444</v>
      </c>
      <c r="F111" t="s">
        <v>3502</v>
      </c>
      <c r="G111" t="s">
        <v>3315</v>
      </c>
      <c r="H111" t="s">
        <v>3698</v>
      </c>
      <c r="I111" s="2" t="s">
        <v>3699</v>
      </c>
      <c r="J111" s="2" t="s">
        <v>3700</v>
      </c>
      <c r="K111" t="s">
        <v>446</v>
      </c>
    </row>
    <row r="112" spans="1:11" x14ac:dyDescent="0.45">
      <c r="A112" s="1">
        <v>110</v>
      </c>
      <c r="B112">
        <v>110</v>
      </c>
      <c r="C112" t="s">
        <v>3701</v>
      </c>
      <c r="D112" t="s">
        <v>3313</v>
      </c>
      <c r="E112" t="s">
        <v>1330</v>
      </c>
      <c r="F112" t="s">
        <v>3323</v>
      </c>
      <c r="G112" t="s">
        <v>3315</v>
      </c>
      <c r="H112" t="s">
        <v>3698</v>
      </c>
      <c r="I112" s="2" t="s">
        <v>3702</v>
      </c>
      <c r="J112" s="2" t="s">
        <v>3703</v>
      </c>
      <c r="K112" t="s">
        <v>1332</v>
      </c>
    </row>
    <row r="113" spans="1:11" x14ac:dyDescent="0.45">
      <c r="A113" s="1">
        <v>111</v>
      </c>
      <c r="B113">
        <v>111</v>
      </c>
      <c r="C113" t="s">
        <v>3704</v>
      </c>
      <c r="D113" t="s">
        <v>3313</v>
      </c>
      <c r="E113" t="s">
        <v>2158</v>
      </c>
      <c r="F113" t="s">
        <v>3336</v>
      </c>
      <c r="G113" t="s">
        <v>3315</v>
      </c>
      <c r="H113" t="s">
        <v>3698</v>
      </c>
      <c r="I113" s="2" t="s">
        <v>3705</v>
      </c>
      <c r="J113" s="2" t="s">
        <v>3706</v>
      </c>
      <c r="K113" t="s">
        <v>2160</v>
      </c>
    </row>
    <row r="114" spans="1:11" x14ac:dyDescent="0.45">
      <c r="A114" s="1">
        <v>112</v>
      </c>
      <c r="B114">
        <v>112</v>
      </c>
      <c r="C114" t="s">
        <v>3707</v>
      </c>
      <c r="D114" t="s">
        <v>3313</v>
      </c>
      <c r="E114" t="s">
        <v>1984</v>
      </c>
      <c r="F114" t="s">
        <v>3502</v>
      </c>
      <c r="G114" t="s">
        <v>3315</v>
      </c>
      <c r="H114" t="s">
        <v>3708</v>
      </c>
      <c r="I114" s="2" t="s">
        <v>3709</v>
      </c>
      <c r="J114" s="2" t="s">
        <v>3710</v>
      </c>
      <c r="K114" t="s">
        <v>1986</v>
      </c>
    </row>
    <row r="115" spans="1:11" x14ac:dyDescent="0.45">
      <c r="A115" s="1">
        <v>113</v>
      </c>
      <c r="B115">
        <v>113</v>
      </c>
      <c r="C115" t="s">
        <v>3711</v>
      </c>
      <c r="D115" t="s">
        <v>3313</v>
      </c>
      <c r="E115" t="s">
        <v>1403</v>
      </c>
      <c r="F115" t="s">
        <v>3323</v>
      </c>
      <c r="G115" t="s">
        <v>3315</v>
      </c>
      <c r="H115" t="s">
        <v>3708</v>
      </c>
      <c r="I115" s="2" t="s">
        <v>3712</v>
      </c>
      <c r="J115" s="2" t="s">
        <v>3713</v>
      </c>
      <c r="K115" t="s">
        <v>1405</v>
      </c>
    </row>
    <row r="116" spans="1:11" x14ac:dyDescent="0.45">
      <c r="A116" s="1">
        <v>114</v>
      </c>
      <c r="B116">
        <v>114</v>
      </c>
      <c r="C116" t="s">
        <v>3714</v>
      </c>
      <c r="D116" t="s">
        <v>3313</v>
      </c>
      <c r="E116" t="s">
        <v>330</v>
      </c>
      <c r="F116" t="s">
        <v>3323</v>
      </c>
      <c r="G116" t="s">
        <v>3315</v>
      </c>
      <c r="H116" t="s">
        <v>3708</v>
      </c>
      <c r="I116" s="2" t="s">
        <v>3715</v>
      </c>
      <c r="J116" s="2" t="s">
        <v>3716</v>
      </c>
      <c r="K116" t="s">
        <v>333</v>
      </c>
    </row>
    <row r="117" spans="1:11" x14ac:dyDescent="0.45">
      <c r="A117" s="1">
        <v>115</v>
      </c>
      <c r="B117">
        <v>115</v>
      </c>
      <c r="C117" t="s">
        <v>3717</v>
      </c>
      <c r="D117" t="s">
        <v>3313</v>
      </c>
      <c r="E117" t="s">
        <v>2678</v>
      </c>
      <c r="F117" t="s">
        <v>3323</v>
      </c>
      <c r="G117" t="s">
        <v>3315</v>
      </c>
      <c r="H117" t="s">
        <v>3718</v>
      </c>
      <c r="I117" s="2" t="s">
        <v>3719</v>
      </c>
      <c r="J117" s="2" t="s">
        <v>3720</v>
      </c>
      <c r="K117" t="s">
        <v>2680</v>
      </c>
    </row>
    <row r="118" spans="1:11" x14ac:dyDescent="0.45">
      <c r="A118" s="1">
        <v>116</v>
      </c>
      <c r="B118">
        <v>116</v>
      </c>
      <c r="C118" t="s">
        <v>3721</v>
      </c>
      <c r="D118" t="s">
        <v>3313</v>
      </c>
      <c r="E118" t="s">
        <v>1629</v>
      </c>
      <c r="F118" t="s">
        <v>3502</v>
      </c>
      <c r="G118" t="s">
        <v>3315</v>
      </c>
      <c r="H118" t="s">
        <v>3718</v>
      </c>
      <c r="I118" s="2" t="s">
        <v>3722</v>
      </c>
      <c r="J118" s="2" t="s">
        <v>3723</v>
      </c>
      <c r="K118" t="s">
        <v>1631</v>
      </c>
    </row>
    <row r="119" spans="1:11" x14ac:dyDescent="0.45">
      <c r="A119" s="1">
        <v>117</v>
      </c>
      <c r="B119">
        <v>117</v>
      </c>
      <c r="C119" t="s">
        <v>3724</v>
      </c>
      <c r="D119" t="s">
        <v>3313</v>
      </c>
      <c r="E119" t="s">
        <v>1646</v>
      </c>
      <c r="F119" t="s">
        <v>3502</v>
      </c>
      <c r="G119" t="s">
        <v>3315</v>
      </c>
      <c r="H119" t="s">
        <v>3718</v>
      </c>
      <c r="I119" s="2" t="s">
        <v>3725</v>
      </c>
      <c r="J119" s="2" t="s">
        <v>3726</v>
      </c>
      <c r="K119" t="s">
        <v>1649</v>
      </c>
    </row>
    <row r="120" spans="1:11" x14ac:dyDescent="0.45">
      <c r="A120" s="1">
        <v>118</v>
      </c>
      <c r="B120">
        <v>118</v>
      </c>
      <c r="C120" t="s">
        <v>3727</v>
      </c>
      <c r="D120" t="s">
        <v>3313</v>
      </c>
      <c r="E120" t="s">
        <v>1629</v>
      </c>
      <c r="F120" t="s">
        <v>3323</v>
      </c>
      <c r="G120" t="s">
        <v>3315</v>
      </c>
      <c r="H120" t="s">
        <v>3728</v>
      </c>
      <c r="I120" s="2" t="s">
        <v>3729</v>
      </c>
      <c r="J120" s="2" t="s">
        <v>3730</v>
      </c>
      <c r="K120" t="s">
        <v>1631</v>
      </c>
    </row>
    <row r="121" spans="1:11" x14ac:dyDescent="0.45">
      <c r="A121" s="1">
        <v>119</v>
      </c>
      <c r="B121">
        <v>119</v>
      </c>
      <c r="C121" t="s">
        <v>3731</v>
      </c>
      <c r="D121" t="s">
        <v>3313</v>
      </c>
      <c r="E121" t="s">
        <v>1646</v>
      </c>
      <c r="F121" t="s">
        <v>3323</v>
      </c>
      <c r="G121" t="s">
        <v>3315</v>
      </c>
      <c r="H121" t="s">
        <v>3728</v>
      </c>
      <c r="I121" s="2" t="s">
        <v>3732</v>
      </c>
      <c r="J121" s="2" t="s">
        <v>3733</v>
      </c>
      <c r="K121" t="s">
        <v>1649</v>
      </c>
    </row>
    <row r="122" spans="1:11" x14ac:dyDescent="0.45">
      <c r="A122" s="1">
        <v>120</v>
      </c>
      <c r="B122">
        <v>120</v>
      </c>
      <c r="C122" t="s">
        <v>3734</v>
      </c>
      <c r="D122" t="s">
        <v>3313</v>
      </c>
      <c r="E122" t="s">
        <v>2727</v>
      </c>
      <c r="F122" t="s">
        <v>3314</v>
      </c>
      <c r="G122" t="s">
        <v>3315</v>
      </c>
      <c r="H122" t="s">
        <v>3728</v>
      </c>
      <c r="I122" s="2" t="s">
        <v>3735</v>
      </c>
      <c r="J122" s="2" t="s">
        <v>3736</v>
      </c>
      <c r="K122" t="s">
        <v>2729</v>
      </c>
    </row>
    <row r="123" spans="1:11" x14ac:dyDescent="0.45">
      <c r="A123" s="1">
        <v>121</v>
      </c>
      <c r="B123">
        <v>121</v>
      </c>
      <c r="C123" t="s">
        <v>3737</v>
      </c>
      <c r="D123" t="s">
        <v>3313</v>
      </c>
      <c r="E123" t="s">
        <v>1246</v>
      </c>
      <c r="F123" t="s">
        <v>3314</v>
      </c>
      <c r="G123" t="s">
        <v>3315</v>
      </c>
      <c r="H123" t="s">
        <v>3738</v>
      </c>
      <c r="I123" s="2" t="s">
        <v>3739</v>
      </c>
      <c r="J123" s="2" t="s">
        <v>3740</v>
      </c>
      <c r="K123" t="s">
        <v>1251</v>
      </c>
    </row>
    <row r="124" spans="1:11" x14ac:dyDescent="0.45">
      <c r="A124" s="1">
        <v>122</v>
      </c>
      <c r="B124">
        <v>122</v>
      </c>
      <c r="C124" t="s">
        <v>3741</v>
      </c>
      <c r="D124" t="s">
        <v>3313</v>
      </c>
      <c r="E124" t="s">
        <v>1246</v>
      </c>
      <c r="F124" t="s">
        <v>3314</v>
      </c>
      <c r="G124" t="s">
        <v>3315</v>
      </c>
      <c r="H124" t="s">
        <v>3738</v>
      </c>
      <c r="I124" s="2" t="s">
        <v>3742</v>
      </c>
      <c r="J124" s="2" t="s">
        <v>3743</v>
      </c>
      <c r="K124" t="s">
        <v>1251</v>
      </c>
    </row>
    <row r="125" spans="1:11" x14ac:dyDescent="0.45">
      <c r="A125" s="1">
        <v>123</v>
      </c>
      <c r="B125">
        <v>123</v>
      </c>
      <c r="C125" t="s">
        <v>3744</v>
      </c>
      <c r="D125" t="s">
        <v>3313</v>
      </c>
      <c r="E125" t="s">
        <v>1246</v>
      </c>
      <c r="F125" t="s">
        <v>3314</v>
      </c>
      <c r="G125" t="s">
        <v>3315</v>
      </c>
      <c r="H125" t="s">
        <v>3738</v>
      </c>
      <c r="I125" s="2" t="s">
        <v>3745</v>
      </c>
      <c r="J125" s="2" t="s">
        <v>3746</v>
      </c>
      <c r="K125" t="s">
        <v>1251</v>
      </c>
    </row>
    <row r="126" spans="1:11" x14ac:dyDescent="0.45">
      <c r="A126" s="1">
        <v>124</v>
      </c>
      <c r="B126">
        <v>124</v>
      </c>
      <c r="C126" t="s">
        <v>3747</v>
      </c>
      <c r="D126" t="s">
        <v>3313</v>
      </c>
      <c r="E126" t="s">
        <v>1246</v>
      </c>
      <c r="F126" t="s">
        <v>3314</v>
      </c>
      <c r="G126" t="s">
        <v>3315</v>
      </c>
      <c r="H126" t="s">
        <v>3738</v>
      </c>
      <c r="I126" s="2" t="s">
        <v>3748</v>
      </c>
      <c r="J126" s="2" t="s">
        <v>3749</v>
      </c>
      <c r="K126" t="s">
        <v>1251</v>
      </c>
    </row>
    <row r="127" spans="1:11" x14ac:dyDescent="0.45">
      <c r="A127" s="1">
        <v>125</v>
      </c>
      <c r="B127">
        <v>125</v>
      </c>
      <c r="C127" t="s">
        <v>3750</v>
      </c>
      <c r="D127" t="s">
        <v>3313</v>
      </c>
      <c r="E127" t="s">
        <v>1246</v>
      </c>
      <c r="F127" t="s">
        <v>3314</v>
      </c>
      <c r="G127" t="s">
        <v>3315</v>
      </c>
      <c r="H127" t="s">
        <v>3738</v>
      </c>
      <c r="I127" s="2" t="s">
        <v>3751</v>
      </c>
      <c r="J127" s="2" t="s">
        <v>3752</v>
      </c>
      <c r="K127" t="s">
        <v>1251</v>
      </c>
    </row>
    <row r="128" spans="1:11" x14ac:dyDescent="0.45">
      <c r="A128" s="1">
        <v>126</v>
      </c>
      <c r="B128">
        <v>126</v>
      </c>
      <c r="C128" t="s">
        <v>3753</v>
      </c>
      <c r="D128" t="s">
        <v>3313</v>
      </c>
      <c r="E128" t="s">
        <v>2448</v>
      </c>
      <c r="F128" t="s">
        <v>3323</v>
      </c>
      <c r="G128" t="s">
        <v>3315</v>
      </c>
      <c r="H128" t="s">
        <v>3738</v>
      </c>
      <c r="I128" s="2" t="s">
        <v>3754</v>
      </c>
      <c r="J128" s="2" t="s">
        <v>3755</v>
      </c>
      <c r="K128" t="s">
        <v>2450</v>
      </c>
    </row>
    <row r="129" spans="1:11" x14ac:dyDescent="0.45">
      <c r="A129" s="1">
        <v>127</v>
      </c>
      <c r="B129">
        <v>127</v>
      </c>
      <c r="C129" t="s">
        <v>3756</v>
      </c>
      <c r="D129" t="s">
        <v>3313</v>
      </c>
      <c r="E129" t="s">
        <v>2451</v>
      </c>
      <c r="F129" t="s">
        <v>3323</v>
      </c>
      <c r="G129" t="s">
        <v>3315</v>
      </c>
      <c r="H129" t="s">
        <v>3738</v>
      </c>
      <c r="I129" s="2" t="s">
        <v>3757</v>
      </c>
      <c r="J129" s="2" t="s">
        <v>3758</v>
      </c>
      <c r="K129" t="s">
        <v>2453</v>
      </c>
    </row>
    <row r="130" spans="1:11" x14ac:dyDescent="0.45">
      <c r="A130" s="1">
        <v>128</v>
      </c>
      <c r="B130">
        <v>128</v>
      </c>
      <c r="C130" t="s">
        <v>3759</v>
      </c>
      <c r="D130" t="s">
        <v>3313</v>
      </c>
      <c r="E130" t="s">
        <v>2454</v>
      </c>
      <c r="F130" t="s">
        <v>3323</v>
      </c>
      <c r="G130" t="s">
        <v>3315</v>
      </c>
      <c r="H130" t="s">
        <v>3738</v>
      </c>
      <c r="I130" s="2" t="s">
        <v>3760</v>
      </c>
      <c r="J130" s="2" t="s">
        <v>3761</v>
      </c>
      <c r="K130" t="s">
        <v>2456</v>
      </c>
    </row>
    <row r="131" spans="1:11" x14ac:dyDescent="0.45">
      <c r="A131" s="1">
        <v>129</v>
      </c>
      <c r="B131">
        <v>129</v>
      </c>
      <c r="C131" t="s">
        <v>3762</v>
      </c>
      <c r="D131" t="s">
        <v>3313</v>
      </c>
      <c r="E131" t="s">
        <v>3763</v>
      </c>
      <c r="F131" t="s">
        <v>3417</v>
      </c>
      <c r="G131" t="s">
        <v>3315</v>
      </c>
      <c r="H131" t="s">
        <v>3764</v>
      </c>
      <c r="I131" s="2" t="s">
        <v>3765</v>
      </c>
      <c r="J131" s="2" t="s">
        <v>3766</v>
      </c>
      <c r="K131" t="s">
        <v>3767</v>
      </c>
    </row>
    <row r="132" spans="1:11" x14ac:dyDescent="0.45">
      <c r="A132" s="1">
        <v>130</v>
      </c>
      <c r="B132">
        <v>130</v>
      </c>
      <c r="C132" t="s">
        <v>3768</v>
      </c>
      <c r="D132" t="s">
        <v>3313</v>
      </c>
      <c r="E132" t="s">
        <v>1449</v>
      </c>
      <c r="F132" t="s">
        <v>3314</v>
      </c>
      <c r="G132" t="s">
        <v>3315</v>
      </c>
      <c r="H132" t="s">
        <v>3764</v>
      </c>
      <c r="I132" s="2" t="s">
        <v>3769</v>
      </c>
      <c r="J132" s="2" t="s">
        <v>3770</v>
      </c>
      <c r="K132" t="s">
        <v>1451</v>
      </c>
    </row>
    <row r="133" spans="1:11" x14ac:dyDescent="0.45">
      <c r="A133" s="1">
        <v>131</v>
      </c>
      <c r="B133">
        <v>131</v>
      </c>
      <c r="C133" t="s">
        <v>3771</v>
      </c>
      <c r="D133" t="s">
        <v>3313</v>
      </c>
      <c r="E133" t="s">
        <v>1473</v>
      </c>
      <c r="F133" t="s">
        <v>3323</v>
      </c>
      <c r="G133" t="s">
        <v>3315</v>
      </c>
      <c r="H133" t="s">
        <v>3764</v>
      </c>
      <c r="I133" s="2" t="s">
        <v>3772</v>
      </c>
      <c r="J133" s="2" t="s">
        <v>3773</v>
      </c>
      <c r="K133" t="s">
        <v>1475</v>
      </c>
    </row>
    <row r="134" spans="1:11" x14ac:dyDescent="0.45">
      <c r="A134" s="1">
        <v>132</v>
      </c>
      <c r="B134">
        <v>132</v>
      </c>
      <c r="C134" t="s">
        <v>3774</v>
      </c>
      <c r="D134" t="s">
        <v>3313</v>
      </c>
      <c r="E134" t="s">
        <v>1446</v>
      </c>
      <c r="F134" t="s">
        <v>3417</v>
      </c>
      <c r="G134" t="s">
        <v>3315</v>
      </c>
      <c r="H134" t="s">
        <v>3775</v>
      </c>
      <c r="I134" s="2" t="s">
        <v>3776</v>
      </c>
      <c r="J134" s="2" t="s">
        <v>3777</v>
      </c>
      <c r="K134" t="s">
        <v>1448</v>
      </c>
    </row>
    <row r="135" spans="1:11" x14ac:dyDescent="0.45">
      <c r="A135" s="1">
        <v>133</v>
      </c>
      <c r="B135">
        <v>133</v>
      </c>
      <c r="C135" t="s">
        <v>3778</v>
      </c>
      <c r="D135" t="s">
        <v>3313</v>
      </c>
      <c r="E135" t="s">
        <v>2015</v>
      </c>
      <c r="F135" t="s">
        <v>3336</v>
      </c>
      <c r="G135" t="s">
        <v>3315</v>
      </c>
      <c r="H135" t="s">
        <v>3775</v>
      </c>
      <c r="I135" s="2" t="s">
        <v>3779</v>
      </c>
      <c r="J135" s="2" t="s">
        <v>3780</v>
      </c>
      <c r="K135" t="s">
        <v>2017</v>
      </c>
    </row>
    <row r="136" spans="1:11" x14ac:dyDescent="0.45">
      <c r="A136" s="1">
        <v>134</v>
      </c>
      <c r="B136">
        <v>134</v>
      </c>
      <c r="C136" t="s">
        <v>3781</v>
      </c>
      <c r="D136" t="s">
        <v>3313</v>
      </c>
      <c r="E136" t="s">
        <v>2806</v>
      </c>
      <c r="F136" t="s">
        <v>3323</v>
      </c>
      <c r="G136" t="s">
        <v>3315</v>
      </c>
      <c r="H136" t="s">
        <v>3775</v>
      </c>
      <c r="I136" s="2" t="s">
        <v>3782</v>
      </c>
      <c r="J136" s="2" t="s">
        <v>3783</v>
      </c>
      <c r="K136" t="s">
        <v>2808</v>
      </c>
    </row>
    <row r="137" spans="1:11" x14ac:dyDescent="0.45">
      <c r="A137" s="1">
        <v>135</v>
      </c>
      <c r="B137">
        <v>135</v>
      </c>
      <c r="C137" t="s">
        <v>3784</v>
      </c>
      <c r="D137" t="s">
        <v>3313</v>
      </c>
      <c r="E137" t="s">
        <v>3785</v>
      </c>
      <c r="F137" t="s">
        <v>3502</v>
      </c>
      <c r="G137" t="s">
        <v>3315</v>
      </c>
      <c r="H137" t="s">
        <v>3786</v>
      </c>
      <c r="I137" s="2" t="s">
        <v>3787</v>
      </c>
      <c r="J137" s="2" t="s">
        <v>3788</v>
      </c>
      <c r="K137" t="s">
        <v>3789</v>
      </c>
    </row>
    <row r="138" spans="1:11" x14ac:dyDescent="0.45">
      <c r="A138" s="1">
        <v>136</v>
      </c>
      <c r="B138">
        <v>136</v>
      </c>
      <c r="C138" t="s">
        <v>3790</v>
      </c>
      <c r="D138" t="s">
        <v>3313</v>
      </c>
      <c r="E138" t="s">
        <v>823</v>
      </c>
      <c r="F138" t="s">
        <v>3323</v>
      </c>
      <c r="G138" t="s">
        <v>3315</v>
      </c>
      <c r="H138" t="s">
        <v>3786</v>
      </c>
      <c r="I138" s="2" t="s">
        <v>3791</v>
      </c>
      <c r="J138" s="2" t="s">
        <v>3792</v>
      </c>
      <c r="K138" t="s">
        <v>825</v>
      </c>
    </row>
    <row r="139" spans="1:11" x14ac:dyDescent="0.45">
      <c r="A139" s="1">
        <v>137</v>
      </c>
      <c r="B139">
        <v>137</v>
      </c>
      <c r="C139" t="s">
        <v>3793</v>
      </c>
      <c r="D139" t="s">
        <v>3313</v>
      </c>
      <c r="E139" t="s">
        <v>433</v>
      </c>
      <c r="F139" t="s">
        <v>3323</v>
      </c>
      <c r="G139" t="s">
        <v>3315</v>
      </c>
      <c r="H139" t="s">
        <v>3794</v>
      </c>
      <c r="I139" s="2" t="s">
        <v>3795</v>
      </c>
      <c r="J139" s="2" t="s">
        <v>3796</v>
      </c>
      <c r="K139" t="s">
        <v>435</v>
      </c>
    </row>
    <row r="140" spans="1:11" x14ac:dyDescent="0.45">
      <c r="A140" s="1">
        <v>138</v>
      </c>
      <c r="B140">
        <v>138</v>
      </c>
      <c r="C140" t="s">
        <v>3797</v>
      </c>
      <c r="D140" t="s">
        <v>3313</v>
      </c>
      <c r="E140" t="s">
        <v>1993</v>
      </c>
      <c r="F140" t="s">
        <v>3502</v>
      </c>
      <c r="G140" t="s">
        <v>3315</v>
      </c>
      <c r="H140" t="s">
        <v>3794</v>
      </c>
      <c r="I140" s="2" t="s">
        <v>3798</v>
      </c>
      <c r="J140" s="2" t="s">
        <v>3799</v>
      </c>
      <c r="K140" t="s">
        <v>1995</v>
      </c>
    </row>
    <row r="141" spans="1:11" x14ac:dyDescent="0.45">
      <c r="A141" s="1">
        <v>139</v>
      </c>
      <c r="B141">
        <v>139</v>
      </c>
      <c r="C141" t="s">
        <v>3800</v>
      </c>
      <c r="D141" t="s">
        <v>3313</v>
      </c>
      <c r="E141" t="s">
        <v>2024</v>
      </c>
      <c r="F141" t="s">
        <v>3502</v>
      </c>
      <c r="G141" t="s">
        <v>3315</v>
      </c>
      <c r="H141" t="s">
        <v>3794</v>
      </c>
      <c r="I141" s="2" t="s">
        <v>3801</v>
      </c>
      <c r="J141" s="2" t="s">
        <v>3802</v>
      </c>
      <c r="K141" t="s">
        <v>2026</v>
      </c>
    </row>
    <row r="142" spans="1:11" x14ac:dyDescent="0.45">
      <c r="A142" s="1">
        <v>140</v>
      </c>
      <c r="B142">
        <v>140</v>
      </c>
      <c r="C142" t="s">
        <v>3803</v>
      </c>
      <c r="D142" t="s">
        <v>3313</v>
      </c>
      <c r="E142" t="s">
        <v>2143</v>
      </c>
      <c r="F142" t="s">
        <v>3323</v>
      </c>
      <c r="G142" t="s">
        <v>3315</v>
      </c>
      <c r="H142" t="s">
        <v>3804</v>
      </c>
      <c r="I142" s="2" t="s">
        <v>3805</v>
      </c>
      <c r="J142" s="2" t="s">
        <v>3806</v>
      </c>
      <c r="K142" t="s">
        <v>2145</v>
      </c>
    </row>
    <row r="143" spans="1:11" x14ac:dyDescent="0.45">
      <c r="A143" s="1">
        <v>141</v>
      </c>
      <c r="B143">
        <v>141</v>
      </c>
      <c r="C143" t="s">
        <v>3807</v>
      </c>
      <c r="D143" t="s">
        <v>3313</v>
      </c>
      <c r="E143" t="s">
        <v>1993</v>
      </c>
      <c r="F143" t="s">
        <v>3323</v>
      </c>
      <c r="G143" t="s">
        <v>3315</v>
      </c>
      <c r="H143" t="s">
        <v>3804</v>
      </c>
      <c r="I143" s="2" t="s">
        <v>3808</v>
      </c>
      <c r="J143" s="2" t="s">
        <v>3809</v>
      </c>
      <c r="K143" t="s">
        <v>1995</v>
      </c>
    </row>
    <row r="144" spans="1:11" x14ac:dyDescent="0.45">
      <c r="A144" s="1">
        <v>142</v>
      </c>
      <c r="B144">
        <v>142</v>
      </c>
      <c r="C144" t="s">
        <v>3810</v>
      </c>
      <c r="D144" t="s">
        <v>3313</v>
      </c>
      <c r="E144" t="s">
        <v>1333</v>
      </c>
      <c r="F144" t="s">
        <v>3502</v>
      </c>
      <c r="G144" t="s">
        <v>3315</v>
      </c>
      <c r="H144" t="s">
        <v>3811</v>
      </c>
      <c r="I144" s="2" t="s">
        <v>3812</v>
      </c>
      <c r="J144" s="2" t="s">
        <v>3813</v>
      </c>
      <c r="K144" t="s">
        <v>1335</v>
      </c>
    </row>
    <row r="145" spans="1:11" x14ac:dyDescent="0.45">
      <c r="A145" s="1">
        <v>143</v>
      </c>
      <c r="B145">
        <v>143</v>
      </c>
      <c r="C145" t="s">
        <v>3814</v>
      </c>
      <c r="D145" t="s">
        <v>3313</v>
      </c>
      <c r="E145" t="s">
        <v>1336</v>
      </c>
      <c r="F145" t="s">
        <v>3323</v>
      </c>
      <c r="G145" t="s">
        <v>3315</v>
      </c>
      <c r="H145" t="s">
        <v>3811</v>
      </c>
      <c r="I145" s="2" t="s">
        <v>3815</v>
      </c>
      <c r="J145" s="2" t="s">
        <v>3816</v>
      </c>
      <c r="K145" t="s">
        <v>1338</v>
      </c>
    </row>
    <row r="146" spans="1:11" x14ac:dyDescent="0.45">
      <c r="A146" s="1">
        <v>144</v>
      </c>
      <c r="B146">
        <v>144</v>
      </c>
      <c r="C146" t="s">
        <v>3817</v>
      </c>
      <c r="D146" t="s">
        <v>3313</v>
      </c>
      <c r="E146" t="s">
        <v>1351</v>
      </c>
      <c r="F146" t="s">
        <v>3336</v>
      </c>
      <c r="G146" t="s">
        <v>3315</v>
      </c>
      <c r="H146" t="s">
        <v>3811</v>
      </c>
      <c r="I146" s="2" t="s">
        <v>3818</v>
      </c>
      <c r="J146" s="2" t="s">
        <v>3819</v>
      </c>
      <c r="K146" t="s">
        <v>1353</v>
      </c>
    </row>
    <row r="147" spans="1:11" x14ac:dyDescent="0.45">
      <c r="A147" s="1">
        <v>145</v>
      </c>
      <c r="B147">
        <v>145</v>
      </c>
      <c r="C147" t="s">
        <v>3820</v>
      </c>
      <c r="D147" t="s">
        <v>3313</v>
      </c>
      <c r="E147" t="s">
        <v>1490</v>
      </c>
      <c r="F147" t="s">
        <v>3417</v>
      </c>
      <c r="G147" t="s">
        <v>3315</v>
      </c>
      <c r="H147" t="s">
        <v>3821</v>
      </c>
      <c r="I147" s="2" t="s">
        <v>3822</v>
      </c>
      <c r="J147" s="2" t="s">
        <v>3823</v>
      </c>
      <c r="K147" t="s">
        <v>1492</v>
      </c>
    </row>
    <row r="148" spans="1:11" x14ac:dyDescent="0.45">
      <c r="A148" s="1">
        <v>146</v>
      </c>
      <c r="B148">
        <v>146</v>
      </c>
      <c r="C148" t="s">
        <v>3824</v>
      </c>
      <c r="D148" t="s">
        <v>3313</v>
      </c>
      <c r="E148" t="s">
        <v>3825</v>
      </c>
      <c r="F148" t="s">
        <v>3336</v>
      </c>
      <c r="G148" t="s">
        <v>3315</v>
      </c>
      <c r="H148" t="s">
        <v>3821</v>
      </c>
      <c r="I148" s="2" t="s">
        <v>3826</v>
      </c>
      <c r="J148" s="2" t="s">
        <v>3827</v>
      </c>
      <c r="K148" t="s">
        <v>3828</v>
      </c>
    </row>
    <row r="149" spans="1:11" x14ac:dyDescent="0.45">
      <c r="A149" s="1">
        <v>147</v>
      </c>
      <c r="B149">
        <v>147</v>
      </c>
      <c r="C149" t="s">
        <v>3829</v>
      </c>
      <c r="D149" t="s">
        <v>3313</v>
      </c>
      <c r="E149" t="s">
        <v>1493</v>
      </c>
      <c r="F149" t="s">
        <v>3417</v>
      </c>
      <c r="G149" t="s">
        <v>3315</v>
      </c>
      <c r="H149" t="s">
        <v>3821</v>
      </c>
      <c r="I149" s="2" t="s">
        <v>3830</v>
      </c>
      <c r="J149" s="2" t="s">
        <v>3831</v>
      </c>
      <c r="K149" t="s">
        <v>1495</v>
      </c>
    </row>
    <row r="150" spans="1:11" x14ac:dyDescent="0.45">
      <c r="A150" s="1">
        <v>148</v>
      </c>
      <c r="B150">
        <v>148</v>
      </c>
      <c r="C150" t="s">
        <v>3832</v>
      </c>
      <c r="D150" t="s">
        <v>3313</v>
      </c>
      <c r="E150" t="s">
        <v>1496</v>
      </c>
      <c r="F150" t="s">
        <v>3323</v>
      </c>
      <c r="G150" t="s">
        <v>3315</v>
      </c>
      <c r="H150" t="s">
        <v>3821</v>
      </c>
      <c r="I150" s="2" t="s">
        <v>3833</v>
      </c>
      <c r="J150" s="2" t="s">
        <v>3834</v>
      </c>
      <c r="K150" t="s">
        <v>1498</v>
      </c>
    </row>
    <row r="151" spans="1:11" x14ac:dyDescent="0.45">
      <c r="A151" s="1">
        <v>149</v>
      </c>
      <c r="B151">
        <v>149</v>
      </c>
      <c r="C151" t="s">
        <v>3835</v>
      </c>
      <c r="D151" t="s">
        <v>3313</v>
      </c>
      <c r="E151" t="s">
        <v>1493</v>
      </c>
      <c r="F151" t="s">
        <v>3417</v>
      </c>
      <c r="G151" t="s">
        <v>3315</v>
      </c>
      <c r="H151" t="s">
        <v>3821</v>
      </c>
      <c r="I151" s="2" t="s">
        <v>3836</v>
      </c>
      <c r="J151" s="2" t="s">
        <v>3837</v>
      </c>
      <c r="K151" t="s">
        <v>1495</v>
      </c>
    </row>
    <row r="152" spans="1:11" x14ac:dyDescent="0.45">
      <c r="A152" s="1">
        <v>150</v>
      </c>
      <c r="B152">
        <v>150</v>
      </c>
      <c r="C152" t="s">
        <v>3838</v>
      </c>
      <c r="D152" t="s">
        <v>3313</v>
      </c>
      <c r="E152" t="s">
        <v>1523</v>
      </c>
      <c r="F152" t="s">
        <v>3417</v>
      </c>
      <c r="G152" t="s">
        <v>3315</v>
      </c>
      <c r="H152" t="s">
        <v>3839</v>
      </c>
      <c r="I152" s="2" t="s">
        <v>3840</v>
      </c>
      <c r="J152" s="2" t="s">
        <v>3841</v>
      </c>
      <c r="K152" t="s">
        <v>1525</v>
      </c>
    </row>
    <row r="153" spans="1:11" x14ac:dyDescent="0.45">
      <c r="A153" s="1">
        <v>151</v>
      </c>
      <c r="B153">
        <v>151</v>
      </c>
      <c r="C153" t="s">
        <v>3842</v>
      </c>
      <c r="D153" t="s">
        <v>3313</v>
      </c>
      <c r="E153" t="s">
        <v>1529</v>
      </c>
      <c r="F153" t="s">
        <v>3502</v>
      </c>
      <c r="G153" t="s">
        <v>3315</v>
      </c>
      <c r="H153" t="s">
        <v>3839</v>
      </c>
      <c r="I153" s="2" t="s">
        <v>3843</v>
      </c>
      <c r="J153" s="2" t="s">
        <v>3844</v>
      </c>
      <c r="K153" t="s">
        <v>1531</v>
      </c>
    </row>
    <row r="154" spans="1:11" x14ac:dyDescent="0.45">
      <c r="A154" s="1">
        <v>152</v>
      </c>
      <c r="B154">
        <v>152</v>
      </c>
      <c r="C154" t="s">
        <v>3845</v>
      </c>
      <c r="D154" t="s">
        <v>3313</v>
      </c>
      <c r="E154" t="s">
        <v>1526</v>
      </c>
      <c r="F154" t="s">
        <v>3323</v>
      </c>
      <c r="G154" t="s">
        <v>3315</v>
      </c>
      <c r="H154" t="s">
        <v>3839</v>
      </c>
      <c r="I154" s="2" t="s">
        <v>3846</v>
      </c>
      <c r="J154" s="2" t="s">
        <v>3847</v>
      </c>
      <c r="K154" t="s">
        <v>1528</v>
      </c>
    </row>
    <row r="155" spans="1:11" x14ac:dyDescent="0.45">
      <c r="A155" s="1">
        <v>153</v>
      </c>
      <c r="B155">
        <v>153</v>
      </c>
      <c r="C155" t="s">
        <v>3848</v>
      </c>
      <c r="D155" t="s">
        <v>3313</v>
      </c>
      <c r="E155" t="s">
        <v>1543</v>
      </c>
      <c r="F155" t="s">
        <v>3417</v>
      </c>
      <c r="G155" t="s">
        <v>3315</v>
      </c>
      <c r="H155" t="s">
        <v>3849</v>
      </c>
      <c r="I155" s="2" t="s">
        <v>3850</v>
      </c>
      <c r="J155" s="2" t="s">
        <v>3851</v>
      </c>
      <c r="K155" t="s">
        <v>1545</v>
      </c>
    </row>
    <row r="156" spans="1:11" x14ac:dyDescent="0.45">
      <c r="A156" s="1">
        <v>154</v>
      </c>
      <c r="B156">
        <v>154</v>
      </c>
      <c r="C156" t="s">
        <v>3852</v>
      </c>
      <c r="D156" t="s">
        <v>3313</v>
      </c>
      <c r="E156" t="s">
        <v>1549</v>
      </c>
      <c r="F156" t="s">
        <v>3502</v>
      </c>
      <c r="G156" t="s">
        <v>3315</v>
      </c>
      <c r="H156" t="s">
        <v>3849</v>
      </c>
      <c r="I156" s="2" t="s">
        <v>3853</v>
      </c>
      <c r="J156" s="2" t="s">
        <v>3854</v>
      </c>
      <c r="K156" t="s">
        <v>1551</v>
      </c>
    </row>
    <row r="157" spans="1:11" x14ac:dyDescent="0.45">
      <c r="A157" s="1">
        <v>155</v>
      </c>
      <c r="B157">
        <v>155</v>
      </c>
      <c r="C157" t="s">
        <v>3855</v>
      </c>
      <c r="D157" t="s">
        <v>3313</v>
      </c>
      <c r="E157" t="s">
        <v>1549</v>
      </c>
      <c r="F157" t="s">
        <v>3323</v>
      </c>
      <c r="G157" t="s">
        <v>3315</v>
      </c>
      <c r="H157" t="s">
        <v>3849</v>
      </c>
      <c r="I157" s="2" t="s">
        <v>3856</v>
      </c>
      <c r="J157" s="2" t="s">
        <v>3857</v>
      </c>
      <c r="K157" t="s">
        <v>1551</v>
      </c>
    </row>
    <row r="158" spans="1:11" x14ac:dyDescent="0.45">
      <c r="A158" s="1">
        <v>156</v>
      </c>
      <c r="B158">
        <v>156</v>
      </c>
      <c r="C158" t="s">
        <v>3858</v>
      </c>
      <c r="D158" t="s">
        <v>3313</v>
      </c>
      <c r="E158" t="s">
        <v>1546</v>
      </c>
      <c r="F158" t="s">
        <v>3323</v>
      </c>
      <c r="G158" t="s">
        <v>3315</v>
      </c>
      <c r="H158" t="s">
        <v>3849</v>
      </c>
      <c r="I158" s="2" t="s">
        <v>3859</v>
      </c>
      <c r="J158" s="2" t="s">
        <v>3860</v>
      </c>
      <c r="K158" t="s">
        <v>1548</v>
      </c>
    </row>
    <row r="159" spans="1:11" x14ac:dyDescent="0.45">
      <c r="A159" s="1">
        <v>157</v>
      </c>
      <c r="B159">
        <v>157</v>
      </c>
      <c r="C159" t="s">
        <v>3861</v>
      </c>
      <c r="D159" t="s">
        <v>3313</v>
      </c>
      <c r="E159" t="s">
        <v>1785</v>
      </c>
      <c r="F159" t="s">
        <v>3417</v>
      </c>
      <c r="G159" t="s">
        <v>3315</v>
      </c>
      <c r="H159" t="s">
        <v>3862</v>
      </c>
      <c r="I159" s="2" t="s">
        <v>3863</v>
      </c>
      <c r="J159" s="2" t="s">
        <v>3864</v>
      </c>
      <c r="K159" t="s">
        <v>1787</v>
      </c>
    </row>
    <row r="160" spans="1:11" x14ac:dyDescent="0.45">
      <c r="A160" s="1">
        <v>158</v>
      </c>
      <c r="B160">
        <v>158</v>
      </c>
      <c r="C160" t="s">
        <v>3865</v>
      </c>
      <c r="D160" t="s">
        <v>3313</v>
      </c>
      <c r="E160" t="s">
        <v>1809</v>
      </c>
      <c r="F160" t="s">
        <v>3314</v>
      </c>
      <c r="G160" t="s">
        <v>3315</v>
      </c>
      <c r="H160" t="s">
        <v>3862</v>
      </c>
      <c r="I160" s="2" t="s">
        <v>3866</v>
      </c>
      <c r="J160" s="2" t="s">
        <v>3867</v>
      </c>
      <c r="K160" t="s">
        <v>1811</v>
      </c>
    </row>
    <row r="161" spans="1:11" x14ac:dyDescent="0.45">
      <c r="A161" s="1">
        <v>159</v>
      </c>
      <c r="B161">
        <v>159</v>
      </c>
      <c r="C161" t="s">
        <v>3868</v>
      </c>
      <c r="D161" t="s">
        <v>3313</v>
      </c>
      <c r="E161" t="s">
        <v>3869</v>
      </c>
      <c r="F161" t="s">
        <v>3502</v>
      </c>
      <c r="G161" t="s">
        <v>3315</v>
      </c>
      <c r="H161" t="s">
        <v>3862</v>
      </c>
      <c r="I161" s="2" t="s">
        <v>3870</v>
      </c>
      <c r="J161" s="2" t="s">
        <v>3871</v>
      </c>
      <c r="K161" t="s">
        <v>3872</v>
      </c>
    </row>
    <row r="162" spans="1:11" x14ac:dyDescent="0.45">
      <c r="A162" s="1">
        <v>160</v>
      </c>
      <c r="B162">
        <v>160</v>
      </c>
      <c r="C162" t="s">
        <v>3873</v>
      </c>
      <c r="D162" t="s">
        <v>3313</v>
      </c>
      <c r="E162" t="s">
        <v>1814</v>
      </c>
      <c r="F162" t="s">
        <v>3417</v>
      </c>
      <c r="G162" t="s">
        <v>3315</v>
      </c>
      <c r="H162" t="s">
        <v>3874</v>
      </c>
      <c r="I162" s="2" t="s">
        <v>3875</v>
      </c>
      <c r="J162" s="2" t="s">
        <v>3876</v>
      </c>
      <c r="K162" t="s">
        <v>1816</v>
      </c>
    </row>
    <row r="163" spans="1:11" x14ac:dyDescent="0.45">
      <c r="A163" s="1">
        <v>161</v>
      </c>
      <c r="B163">
        <v>161</v>
      </c>
      <c r="C163" t="s">
        <v>3877</v>
      </c>
      <c r="D163" t="s">
        <v>3313</v>
      </c>
      <c r="E163" t="s">
        <v>1829</v>
      </c>
      <c r="F163" t="s">
        <v>3323</v>
      </c>
      <c r="G163" t="s">
        <v>3315</v>
      </c>
      <c r="H163" t="s">
        <v>3874</v>
      </c>
      <c r="I163" s="2" t="s">
        <v>3878</v>
      </c>
      <c r="J163" s="2" t="s">
        <v>3879</v>
      </c>
      <c r="K163" t="s">
        <v>1831</v>
      </c>
    </row>
    <row r="164" spans="1:11" x14ac:dyDescent="0.45">
      <c r="A164" s="1">
        <v>162</v>
      </c>
      <c r="B164">
        <v>162</v>
      </c>
      <c r="C164" t="s">
        <v>3880</v>
      </c>
      <c r="D164" t="s">
        <v>3313</v>
      </c>
      <c r="E164" t="s">
        <v>1302</v>
      </c>
      <c r="F164" t="s">
        <v>3323</v>
      </c>
      <c r="G164" t="s">
        <v>3315</v>
      </c>
      <c r="H164" t="s">
        <v>3874</v>
      </c>
      <c r="I164" s="2" t="s">
        <v>3881</v>
      </c>
      <c r="J164" s="2" t="s">
        <v>3882</v>
      </c>
      <c r="K164" t="s">
        <v>1304</v>
      </c>
    </row>
    <row r="165" spans="1:11" x14ac:dyDescent="0.45">
      <c r="A165" s="1">
        <v>163</v>
      </c>
      <c r="B165">
        <v>163</v>
      </c>
      <c r="C165" t="s">
        <v>3883</v>
      </c>
      <c r="D165" t="s">
        <v>3313</v>
      </c>
      <c r="E165" t="s">
        <v>2081</v>
      </c>
      <c r="F165" t="s">
        <v>3323</v>
      </c>
      <c r="G165" t="s">
        <v>3315</v>
      </c>
      <c r="H165" t="s">
        <v>3874</v>
      </c>
      <c r="I165" s="2" t="s">
        <v>3884</v>
      </c>
      <c r="J165" s="2" t="s">
        <v>3885</v>
      </c>
      <c r="K165" t="s">
        <v>2083</v>
      </c>
    </row>
    <row r="166" spans="1:11" x14ac:dyDescent="0.45">
      <c r="A166" s="1">
        <v>164</v>
      </c>
      <c r="B166">
        <v>164</v>
      </c>
      <c r="C166" t="s">
        <v>3886</v>
      </c>
      <c r="D166" t="s">
        <v>3313</v>
      </c>
      <c r="E166" t="s">
        <v>3887</v>
      </c>
      <c r="F166" t="s">
        <v>3336</v>
      </c>
      <c r="G166" t="s">
        <v>3315</v>
      </c>
      <c r="H166" t="s">
        <v>3888</v>
      </c>
      <c r="I166" s="2" t="s">
        <v>3889</v>
      </c>
      <c r="J166" s="2" t="s">
        <v>3890</v>
      </c>
      <c r="K166" t="s">
        <v>3891</v>
      </c>
    </row>
    <row r="167" spans="1:11" x14ac:dyDescent="0.45">
      <c r="A167" s="1">
        <v>165</v>
      </c>
      <c r="B167">
        <v>165</v>
      </c>
      <c r="C167" t="s">
        <v>3892</v>
      </c>
      <c r="D167" t="s">
        <v>3313</v>
      </c>
      <c r="E167" t="s">
        <v>1843</v>
      </c>
      <c r="F167" t="s">
        <v>3417</v>
      </c>
      <c r="G167" t="s">
        <v>3315</v>
      </c>
      <c r="H167" t="s">
        <v>3888</v>
      </c>
      <c r="I167" s="2" t="s">
        <v>3893</v>
      </c>
      <c r="J167" s="2" t="s">
        <v>3894</v>
      </c>
      <c r="K167" t="s">
        <v>1845</v>
      </c>
    </row>
    <row r="168" spans="1:11" x14ac:dyDescent="0.45">
      <c r="A168" s="1">
        <v>166</v>
      </c>
      <c r="B168">
        <v>166</v>
      </c>
      <c r="C168" t="s">
        <v>3895</v>
      </c>
      <c r="D168" t="s">
        <v>3313</v>
      </c>
      <c r="E168" t="s">
        <v>1834</v>
      </c>
      <c r="F168" t="s">
        <v>3417</v>
      </c>
      <c r="G168" t="s">
        <v>3315</v>
      </c>
      <c r="H168" t="s">
        <v>3888</v>
      </c>
      <c r="I168" s="2" t="s">
        <v>3896</v>
      </c>
      <c r="J168" s="2" t="s">
        <v>3897</v>
      </c>
      <c r="K168" t="s">
        <v>1836</v>
      </c>
    </row>
    <row r="169" spans="1:11" x14ac:dyDescent="0.45">
      <c r="A169" s="1">
        <v>167</v>
      </c>
      <c r="B169">
        <v>167</v>
      </c>
      <c r="C169" t="s">
        <v>3898</v>
      </c>
      <c r="D169" t="s">
        <v>3313</v>
      </c>
      <c r="E169" t="s">
        <v>1846</v>
      </c>
      <c r="F169" t="s">
        <v>3417</v>
      </c>
      <c r="G169" t="s">
        <v>3315</v>
      </c>
      <c r="H169" t="s">
        <v>3888</v>
      </c>
      <c r="I169" s="2" t="s">
        <v>3899</v>
      </c>
      <c r="J169" s="2" t="s">
        <v>3900</v>
      </c>
      <c r="K169" t="s">
        <v>1848</v>
      </c>
    </row>
    <row r="170" spans="1:11" x14ac:dyDescent="0.45">
      <c r="A170" s="1">
        <v>168</v>
      </c>
      <c r="B170">
        <v>168</v>
      </c>
      <c r="C170" t="s">
        <v>3901</v>
      </c>
      <c r="D170" t="s">
        <v>3313</v>
      </c>
      <c r="E170" t="s">
        <v>1846</v>
      </c>
      <c r="F170" t="s">
        <v>3417</v>
      </c>
      <c r="G170" t="s">
        <v>3315</v>
      </c>
      <c r="H170" t="s">
        <v>3888</v>
      </c>
      <c r="I170" s="2" t="s">
        <v>3902</v>
      </c>
      <c r="J170" s="2" t="s">
        <v>3903</v>
      </c>
      <c r="K170" t="s">
        <v>1848</v>
      </c>
    </row>
    <row r="171" spans="1:11" x14ac:dyDescent="0.45">
      <c r="A171" s="1">
        <v>169</v>
      </c>
      <c r="B171">
        <v>169</v>
      </c>
      <c r="C171" t="s">
        <v>3904</v>
      </c>
      <c r="D171" t="s">
        <v>3313</v>
      </c>
      <c r="E171" t="s">
        <v>1854</v>
      </c>
      <c r="F171" t="s">
        <v>3417</v>
      </c>
      <c r="G171" t="s">
        <v>3315</v>
      </c>
      <c r="H171" t="s">
        <v>3905</v>
      </c>
      <c r="I171" s="2" t="s">
        <v>3906</v>
      </c>
      <c r="J171" s="2" t="s">
        <v>3907</v>
      </c>
      <c r="K171" t="s">
        <v>1856</v>
      </c>
    </row>
    <row r="172" spans="1:11" x14ac:dyDescent="0.45">
      <c r="A172" s="1">
        <v>170</v>
      </c>
      <c r="B172">
        <v>170</v>
      </c>
      <c r="C172" t="s">
        <v>3908</v>
      </c>
      <c r="D172" t="s">
        <v>3313</v>
      </c>
      <c r="E172" t="s">
        <v>1851</v>
      </c>
      <c r="F172" t="s">
        <v>3502</v>
      </c>
      <c r="G172" t="s">
        <v>3315</v>
      </c>
      <c r="H172" t="s">
        <v>3905</v>
      </c>
      <c r="I172" s="2" t="s">
        <v>3909</v>
      </c>
      <c r="J172" s="2" t="s">
        <v>3910</v>
      </c>
      <c r="K172" t="s">
        <v>1853</v>
      </c>
    </row>
    <row r="173" spans="1:11" x14ac:dyDescent="0.45">
      <c r="A173" s="1">
        <v>171</v>
      </c>
      <c r="B173">
        <v>171</v>
      </c>
      <c r="C173" t="s">
        <v>3911</v>
      </c>
      <c r="D173" t="s">
        <v>3313</v>
      </c>
      <c r="E173" t="s">
        <v>1863</v>
      </c>
      <c r="F173" t="s">
        <v>3314</v>
      </c>
      <c r="G173" t="s">
        <v>3315</v>
      </c>
      <c r="H173" t="s">
        <v>3905</v>
      </c>
      <c r="I173" s="2" t="s">
        <v>3912</v>
      </c>
      <c r="J173" s="2" t="s">
        <v>3913</v>
      </c>
      <c r="K173" t="s">
        <v>1865</v>
      </c>
    </row>
    <row r="174" spans="1:11" x14ac:dyDescent="0.45">
      <c r="A174" s="1">
        <v>172</v>
      </c>
      <c r="B174">
        <v>172</v>
      </c>
      <c r="C174" t="s">
        <v>3914</v>
      </c>
      <c r="D174" t="s">
        <v>3313</v>
      </c>
      <c r="E174" t="s">
        <v>3915</v>
      </c>
      <c r="F174" t="s">
        <v>3417</v>
      </c>
      <c r="G174" t="s">
        <v>3315</v>
      </c>
      <c r="H174" t="s">
        <v>3916</v>
      </c>
      <c r="I174" s="2" t="s">
        <v>3917</v>
      </c>
      <c r="J174" s="2" t="s">
        <v>3918</v>
      </c>
      <c r="K174" t="s">
        <v>3919</v>
      </c>
    </row>
    <row r="175" spans="1:11" x14ac:dyDescent="0.45">
      <c r="A175" s="1">
        <v>173</v>
      </c>
      <c r="B175">
        <v>173</v>
      </c>
      <c r="C175" t="s">
        <v>3920</v>
      </c>
      <c r="D175" t="s">
        <v>3313</v>
      </c>
      <c r="E175" t="s">
        <v>1883</v>
      </c>
      <c r="F175" t="s">
        <v>3323</v>
      </c>
      <c r="G175" t="s">
        <v>3315</v>
      </c>
      <c r="H175" t="s">
        <v>3916</v>
      </c>
      <c r="I175" s="2" t="s">
        <v>3921</v>
      </c>
      <c r="J175" s="2" t="s">
        <v>3922</v>
      </c>
      <c r="K175" t="s">
        <v>1885</v>
      </c>
    </row>
    <row r="176" spans="1:11" x14ac:dyDescent="0.45">
      <c r="A176" s="1">
        <v>174</v>
      </c>
      <c r="B176">
        <v>174</v>
      </c>
      <c r="C176" t="s">
        <v>3923</v>
      </c>
      <c r="D176" t="s">
        <v>3313</v>
      </c>
      <c r="E176" t="s">
        <v>1886</v>
      </c>
      <c r="F176" t="s">
        <v>3323</v>
      </c>
      <c r="G176" t="s">
        <v>3315</v>
      </c>
      <c r="H176" t="s">
        <v>3916</v>
      </c>
      <c r="I176" s="2" t="s">
        <v>3924</v>
      </c>
      <c r="J176" s="2" t="s">
        <v>3925</v>
      </c>
      <c r="K176" t="s">
        <v>1888</v>
      </c>
    </row>
    <row r="177" spans="1:11" x14ac:dyDescent="0.45">
      <c r="A177" s="1">
        <v>175</v>
      </c>
      <c r="B177">
        <v>175</v>
      </c>
      <c r="C177" t="s">
        <v>3926</v>
      </c>
      <c r="D177" t="s">
        <v>3313</v>
      </c>
      <c r="E177" t="s">
        <v>1872</v>
      </c>
      <c r="F177" t="s">
        <v>3323</v>
      </c>
      <c r="G177" t="s">
        <v>3315</v>
      </c>
      <c r="H177" t="s">
        <v>3927</v>
      </c>
      <c r="I177" s="2" t="s">
        <v>3928</v>
      </c>
      <c r="J177" s="2" t="s">
        <v>3929</v>
      </c>
      <c r="K177" t="s">
        <v>1874</v>
      </c>
    </row>
    <row r="178" spans="1:11" x14ac:dyDescent="0.45">
      <c r="A178" s="1">
        <v>176</v>
      </c>
      <c r="B178">
        <v>176</v>
      </c>
      <c r="C178" t="s">
        <v>3930</v>
      </c>
      <c r="D178" t="s">
        <v>3313</v>
      </c>
      <c r="E178" t="s">
        <v>3915</v>
      </c>
      <c r="F178" t="s">
        <v>3502</v>
      </c>
      <c r="G178" t="s">
        <v>3315</v>
      </c>
      <c r="H178" t="s">
        <v>3927</v>
      </c>
      <c r="I178" s="2" t="s">
        <v>3931</v>
      </c>
      <c r="J178" s="2" t="s">
        <v>3932</v>
      </c>
      <c r="K178" t="s">
        <v>3919</v>
      </c>
    </row>
    <row r="179" spans="1:11" x14ac:dyDescent="0.45">
      <c r="A179" s="1">
        <v>177</v>
      </c>
      <c r="B179">
        <v>177</v>
      </c>
      <c r="C179" t="s">
        <v>3933</v>
      </c>
      <c r="D179" t="s">
        <v>3313</v>
      </c>
      <c r="E179" t="s">
        <v>1909</v>
      </c>
      <c r="F179" t="s">
        <v>3417</v>
      </c>
      <c r="G179" t="s">
        <v>3315</v>
      </c>
      <c r="H179" t="s">
        <v>3934</v>
      </c>
      <c r="I179" s="2" t="s">
        <v>3935</v>
      </c>
      <c r="J179" s="2" t="s">
        <v>3936</v>
      </c>
      <c r="K179" t="s">
        <v>1911</v>
      </c>
    </row>
    <row r="180" spans="1:11" x14ac:dyDescent="0.45">
      <c r="A180" s="1">
        <v>178</v>
      </c>
      <c r="B180">
        <v>178</v>
      </c>
      <c r="C180" t="s">
        <v>3937</v>
      </c>
      <c r="D180" t="s">
        <v>3313</v>
      </c>
      <c r="E180" t="s">
        <v>1918</v>
      </c>
      <c r="F180" t="s">
        <v>3417</v>
      </c>
      <c r="G180" t="s">
        <v>3315</v>
      </c>
      <c r="H180" t="s">
        <v>3934</v>
      </c>
      <c r="I180" s="2" t="s">
        <v>3938</v>
      </c>
      <c r="J180" s="2" t="s">
        <v>3939</v>
      </c>
      <c r="K180" t="s">
        <v>1920</v>
      </c>
    </row>
    <row r="181" spans="1:11" x14ac:dyDescent="0.45">
      <c r="A181" s="1">
        <v>179</v>
      </c>
      <c r="B181">
        <v>179</v>
      </c>
      <c r="C181" t="s">
        <v>3940</v>
      </c>
      <c r="D181" t="s">
        <v>3313</v>
      </c>
      <c r="E181" t="s">
        <v>2152</v>
      </c>
      <c r="F181" t="s">
        <v>3323</v>
      </c>
      <c r="G181" t="s">
        <v>3315</v>
      </c>
      <c r="H181" t="s">
        <v>3934</v>
      </c>
      <c r="I181" s="2" t="s">
        <v>3941</v>
      </c>
      <c r="J181" s="2" t="s">
        <v>3942</v>
      </c>
      <c r="K181" t="s">
        <v>2154</v>
      </c>
    </row>
    <row r="182" spans="1:11" x14ac:dyDescent="0.45">
      <c r="A182" s="1">
        <v>180</v>
      </c>
      <c r="B182">
        <v>180</v>
      </c>
      <c r="C182" t="s">
        <v>3943</v>
      </c>
      <c r="D182" t="s">
        <v>3313</v>
      </c>
      <c r="E182" t="s">
        <v>3944</v>
      </c>
      <c r="F182" t="s">
        <v>3323</v>
      </c>
      <c r="G182" t="s">
        <v>3315</v>
      </c>
      <c r="H182" t="s">
        <v>3934</v>
      </c>
      <c r="I182" s="2" t="s">
        <v>3945</v>
      </c>
      <c r="J182" s="2" t="s">
        <v>3946</v>
      </c>
      <c r="K182" t="s">
        <v>3947</v>
      </c>
    </row>
    <row r="183" spans="1:11" x14ac:dyDescent="0.45">
      <c r="A183" s="1">
        <v>181</v>
      </c>
      <c r="B183">
        <v>181</v>
      </c>
      <c r="C183" t="s">
        <v>3948</v>
      </c>
      <c r="D183" t="s">
        <v>3313</v>
      </c>
      <c r="E183" t="s">
        <v>3949</v>
      </c>
      <c r="F183" t="s">
        <v>3336</v>
      </c>
      <c r="G183" t="s">
        <v>3315</v>
      </c>
      <c r="H183" t="s">
        <v>3950</v>
      </c>
      <c r="I183" s="2" t="s">
        <v>3951</v>
      </c>
      <c r="J183" s="2" t="s">
        <v>3952</v>
      </c>
      <c r="K183" t="s">
        <v>3953</v>
      </c>
    </row>
    <row r="184" spans="1:11" x14ac:dyDescent="0.45">
      <c r="A184" s="1">
        <v>182</v>
      </c>
      <c r="B184">
        <v>182</v>
      </c>
      <c r="C184" t="s">
        <v>3954</v>
      </c>
      <c r="D184" t="s">
        <v>3313</v>
      </c>
      <c r="E184" t="s">
        <v>3955</v>
      </c>
      <c r="F184" t="s">
        <v>3502</v>
      </c>
      <c r="G184" t="s">
        <v>3315</v>
      </c>
      <c r="H184" t="s">
        <v>3950</v>
      </c>
      <c r="I184" s="2" t="s">
        <v>3956</v>
      </c>
      <c r="J184" s="2" t="s">
        <v>3957</v>
      </c>
      <c r="K184" t="s">
        <v>3958</v>
      </c>
    </row>
    <row r="185" spans="1:11" x14ac:dyDescent="0.45">
      <c r="A185" s="1">
        <v>183</v>
      </c>
      <c r="B185">
        <v>183</v>
      </c>
      <c r="C185" t="s">
        <v>3959</v>
      </c>
      <c r="D185" t="s">
        <v>3313</v>
      </c>
      <c r="E185" t="s">
        <v>1961</v>
      </c>
      <c r="F185" t="s">
        <v>3323</v>
      </c>
      <c r="G185" t="s">
        <v>3315</v>
      </c>
      <c r="H185" t="s">
        <v>3960</v>
      </c>
      <c r="I185" s="2" t="s">
        <v>3961</v>
      </c>
      <c r="J185" s="2" t="s">
        <v>3962</v>
      </c>
      <c r="K185" t="s">
        <v>1963</v>
      </c>
    </row>
    <row r="186" spans="1:11" x14ac:dyDescent="0.45">
      <c r="A186" s="1">
        <v>184</v>
      </c>
      <c r="B186">
        <v>184</v>
      </c>
      <c r="C186" t="s">
        <v>3963</v>
      </c>
      <c r="D186" t="s">
        <v>3313</v>
      </c>
      <c r="E186" t="s">
        <v>1961</v>
      </c>
      <c r="F186" t="s">
        <v>3314</v>
      </c>
      <c r="G186" t="s">
        <v>3315</v>
      </c>
      <c r="H186" t="s">
        <v>3960</v>
      </c>
      <c r="I186" s="2" t="s">
        <v>3964</v>
      </c>
      <c r="J186" s="2" t="s">
        <v>3965</v>
      </c>
      <c r="K186" t="s">
        <v>1963</v>
      </c>
    </row>
    <row r="187" spans="1:11" x14ac:dyDescent="0.45">
      <c r="A187" s="1">
        <v>185</v>
      </c>
      <c r="B187">
        <v>185</v>
      </c>
      <c r="C187" t="s">
        <v>3966</v>
      </c>
      <c r="D187" t="s">
        <v>3313</v>
      </c>
      <c r="E187" t="s">
        <v>3955</v>
      </c>
      <c r="F187" t="s">
        <v>3502</v>
      </c>
      <c r="G187" t="s">
        <v>3315</v>
      </c>
      <c r="H187" t="s">
        <v>3960</v>
      </c>
      <c r="I187" s="2" t="s">
        <v>3967</v>
      </c>
      <c r="J187" s="2" t="s">
        <v>3968</v>
      </c>
      <c r="K187" t="s">
        <v>3958</v>
      </c>
    </row>
    <row r="188" spans="1:11" x14ac:dyDescent="0.45">
      <c r="A188" s="1">
        <v>186</v>
      </c>
      <c r="B188">
        <v>186</v>
      </c>
      <c r="C188" t="s">
        <v>3969</v>
      </c>
      <c r="D188" t="s">
        <v>3313</v>
      </c>
      <c r="E188" t="s">
        <v>2134</v>
      </c>
      <c r="F188" t="s">
        <v>3323</v>
      </c>
      <c r="G188" t="s">
        <v>3315</v>
      </c>
      <c r="H188" t="s">
        <v>3970</v>
      </c>
      <c r="I188" s="2" t="s">
        <v>3971</v>
      </c>
      <c r="J188" s="2" t="s">
        <v>3972</v>
      </c>
      <c r="K188" t="s">
        <v>2136</v>
      </c>
    </row>
    <row r="189" spans="1:11" x14ac:dyDescent="0.45">
      <c r="A189" s="1">
        <v>187</v>
      </c>
      <c r="B189">
        <v>187</v>
      </c>
      <c r="C189" t="s">
        <v>3973</v>
      </c>
      <c r="D189" t="s">
        <v>3313</v>
      </c>
      <c r="E189" t="s">
        <v>2146</v>
      </c>
      <c r="F189" t="s">
        <v>3502</v>
      </c>
      <c r="G189" t="s">
        <v>3315</v>
      </c>
      <c r="H189" t="s">
        <v>3970</v>
      </c>
      <c r="I189" s="2" t="s">
        <v>3974</v>
      </c>
      <c r="J189" s="2" t="s">
        <v>3975</v>
      </c>
      <c r="K189" t="s">
        <v>2148</v>
      </c>
    </row>
    <row r="190" spans="1:11" x14ac:dyDescent="0.45">
      <c r="A190" s="1">
        <v>188</v>
      </c>
      <c r="B190">
        <v>188</v>
      </c>
      <c r="C190" t="s">
        <v>3976</v>
      </c>
      <c r="D190" t="s">
        <v>3313</v>
      </c>
      <c r="E190" t="s">
        <v>2146</v>
      </c>
      <c r="F190" t="s">
        <v>3502</v>
      </c>
      <c r="G190" t="s">
        <v>3315</v>
      </c>
      <c r="H190" t="s">
        <v>3970</v>
      </c>
      <c r="I190" s="2" t="s">
        <v>3977</v>
      </c>
      <c r="J190" s="2" t="s">
        <v>3978</v>
      </c>
      <c r="K190" t="s">
        <v>2148</v>
      </c>
    </row>
    <row r="191" spans="1:11" x14ac:dyDescent="0.45">
      <c r="A191" s="1">
        <v>189</v>
      </c>
      <c r="B191">
        <v>189</v>
      </c>
      <c r="C191" t="s">
        <v>3979</v>
      </c>
      <c r="D191" t="s">
        <v>3313</v>
      </c>
      <c r="E191" t="s">
        <v>2146</v>
      </c>
      <c r="F191" t="s">
        <v>3502</v>
      </c>
      <c r="G191" t="s">
        <v>3315</v>
      </c>
      <c r="H191" t="s">
        <v>3970</v>
      </c>
      <c r="I191" s="2" t="s">
        <v>3980</v>
      </c>
      <c r="J191" s="2" t="s">
        <v>3981</v>
      </c>
      <c r="K191" t="s">
        <v>2148</v>
      </c>
    </row>
    <row r="192" spans="1:11" x14ac:dyDescent="0.45">
      <c r="A192" s="1">
        <v>190</v>
      </c>
      <c r="B192">
        <v>190</v>
      </c>
      <c r="C192" t="s">
        <v>3982</v>
      </c>
      <c r="D192" t="s">
        <v>3313</v>
      </c>
      <c r="E192" t="s">
        <v>2137</v>
      </c>
      <c r="F192" t="s">
        <v>3323</v>
      </c>
      <c r="G192" t="s">
        <v>3315</v>
      </c>
      <c r="H192" t="s">
        <v>3983</v>
      </c>
      <c r="I192" s="2" t="s">
        <v>3984</v>
      </c>
      <c r="J192" s="2" t="s">
        <v>3985</v>
      </c>
      <c r="K192" t="s">
        <v>2139</v>
      </c>
    </row>
    <row r="193" spans="1:11" x14ac:dyDescent="0.45">
      <c r="A193" s="1">
        <v>191</v>
      </c>
      <c r="B193">
        <v>191</v>
      </c>
      <c r="C193" t="s">
        <v>3986</v>
      </c>
      <c r="D193" t="s">
        <v>3313</v>
      </c>
      <c r="E193" t="s">
        <v>2140</v>
      </c>
      <c r="F193" t="s">
        <v>3323</v>
      </c>
      <c r="G193" t="s">
        <v>3315</v>
      </c>
      <c r="H193" t="s">
        <v>3983</v>
      </c>
      <c r="I193" s="2" t="s">
        <v>3987</v>
      </c>
      <c r="J193" s="2" t="s">
        <v>3988</v>
      </c>
      <c r="K193" t="s">
        <v>2142</v>
      </c>
    </row>
    <row r="194" spans="1:11" x14ac:dyDescent="0.45">
      <c r="A194" s="1">
        <v>192</v>
      </c>
      <c r="B194">
        <v>192</v>
      </c>
      <c r="C194" t="s">
        <v>3989</v>
      </c>
      <c r="D194" t="s">
        <v>3313</v>
      </c>
      <c r="E194" t="s">
        <v>2146</v>
      </c>
      <c r="F194" t="s">
        <v>3336</v>
      </c>
      <c r="G194" t="s">
        <v>3315</v>
      </c>
      <c r="H194" t="s">
        <v>3983</v>
      </c>
      <c r="I194" s="2" t="s">
        <v>3990</v>
      </c>
      <c r="J194" s="2" t="s">
        <v>3991</v>
      </c>
      <c r="K194" t="s">
        <v>2148</v>
      </c>
    </row>
    <row r="195" spans="1:11" x14ac:dyDescent="0.45">
      <c r="A195" s="1">
        <v>193</v>
      </c>
      <c r="B195">
        <v>193</v>
      </c>
      <c r="C195" t="s">
        <v>3992</v>
      </c>
      <c r="D195" t="s">
        <v>3313</v>
      </c>
      <c r="E195" t="s">
        <v>1834</v>
      </c>
      <c r="F195" t="s">
        <v>3323</v>
      </c>
      <c r="G195" t="s">
        <v>3315</v>
      </c>
      <c r="H195" t="s">
        <v>3993</v>
      </c>
      <c r="I195" s="2" t="s">
        <v>3994</v>
      </c>
      <c r="J195" s="2" t="s">
        <v>3995</v>
      </c>
      <c r="K195" t="s">
        <v>1836</v>
      </c>
    </row>
    <row r="196" spans="1:11" x14ac:dyDescent="0.45">
      <c r="A196" s="1">
        <v>194</v>
      </c>
      <c r="B196">
        <v>194</v>
      </c>
      <c r="C196" t="s">
        <v>3996</v>
      </c>
      <c r="D196" t="s">
        <v>3313</v>
      </c>
      <c r="E196" t="s">
        <v>1814</v>
      </c>
      <c r="F196" t="s">
        <v>3502</v>
      </c>
      <c r="G196" t="s">
        <v>3315</v>
      </c>
      <c r="H196" t="s">
        <v>3993</v>
      </c>
      <c r="I196" s="2" t="s">
        <v>3997</v>
      </c>
      <c r="J196" s="2" t="s">
        <v>3998</v>
      </c>
      <c r="K196" t="s">
        <v>1816</v>
      </c>
    </row>
    <row r="197" spans="1:11" x14ac:dyDescent="0.45">
      <c r="A197" s="1">
        <v>195</v>
      </c>
      <c r="B197">
        <v>195</v>
      </c>
      <c r="C197" t="s">
        <v>3999</v>
      </c>
      <c r="D197" t="s">
        <v>3313</v>
      </c>
      <c r="E197" t="s">
        <v>2797</v>
      </c>
      <c r="F197" t="s">
        <v>3323</v>
      </c>
      <c r="G197" t="s">
        <v>3315</v>
      </c>
      <c r="H197" t="s">
        <v>3993</v>
      </c>
      <c r="I197" s="2" t="s">
        <v>4000</v>
      </c>
      <c r="J197" s="2" t="s">
        <v>4001</v>
      </c>
      <c r="K197" t="s">
        <v>2799</v>
      </c>
    </row>
    <row r="198" spans="1:11" x14ac:dyDescent="0.45">
      <c r="A198" s="1">
        <v>196</v>
      </c>
      <c r="B198">
        <v>196</v>
      </c>
      <c r="C198" t="s">
        <v>4002</v>
      </c>
      <c r="D198" t="s">
        <v>3313</v>
      </c>
      <c r="E198" t="s">
        <v>1281</v>
      </c>
      <c r="F198" t="s">
        <v>3336</v>
      </c>
      <c r="G198" t="s">
        <v>3315</v>
      </c>
      <c r="H198" t="s">
        <v>4003</v>
      </c>
      <c r="I198" s="2" t="s">
        <v>4004</v>
      </c>
      <c r="J198" s="2" t="s">
        <v>4005</v>
      </c>
      <c r="K198" t="s">
        <v>1283</v>
      </c>
    </row>
    <row r="199" spans="1:11" x14ac:dyDescent="0.45">
      <c r="A199" s="1">
        <v>197</v>
      </c>
      <c r="B199">
        <v>197</v>
      </c>
      <c r="C199" t="s">
        <v>4006</v>
      </c>
      <c r="D199" t="s">
        <v>3313</v>
      </c>
      <c r="E199" t="s">
        <v>1281</v>
      </c>
      <c r="F199" t="s">
        <v>3336</v>
      </c>
      <c r="G199" t="s">
        <v>3315</v>
      </c>
      <c r="H199" t="s">
        <v>4003</v>
      </c>
      <c r="I199" s="2" t="s">
        <v>4007</v>
      </c>
      <c r="J199" s="2" t="s">
        <v>4008</v>
      </c>
      <c r="K199" t="s">
        <v>1283</v>
      </c>
    </row>
    <row r="200" spans="1:11" x14ac:dyDescent="0.45">
      <c r="A200" s="1">
        <v>198</v>
      </c>
      <c r="B200">
        <v>198</v>
      </c>
      <c r="C200" t="s">
        <v>4009</v>
      </c>
      <c r="D200" t="s">
        <v>3313</v>
      </c>
      <c r="E200" t="s">
        <v>1281</v>
      </c>
      <c r="F200" t="s">
        <v>3336</v>
      </c>
      <c r="G200" t="s">
        <v>3315</v>
      </c>
      <c r="H200" t="s">
        <v>4003</v>
      </c>
      <c r="I200" s="2" t="s">
        <v>4010</v>
      </c>
      <c r="J200" s="2" t="s">
        <v>4011</v>
      </c>
      <c r="K200" t="s">
        <v>1283</v>
      </c>
    </row>
    <row r="201" spans="1:11" x14ac:dyDescent="0.45">
      <c r="A201" s="1">
        <v>199</v>
      </c>
      <c r="B201">
        <v>199</v>
      </c>
      <c r="C201" t="s">
        <v>4012</v>
      </c>
      <c r="D201" t="s">
        <v>3313</v>
      </c>
      <c r="E201" t="s">
        <v>1211</v>
      </c>
      <c r="F201" t="s">
        <v>3323</v>
      </c>
      <c r="G201" t="s">
        <v>3315</v>
      </c>
      <c r="H201" t="s">
        <v>4013</v>
      </c>
      <c r="I201" s="2" t="s">
        <v>4014</v>
      </c>
      <c r="J201" s="2" t="s">
        <v>4015</v>
      </c>
      <c r="K201" t="s">
        <v>1213</v>
      </c>
    </row>
    <row r="202" spans="1:11" x14ac:dyDescent="0.45">
      <c r="A202" s="1">
        <v>200</v>
      </c>
      <c r="B202">
        <v>200</v>
      </c>
      <c r="C202" t="s">
        <v>4016</v>
      </c>
      <c r="D202" t="s">
        <v>3313</v>
      </c>
      <c r="E202" t="s">
        <v>1223</v>
      </c>
      <c r="F202" t="s">
        <v>3323</v>
      </c>
      <c r="G202" t="s">
        <v>3315</v>
      </c>
      <c r="H202" t="s">
        <v>4013</v>
      </c>
      <c r="I202" s="2" t="s">
        <v>4017</v>
      </c>
      <c r="J202" s="2" t="s">
        <v>4018</v>
      </c>
      <c r="K202" t="s">
        <v>1219</v>
      </c>
    </row>
    <row r="203" spans="1:11" x14ac:dyDescent="0.45">
      <c r="A203" s="1">
        <v>201</v>
      </c>
      <c r="B203">
        <v>201</v>
      </c>
      <c r="C203" t="s">
        <v>4019</v>
      </c>
      <c r="D203" t="s">
        <v>3313</v>
      </c>
      <c r="E203" t="s">
        <v>1226</v>
      </c>
      <c r="F203" t="s">
        <v>3323</v>
      </c>
      <c r="G203" t="s">
        <v>3315</v>
      </c>
      <c r="H203" t="s">
        <v>4013</v>
      </c>
      <c r="I203" s="2" t="s">
        <v>4020</v>
      </c>
      <c r="J203" s="2" t="s">
        <v>4021</v>
      </c>
      <c r="K203" t="s">
        <v>1222</v>
      </c>
    </row>
    <row r="204" spans="1:11" x14ac:dyDescent="0.45">
      <c r="A204" s="1">
        <v>202</v>
      </c>
      <c r="B204">
        <v>202</v>
      </c>
      <c r="C204" t="s">
        <v>4022</v>
      </c>
      <c r="D204" t="s">
        <v>3313</v>
      </c>
      <c r="E204" t="s">
        <v>1229</v>
      </c>
      <c r="F204" t="s">
        <v>3323</v>
      </c>
      <c r="G204" t="s">
        <v>3315</v>
      </c>
      <c r="H204" t="s">
        <v>4013</v>
      </c>
      <c r="I204" s="2" t="s">
        <v>4023</v>
      </c>
      <c r="J204" s="2" t="s">
        <v>4024</v>
      </c>
      <c r="K204" t="s">
        <v>1225</v>
      </c>
    </row>
    <row r="205" spans="1:11" x14ac:dyDescent="0.45">
      <c r="A205" s="1">
        <v>203</v>
      </c>
      <c r="B205">
        <v>203</v>
      </c>
      <c r="C205" t="s">
        <v>4025</v>
      </c>
      <c r="D205" t="s">
        <v>3313</v>
      </c>
      <c r="E205" t="s">
        <v>680</v>
      </c>
      <c r="F205" t="s">
        <v>3323</v>
      </c>
      <c r="G205" t="s">
        <v>3315</v>
      </c>
      <c r="H205" t="s">
        <v>4026</v>
      </c>
      <c r="I205" s="2" t="s">
        <v>4027</v>
      </c>
      <c r="J205" s="2" t="s">
        <v>4028</v>
      </c>
      <c r="K205" t="s">
        <v>682</v>
      </c>
    </row>
    <row r="206" spans="1:11" x14ac:dyDescent="0.45">
      <c r="A206" s="1">
        <v>204</v>
      </c>
      <c r="B206">
        <v>204</v>
      </c>
      <c r="C206" t="s">
        <v>4029</v>
      </c>
      <c r="D206" t="s">
        <v>3313</v>
      </c>
      <c r="E206" t="s">
        <v>235</v>
      </c>
      <c r="F206" t="s">
        <v>3323</v>
      </c>
      <c r="G206" t="s">
        <v>3315</v>
      </c>
      <c r="H206" t="s">
        <v>4026</v>
      </c>
      <c r="I206" s="2" t="s">
        <v>4030</v>
      </c>
      <c r="J206" s="2" t="s">
        <v>4031</v>
      </c>
      <c r="K206" t="s">
        <v>659</v>
      </c>
    </row>
    <row r="207" spans="1:11" x14ac:dyDescent="0.45">
      <c r="A207" s="1">
        <v>205</v>
      </c>
      <c r="B207">
        <v>205</v>
      </c>
      <c r="C207" t="s">
        <v>4032</v>
      </c>
      <c r="D207" t="s">
        <v>3313</v>
      </c>
      <c r="E207" t="s">
        <v>631</v>
      </c>
      <c r="F207" t="s">
        <v>3323</v>
      </c>
      <c r="G207" t="s">
        <v>3315</v>
      </c>
      <c r="H207" t="s">
        <v>4026</v>
      </c>
      <c r="I207" s="2" t="s">
        <v>4033</v>
      </c>
      <c r="J207" s="2" t="s">
        <v>4034</v>
      </c>
      <c r="K207" t="s">
        <v>633</v>
      </c>
    </row>
    <row r="208" spans="1:11" x14ac:dyDescent="0.45">
      <c r="A208" s="1">
        <v>206</v>
      </c>
      <c r="B208">
        <v>206</v>
      </c>
      <c r="C208" t="s">
        <v>4035</v>
      </c>
      <c r="D208" t="s">
        <v>3313</v>
      </c>
      <c r="E208" t="s">
        <v>800</v>
      </c>
      <c r="F208" t="s">
        <v>3323</v>
      </c>
      <c r="G208" t="s">
        <v>3315</v>
      </c>
      <c r="H208" t="s">
        <v>4026</v>
      </c>
      <c r="I208" s="2" t="s">
        <v>4036</v>
      </c>
      <c r="J208" s="2" t="s">
        <v>4037</v>
      </c>
      <c r="K208" t="s">
        <v>802</v>
      </c>
    </row>
    <row r="209" spans="1:11" x14ac:dyDescent="0.45">
      <c r="A209" s="1">
        <v>207</v>
      </c>
      <c r="B209">
        <v>207</v>
      </c>
      <c r="C209" t="s">
        <v>3688</v>
      </c>
      <c r="D209" t="s">
        <v>3313</v>
      </c>
      <c r="E209" t="s">
        <v>876</v>
      </c>
      <c r="F209" t="s">
        <v>3323</v>
      </c>
      <c r="G209" t="s">
        <v>3315</v>
      </c>
      <c r="H209" t="s">
        <v>4026</v>
      </c>
      <c r="I209" s="2" t="s">
        <v>4038</v>
      </c>
      <c r="J209" s="2" t="s">
        <v>4039</v>
      </c>
      <c r="K209" t="s">
        <v>893</v>
      </c>
    </row>
    <row r="210" spans="1:11" x14ac:dyDescent="0.45">
      <c r="A210" s="1">
        <v>208</v>
      </c>
      <c r="B210">
        <v>208</v>
      </c>
      <c r="C210" t="s">
        <v>4040</v>
      </c>
      <c r="D210" t="s">
        <v>3313</v>
      </c>
      <c r="E210" t="s">
        <v>963</v>
      </c>
      <c r="F210" t="s">
        <v>3323</v>
      </c>
      <c r="G210" t="s">
        <v>3315</v>
      </c>
      <c r="H210" t="s">
        <v>4026</v>
      </c>
      <c r="I210" s="2" t="s">
        <v>4041</v>
      </c>
      <c r="J210" s="2" t="s">
        <v>4042</v>
      </c>
      <c r="K210" t="s">
        <v>965</v>
      </c>
    </row>
    <row r="211" spans="1:11" x14ac:dyDescent="0.45">
      <c r="A211" s="1">
        <v>209</v>
      </c>
      <c r="B211">
        <v>209</v>
      </c>
      <c r="C211" t="s">
        <v>4043</v>
      </c>
      <c r="D211" t="s">
        <v>3313</v>
      </c>
      <c r="E211" t="s">
        <v>2681</v>
      </c>
      <c r="F211" t="s">
        <v>3323</v>
      </c>
      <c r="G211" t="s">
        <v>3315</v>
      </c>
      <c r="H211" t="s">
        <v>4044</v>
      </c>
      <c r="I211" s="2" t="s">
        <v>4045</v>
      </c>
      <c r="J211" s="2" t="s">
        <v>4046</v>
      </c>
      <c r="K211" t="s">
        <v>2683</v>
      </c>
    </row>
    <row r="212" spans="1:11" x14ac:dyDescent="0.45">
      <c r="A212" s="1">
        <v>210</v>
      </c>
      <c r="B212">
        <v>210</v>
      </c>
      <c r="C212" t="s">
        <v>4047</v>
      </c>
      <c r="D212" t="s">
        <v>3313</v>
      </c>
      <c r="E212" t="s">
        <v>4048</v>
      </c>
      <c r="F212" t="s">
        <v>3323</v>
      </c>
      <c r="G212" t="s">
        <v>3315</v>
      </c>
      <c r="H212" t="s">
        <v>4044</v>
      </c>
      <c r="I212" s="2" t="s">
        <v>4049</v>
      </c>
      <c r="J212" s="2" t="s">
        <v>4050</v>
      </c>
      <c r="K212" t="s">
        <v>786</v>
      </c>
    </row>
    <row r="213" spans="1:11" x14ac:dyDescent="0.45">
      <c r="A213" s="1">
        <v>211</v>
      </c>
      <c r="B213">
        <v>211</v>
      </c>
      <c r="C213" t="s">
        <v>3781</v>
      </c>
      <c r="D213" t="s">
        <v>3313</v>
      </c>
      <c r="E213" t="s">
        <v>2806</v>
      </c>
      <c r="F213" t="s">
        <v>3323</v>
      </c>
      <c r="G213" t="s">
        <v>3315</v>
      </c>
      <c r="H213" t="s">
        <v>4044</v>
      </c>
      <c r="I213" s="2" t="s">
        <v>4051</v>
      </c>
      <c r="J213" s="2" t="s">
        <v>4052</v>
      </c>
      <c r="K213" t="s">
        <v>2808</v>
      </c>
    </row>
    <row r="214" spans="1:11" x14ac:dyDescent="0.45">
      <c r="A214" s="1">
        <v>212</v>
      </c>
      <c r="B214">
        <v>212</v>
      </c>
      <c r="C214" t="s">
        <v>4053</v>
      </c>
      <c r="D214" t="s">
        <v>3313</v>
      </c>
      <c r="E214" t="s">
        <v>2975</v>
      </c>
      <c r="F214" t="s">
        <v>3323</v>
      </c>
      <c r="G214" t="s">
        <v>3315</v>
      </c>
      <c r="H214" t="s">
        <v>4044</v>
      </c>
      <c r="I214" s="2" t="s">
        <v>4054</v>
      </c>
      <c r="J214" s="2" t="s">
        <v>4055</v>
      </c>
      <c r="K214" t="s">
        <v>2977</v>
      </c>
    </row>
    <row r="215" spans="1:11" x14ac:dyDescent="0.45">
      <c r="A215" s="1">
        <v>213</v>
      </c>
      <c r="B215">
        <v>213</v>
      </c>
      <c r="C215" t="s">
        <v>4056</v>
      </c>
      <c r="D215" t="s">
        <v>3313</v>
      </c>
      <c r="E215" t="s">
        <v>4057</v>
      </c>
      <c r="F215" t="s">
        <v>3336</v>
      </c>
      <c r="G215" t="s">
        <v>3315</v>
      </c>
      <c r="H215" t="s">
        <v>4044</v>
      </c>
      <c r="I215" s="2" t="s">
        <v>4058</v>
      </c>
      <c r="J215" s="2" t="s">
        <v>4059</v>
      </c>
      <c r="K215" t="s">
        <v>783</v>
      </c>
    </row>
    <row r="216" spans="1:11" x14ac:dyDescent="0.45">
      <c r="A216" s="1">
        <v>214</v>
      </c>
      <c r="B216">
        <v>214</v>
      </c>
      <c r="C216" t="s">
        <v>4060</v>
      </c>
      <c r="D216" t="s">
        <v>3313</v>
      </c>
      <c r="E216" t="s">
        <v>4048</v>
      </c>
      <c r="F216" t="s">
        <v>3336</v>
      </c>
      <c r="G216" t="s">
        <v>3315</v>
      </c>
      <c r="H216" t="s">
        <v>4044</v>
      </c>
      <c r="I216" s="2" t="s">
        <v>4061</v>
      </c>
      <c r="J216" s="2" t="s">
        <v>4062</v>
      </c>
      <c r="K216" t="s">
        <v>786</v>
      </c>
    </row>
    <row r="217" spans="1:11" x14ac:dyDescent="0.45">
      <c r="A217" s="1">
        <v>215</v>
      </c>
      <c r="B217">
        <v>215</v>
      </c>
      <c r="C217" t="s">
        <v>4063</v>
      </c>
      <c r="D217" t="s">
        <v>3313</v>
      </c>
      <c r="E217" t="s">
        <v>202</v>
      </c>
      <c r="F217" t="s">
        <v>3314</v>
      </c>
      <c r="G217" t="s">
        <v>3315</v>
      </c>
      <c r="H217" t="s">
        <v>4064</v>
      </c>
      <c r="I217" s="2" t="s">
        <v>4065</v>
      </c>
      <c r="J217" s="2" t="s">
        <v>4066</v>
      </c>
      <c r="K217" t="s">
        <v>204</v>
      </c>
    </row>
    <row r="218" spans="1:11" x14ac:dyDescent="0.45">
      <c r="A218" s="1">
        <v>216</v>
      </c>
      <c r="B218">
        <v>216</v>
      </c>
      <c r="C218" t="s">
        <v>4067</v>
      </c>
      <c r="D218" t="s">
        <v>3313</v>
      </c>
      <c r="E218" t="s">
        <v>202</v>
      </c>
      <c r="F218" t="s">
        <v>3314</v>
      </c>
      <c r="G218" t="s">
        <v>3315</v>
      </c>
      <c r="H218" t="s">
        <v>4064</v>
      </c>
      <c r="I218" s="2" t="s">
        <v>4068</v>
      </c>
      <c r="J218" s="2" t="s">
        <v>4069</v>
      </c>
      <c r="K218" t="s">
        <v>204</v>
      </c>
    </row>
    <row r="219" spans="1:11" x14ac:dyDescent="0.45">
      <c r="A219" s="1">
        <v>217</v>
      </c>
      <c r="B219">
        <v>217</v>
      </c>
      <c r="C219" t="s">
        <v>4070</v>
      </c>
      <c r="D219" t="s">
        <v>3313</v>
      </c>
      <c r="E219" t="s">
        <v>518</v>
      </c>
      <c r="F219" t="s">
        <v>3336</v>
      </c>
      <c r="G219" t="s">
        <v>3315</v>
      </c>
      <c r="H219" t="s">
        <v>4064</v>
      </c>
      <c r="I219" s="2" t="s">
        <v>4071</v>
      </c>
      <c r="J219" s="2" t="s">
        <v>4072</v>
      </c>
      <c r="K219" t="s">
        <v>520</v>
      </c>
    </row>
    <row r="220" spans="1:11" x14ac:dyDescent="0.45">
      <c r="A220" s="1">
        <v>218</v>
      </c>
      <c r="B220">
        <v>218</v>
      </c>
      <c r="C220" t="s">
        <v>4073</v>
      </c>
      <c r="D220" t="s">
        <v>3313</v>
      </c>
      <c r="E220" t="s">
        <v>518</v>
      </c>
      <c r="F220" t="s">
        <v>3336</v>
      </c>
      <c r="G220" t="s">
        <v>3315</v>
      </c>
      <c r="H220" t="s">
        <v>4064</v>
      </c>
      <c r="I220" s="2" t="s">
        <v>4074</v>
      </c>
      <c r="J220" s="2" t="s">
        <v>4075</v>
      </c>
      <c r="K220" t="s">
        <v>520</v>
      </c>
    </row>
    <row r="221" spans="1:11" x14ac:dyDescent="0.45">
      <c r="A221" s="1">
        <v>219</v>
      </c>
      <c r="B221">
        <v>219</v>
      </c>
      <c r="C221" t="s">
        <v>4076</v>
      </c>
      <c r="D221" t="s">
        <v>3313</v>
      </c>
      <c r="E221" t="s">
        <v>518</v>
      </c>
      <c r="F221" t="s">
        <v>3336</v>
      </c>
      <c r="G221" t="s">
        <v>3315</v>
      </c>
      <c r="H221" t="s">
        <v>4064</v>
      </c>
      <c r="I221" s="2" t="s">
        <v>4077</v>
      </c>
      <c r="J221" s="2" t="s">
        <v>4078</v>
      </c>
      <c r="K221" t="s">
        <v>520</v>
      </c>
    </row>
    <row r="222" spans="1:11" x14ac:dyDescent="0.45">
      <c r="A222" s="1">
        <v>220</v>
      </c>
      <c r="B222">
        <v>220</v>
      </c>
      <c r="C222" t="s">
        <v>4079</v>
      </c>
      <c r="D222" t="s">
        <v>3313</v>
      </c>
      <c r="E222" t="s">
        <v>202</v>
      </c>
      <c r="F222" t="s">
        <v>3336</v>
      </c>
      <c r="G222" t="s">
        <v>3315</v>
      </c>
      <c r="H222" t="s">
        <v>4064</v>
      </c>
      <c r="I222" s="2" t="s">
        <v>4080</v>
      </c>
      <c r="J222" s="2" t="s">
        <v>4081</v>
      </c>
      <c r="K222" t="s">
        <v>204</v>
      </c>
    </row>
    <row r="223" spans="1:11" x14ac:dyDescent="0.45">
      <c r="A223" s="1">
        <v>221</v>
      </c>
      <c r="B223">
        <v>221</v>
      </c>
      <c r="C223" t="s">
        <v>4082</v>
      </c>
      <c r="D223" t="s">
        <v>3313</v>
      </c>
      <c r="E223" t="s">
        <v>4083</v>
      </c>
      <c r="F223" t="s">
        <v>3314</v>
      </c>
      <c r="G223" t="s">
        <v>3315</v>
      </c>
      <c r="H223" t="s">
        <v>4084</v>
      </c>
      <c r="I223" s="2" t="s">
        <v>4085</v>
      </c>
      <c r="J223" s="2" t="s">
        <v>4086</v>
      </c>
      <c r="K223" t="s">
        <v>4087</v>
      </c>
    </row>
    <row r="224" spans="1:11" x14ac:dyDescent="0.45">
      <c r="A224" s="1">
        <v>222</v>
      </c>
      <c r="B224">
        <v>222</v>
      </c>
      <c r="C224" t="s">
        <v>4088</v>
      </c>
      <c r="D224" t="s">
        <v>3313</v>
      </c>
      <c r="E224" t="s">
        <v>210</v>
      </c>
      <c r="F224" t="s">
        <v>3314</v>
      </c>
      <c r="G224" t="s">
        <v>3315</v>
      </c>
      <c r="H224" t="s">
        <v>4084</v>
      </c>
      <c r="I224" s="2" t="s">
        <v>4089</v>
      </c>
      <c r="J224" s="2" t="s">
        <v>4090</v>
      </c>
      <c r="K224" t="s">
        <v>212</v>
      </c>
    </row>
    <row r="225" spans="1:11" x14ac:dyDescent="0.45">
      <c r="A225" s="1">
        <v>223</v>
      </c>
      <c r="B225">
        <v>223</v>
      </c>
      <c r="C225" t="s">
        <v>4091</v>
      </c>
      <c r="D225" t="s">
        <v>3313</v>
      </c>
      <c r="E225" t="s">
        <v>210</v>
      </c>
      <c r="F225" t="s">
        <v>3314</v>
      </c>
      <c r="G225" t="s">
        <v>3315</v>
      </c>
      <c r="H225" t="s">
        <v>4084</v>
      </c>
      <c r="I225" s="2" t="s">
        <v>4092</v>
      </c>
      <c r="J225" s="2" t="s">
        <v>4093</v>
      </c>
      <c r="K225" t="s">
        <v>212</v>
      </c>
    </row>
    <row r="226" spans="1:11" x14ac:dyDescent="0.45">
      <c r="A226" s="1">
        <v>224</v>
      </c>
      <c r="B226">
        <v>224</v>
      </c>
      <c r="C226" t="s">
        <v>4094</v>
      </c>
      <c r="D226" t="s">
        <v>3313</v>
      </c>
      <c r="E226" t="s">
        <v>634</v>
      </c>
      <c r="F226" t="s">
        <v>3314</v>
      </c>
      <c r="G226" t="s">
        <v>3315</v>
      </c>
      <c r="H226" t="s">
        <v>4084</v>
      </c>
      <c r="I226" s="2" t="s">
        <v>4095</v>
      </c>
      <c r="J226" s="2" t="s">
        <v>4096</v>
      </c>
      <c r="K226" t="s">
        <v>636</v>
      </c>
    </row>
    <row r="227" spans="1:11" x14ac:dyDescent="0.45">
      <c r="A227" s="1">
        <v>225</v>
      </c>
      <c r="B227">
        <v>225</v>
      </c>
      <c r="C227" t="s">
        <v>4097</v>
      </c>
      <c r="D227" t="s">
        <v>3313</v>
      </c>
      <c r="E227" t="s">
        <v>210</v>
      </c>
      <c r="F227" t="s">
        <v>3323</v>
      </c>
      <c r="G227" t="s">
        <v>3315</v>
      </c>
      <c r="H227" t="s">
        <v>4084</v>
      </c>
      <c r="I227" s="2" t="s">
        <v>4098</v>
      </c>
      <c r="J227" s="2" t="s">
        <v>4099</v>
      </c>
      <c r="K227" t="s">
        <v>212</v>
      </c>
    </row>
    <row r="228" spans="1:11" x14ac:dyDescent="0.45">
      <c r="A228" s="1">
        <v>226</v>
      </c>
      <c r="B228">
        <v>226</v>
      </c>
      <c r="C228" t="s">
        <v>4100</v>
      </c>
      <c r="D228" t="s">
        <v>3313</v>
      </c>
      <c r="E228" t="s">
        <v>3361</v>
      </c>
      <c r="F228" t="s">
        <v>3323</v>
      </c>
      <c r="G228" t="s">
        <v>3315</v>
      </c>
      <c r="H228" t="s">
        <v>4084</v>
      </c>
      <c r="I228" s="2" t="s">
        <v>4101</v>
      </c>
      <c r="J228" s="2" t="s">
        <v>4102</v>
      </c>
      <c r="K228" t="s">
        <v>747</v>
      </c>
    </row>
    <row r="229" spans="1:11" x14ac:dyDescent="0.45">
      <c r="A229" s="1">
        <v>227</v>
      </c>
      <c r="B229">
        <v>227</v>
      </c>
      <c r="C229" t="s">
        <v>4103</v>
      </c>
      <c r="D229" t="s">
        <v>3313</v>
      </c>
      <c r="E229" t="s">
        <v>4104</v>
      </c>
      <c r="F229" t="s">
        <v>3323</v>
      </c>
      <c r="G229" t="s">
        <v>3315</v>
      </c>
      <c r="H229" t="s">
        <v>4084</v>
      </c>
      <c r="I229" s="2" t="s">
        <v>4105</v>
      </c>
      <c r="J229" s="2" t="s">
        <v>4106</v>
      </c>
      <c r="K229" t="s">
        <v>4107</v>
      </c>
    </row>
    <row r="230" spans="1:11" x14ac:dyDescent="0.45">
      <c r="A230" s="1">
        <v>228</v>
      </c>
      <c r="B230">
        <v>228</v>
      </c>
      <c r="C230" t="s">
        <v>4108</v>
      </c>
      <c r="D230" t="s">
        <v>3313</v>
      </c>
      <c r="E230" t="s">
        <v>634</v>
      </c>
      <c r="F230" t="s">
        <v>3323</v>
      </c>
      <c r="G230" t="s">
        <v>3315</v>
      </c>
      <c r="H230" t="s">
        <v>4084</v>
      </c>
      <c r="I230" s="2" t="s">
        <v>4109</v>
      </c>
      <c r="J230" s="2" t="s">
        <v>4110</v>
      </c>
      <c r="K230" t="s">
        <v>636</v>
      </c>
    </row>
    <row r="231" spans="1:11" x14ac:dyDescent="0.45">
      <c r="A231" s="1">
        <v>229</v>
      </c>
      <c r="B231">
        <v>229</v>
      </c>
      <c r="C231" t="s">
        <v>4111</v>
      </c>
      <c r="D231" t="s">
        <v>3313</v>
      </c>
      <c r="E231" t="s">
        <v>634</v>
      </c>
      <c r="F231" t="s">
        <v>3323</v>
      </c>
      <c r="G231" t="s">
        <v>3315</v>
      </c>
      <c r="H231" t="s">
        <v>4084</v>
      </c>
      <c r="I231" s="2" t="s">
        <v>4112</v>
      </c>
      <c r="J231" s="2" t="s">
        <v>4113</v>
      </c>
      <c r="K231" t="s">
        <v>636</v>
      </c>
    </row>
    <row r="232" spans="1:11" x14ac:dyDescent="0.45">
      <c r="A232" s="1">
        <v>230</v>
      </c>
      <c r="B232">
        <v>230</v>
      </c>
      <c r="C232" t="s">
        <v>4114</v>
      </c>
      <c r="D232" t="s">
        <v>3313</v>
      </c>
      <c r="E232" t="s">
        <v>235</v>
      </c>
      <c r="F232" t="s">
        <v>3323</v>
      </c>
      <c r="G232" t="s">
        <v>3315</v>
      </c>
      <c r="H232" t="s">
        <v>4115</v>
      </c>
      <c r="I232" s="2" t="s">
        <v>4116</v>
      </c>
      <c r="J232" s="2" t="s">
        <v>4117</v>
      </c>
      <c r="K232" t="s">
        <v>659</v>
      </c>
    </row>
    <row r="233" spans="1:11" x14ac:dyDescent="0.45">
      <c r="A233" s="1">
        <v>231</v>
      </c>
      <c r="B233">
        <v>231</v>
      </c>
      <c r="C233" t="s">
        <v>4118</v>
      </c>
      <c r="D233" t="s">
        <v>3313</v>
      </c>
      <c r="E233" t="s">
        <v>660</v>
      </c>
      <c r="F233" t="s">
        <v>3314</v>
      </c>
      <c r="G233" t="s">
        <v>3315</v>
      </c>
      <c r="H233" t="s">
        <v>4115</v>
      </c>
      <c r="I233" s="2" t="s">
        <v>4119</v>
      </c>
      <c r="J233" s="2" t="s">
        <v>4120</v>
      </c>
      <c r="K233" t="s">
        <v>662</v>
      </c>
    </row>
    <row r="234" spans="1:11" x14ac:dyDescent="0.45">
      <c r="A234" s="1">
        <v>232</v>
      </c>
      <c r="B234">
        <v>232</v>
      </c>
      <c r="C234" t="s">
        <v>4121</v>
      </c>
      <c r="D234" t="s">
        <v>3313</v>
      </c>
      <c r="E234" t="s">
        <v>660</v>
      </c>
      <c r="F234" t="s">
        <v>3323</v>
      </c>
      <c r="G234" t="s">
        <v>3315</v>
      </c>
      <c r="H234" t="s">
        <v>4115</v>
      </c>
      <c r="I234" s="2" t="s">
        <v>4122</v>
      </c>
      <c r="J234" s="2" t="s">
        <v>4123</v>
      </c>
      <c r="K234" t="s">
        <v>662</v>
      </c>
    </row>
    <row r="235" spans="1:11" x14ac:dyDescent="0.45">
      <c r="A235" s="1">
        <v>233</v>
      </c>
      <c r="B235">
        <v>233</v>
      </c>
      <c r="C235" t="s">
        <v>4124</v>
      </c>
      <c r="D235" t="s">
        <v>3313</v>
      </c>
      <c r="E235" t="s">
        <v>660</v>
      </c>
      <c r="F235" t="s">
        <v>3323</v>
      </c>
      <c r="G235" t="s">
        <v>3315</v>
      </c>
      <c r="H235" t="s">
        <v>4115</v>
      </c>
      <c r="I235" s="2" t="s">
        <v>4125</v>
      </c>
      <c r="J235" s="2" t="s">
        <v>4126</v>
      </c>
      <c r="K235" t="s">
        <v>662</v>
      </c>
    </row>
    <row r="236" spans="1:11" x14ac:dyDescent="0.45">
      <c r="A236" s="1">
        <v>234</v>
      </c>
      <c r="B236">
        <v>234</v>
      </c>
      <c r="C236" t="s">
        <v>4127</v>
      </c>
      <c r="D236" t="s">
        <v>3313</v>
      </c>
      <c r="E236" t="s">
        <v>660</v>
      </c>
      <c r="F236" t="s">
        <v>3336</v>
      </c>
      <c r="G236" t="s">
        <v>3315</v>
      </c>
      <c r="H236" t="s">
        <v>4115</v>
      </c>
      <c r="I236" s="2" t="s">
        <v>4128</v>
      </c>
      <c r="J236" s="2" t="s">
        <v>4129</v>
      </c>
      <c r="K236" t="s">
        <v>662</v>
      </c>
    </row>
    <row r="237" spans="1:11" x14ac:dyDescent="0.45">
      <c r="A237" s="1">
        <v>235</v>
      </c>
      <c r="B237">
        <v>235</v>
      </c>
      <c r="C237" t="s">
        <v>4130</v>
      </c>
      <c r="D237" t="s">
        <v>3313</v>
      </c>
      <c r="E237" t="s">
        <v>677</v>
      </c>
      <c r="F237" t="s">
        <v>3323</v>
      </c>
      <c r="G237" t="s">
        <v>3315</v>
      </c>
      <c r="H237" t="s">
        <v>4131</v>
      </c>
      <c r="I237" s="2" t="s">
        <v>4132</v>
      </c>
      <c r="J237" s="2" t="s">
        <v>4133</v>
      </c>
      <c r="K237" t="s">
        <v>679</v>
      </c>
    </row>
    <row r="238" spans="1:11" x14ac:dyDescent="0.45">
      <c r="A238" s="1">
        <v>236</v>
      </c>
      <c r="B238">
        <v>236</v>
      </c>
      <c r="C238" t="s">
        <v>4134</v>
      </c>
      <c r="D238" t="s">
        <v>3313</v>
      </c>
      <c r="E238" t="s">
        <v>680</v>
      </c>
      <c r="F238" t="s">
        <v>3314</v>
      </c>
      <c r="G238" t="s">
        <v>3315</v>
      </c>
      <c r="H238" t="s">
        <v>4131</v>
      </c>
      <c r="I238" s="2" t="s">
        <v>4135</v>
      </c>
      <c r="J238" s="2" t="s">
        <v>4136</v>
      </c>
      <c r="K238" t="s">
        <v>682</v>
      </c>
    </row>
    <row r="239" spans="1:11" x14ac:dyDescent="0.45">
      <c r="A239" s="1">
        <v>237</v>
      </c>
      <c r="B239">
        <v>237</v>
      </c>
      <c r="C239" t="s">
        <v>4137</v>
      </c>
      <c r="D239" t="s">
        <v>3313</v>
      </c>
      <c r="E239" t="s">
        <v>680</v>
      </c>
      <c r="F239" t="s">
        <v>3336</v>
      </c>
      <c r="G239" t="s">
        <v>3315</v>
      </c>
      <c r="H239" t="s">
        <v>4131</v>
      </c>
      <c r="I239" s="2" t="s">
        <v>4138</v>
      </c>
      <c r="J239" s="2" t="s">
        <v>4139</v>
      </c>
      <c r="K239" t="s">
        <v>682</v>
      </c>
    </row>
    <row r="240" spans="1:11" x14ac:dyDescent="0.45">
      <c r="A240" s="1">
        <v>238</v>
      </c>
      <c r="B240">
        <v>238</v>
      </c>
      <c r="C240" t="s">
        <v>4140</v>
      </c>
      <c r="D240" t="s">
        <v>3313</v>
      </c>
      <c r="E240" t="s">
        <v>680</v>
      </c>
      <c r="F240" t="s">
        <v>3323</v>
      </c>
      <c r="G240" t="s">
        <v>3315</v>
      </c>
      <c r="H240" t="s">
        <v>4131</v>
      </c>
      <c r="I240" s="2" t="s">
        <v>4141</v>
      </c>
      <c r="J240" s="2" t="s">
        <v>4142</v>
      </c>
      <c r="K240" t="s">
        <v>682</v>
      </c>
    </row>
    <row r="241" spans="1:11" x14ac:dyDescent="0.45">
      <c r="A241" s="1">
        <v>239</v>
      </c>
      <c r="B241">
        <v>239</v>
      </c>
      <c r="C241" t="s">
        <v>4143</v>
      </c>
      <c r="D241" t="s">
        <v>3313</v>
      </c>
      <c r="E241" t="s">
        <v>680</v>
      </c>
      <c r="F241" t="s">
        <v>3323</v>
      </c>
      <c r="G241" t="s">
        <v>3315</v>
      </c>
      <c r="H241" t="s">
        <v>4131</v>
      </c>
      <c r="I241" s="2" t="s">
        <v>4144</v>
      </c>
      <c r="J241" s="2" t="s">
        <v>4145</v>
      </c>
      <c r="K241" t="s">
        <v>682</v>
      </c>
    </row>
    <row r="242" spans="1:11" x14ac:dyDescent="0.45">
      <c r="A242" s="1">
        <v>240</v>
      </c>
      <c r="B242">
        <v>240</v>
      </c>
      <c r="C242" t="s">
        <v>4146</v>
      </c>
      <c r="D242" t="s">
        <v>3313</v>
      </c>
      <c r="E242" t="s">
        <v>1030</v>
      </c>
      <c r="F242" t="s">
        <v>3336</v>
      </c>
      <c r="G242" t="s">
        <v>3315</v>
      </c>
      <c r="H242" t="s">
        <v>4147</v>
      </c>
      <c r="I242" s="2" t="s">
        <v>4148</v>
      </c>
      <c r="J242" s="2" t="s">
        <v>4149</v>
      </c>
      <c r="K242" t="s">
        <v>1032</v>
      </c>
    </row>
    <row r="243" spans="1:11" x14ac:dyDescent="0.45">
      <c r="A243" s="1">
        <v>241</v>
      </c>
      <c r="B243">
        <v>241</v>
      </c>
      <c r="C243" t="s">
        <v>4150</v>
      </c>
      <c r="D243" t="s">
        <v>3313</v>
      </c>
      <c r="E243" t="s">
        <v>1038</v>
      </c>
      <c r="F243" t="s">
        <v>3336</v>
      </c>
      <c r="G243" t="s">
        <v>3315</v>
      </c>
      <c r="H243" t="s">
        <v>4147</v>
      </c>
      <c r="I243" s="2" t="s">
        <v>4151</v>
      </c>
      <c r="J243" s="2" t="s">
        <v>4152</v>
      </c>
      <c r="K243" t="s">
        <v>1040</v>
      </c>
    </row>
    <row r="244" spans="1:11" x14ac:dyDescent="0.45">
      <c r="A244" s="1">
        <v>242</v>
      </c>
      <c r="B244">
        <v>242</v>
      </c>
      <c r="C244" t="s">
        <v>4153</v>
      </c>
      <c r="D244" t="s">
        <v>3313</v>
      </c>
      <c r="E244" t="s">
        <v>3361</v>
      </c>
      <c r="F244" t="s">
        <v>3323</v>
      </c>
      <c r="G244" t="s">
        <v>3315</v>
      </c>
      <c r="H244" t="s">
        <v>4154</v>
      </c>
      <c r="I244" s="2" t="s">
        <v>4155</v>
      </c>
      <c r="J244" s="2" t="s">
        <v>4156</v>
      </c>
      <c r="K244" t="s">
        <v>747</v>
      </c>
    </row>
    <row r="245" spans="1:11" x14ac:dyDescent="0.45">
      <c r="A245" s="1">
        <v>243</v>
      </c>
      <c r="B245">
        <v>243</v>
      </c>
      <c r="C245" t="s">
        <v>4157</v>
      </c>
      <c r="D245" t="s">
        <v>3313</v>
      </c>
      <c r="E245" t="s">
        <v>856</v>
      </c>
      <c r="F245" t="s">
        <v>3323</v>
      </c>
      <c r="G245" t="s">
        <v>3315</v>
      </c>
      <c r="H245" t="s">
        <v>4154</v>
      </c>
      <c r="I245" s="2" t="s">
        <v>4158</v>
      </c>
      <c r="J245" s="2" t="s">
        <v>4159</v>
      </c>
      <c r="K245" t="s">
        <v>858</v>
      </c>
    </row>
    <row r="246" spans="1:11" x14ac:dyDescent="0.45">
      <c r="A246" s="1">
        <v>244</v>
      </c>
      <c r="B246">
        <v>244</v>
      </c>
      <c r="C246" t="s">
        <v>4160</v>
      </c>
      <c r="D246" t="s">
        <v>3313</v>
      </c>
      <c r="E246" t="s">
        <v>859</v>
      </c>
      <c r="F246" t="s">
        <v>3323</v>
      </c>
      <c r="G246" t="s">
        <v>3315</v>
      </c>
      <c r="H246" t="s">
        <v>4154</v>
      </c>
      <c r="I246" s="2" t="s">
        <v>4161</v>
      </c>
      <c r="J246" s="2" t="s">
        <v>4162</v>
      </c>
      <c r="K246" t="s">
        <v>861</v>
      </c>
    </row>
    <row r="247" spans="1:11" x14ac:dyDescent="0.45">
      <c r="A247" s="1">
        <v>245</v>
      </c>
      <c r="B247">
        <v>245</v>
      </c>
      <c r="C247" t="s">
        <v>4163</v>
      </c>
      <c r="D247" t="s">
        <v>3313</v>
      </c>
      <c r="E247" t="s">
        <v>853</v>
      </c>
      <c r="F247" t="s">
        <v>3323</v>
      </c>
      <c r="G247" t="s">
        <v>3315</v>
      </c>
      <c r="H247" t="s">
        <v>4154</v>
      </c>
      <c r="I247" s="2" t="s">
        <v>4164</v>
      </c>
      <c r="J247" s="2" t="s">
        <v>4165</v>
      </c>
      <c r="K247" t="s">
        <v>855</v>
      </c>
    </row>
    <row r="248" spans="1:11" x14ac:dyDescent="0.45">
      <c r="A248" s="1">
        <v>246</v>
      </c>
      <c r="B248">
        <v>246</v>
      </c>
      <c r="C248" t="s">
        <v>4166</v>
      </c>
      <c r="D248" t="s">
        <v>3313</v>
      </c>
      <c r="E248" t="s">
        <v>853</v>
      </c>
      <c r="F248" t="s">
        <v>3323</v>
      </c>
      <c r="G248" t="s">
        <v>3315</v>
      </c>
      <c r="H248" t="s">
        <v>4154</v>
      </c>
      <c r="I248" s="2" t="s">
        <v>4167</v>
      </c>
      <c r="J248" s="2" t="s">
        <v>4168</v>
      </c>
      <c r="K248" t="s">
        <v>855</v>
      </c>
    </row>
    <row r="249" spans="1:11" x14ac:dyDescent="0.45">
      <c r="A249" s="1">
        <v>247</v>
      </c>
      <c r="B249">
        <v>247</v>
      </c>
      <c r="C249" t="s">
        <v>4169</v>
      </c>
      <c r="D249" t="s">
        <v>3313</v>
      </c>
      <c r="E249" t="s">
        <v>862</v>
      </c>
      <c r="F249" t="s">
        <v>3323</v>
      </c>
      <c r="G249" t="s">
        <v>3315</v>
      </c>
      <c r="H249" t="s">
        <v>4154</v>
      </c>
      <c r="I249" s="2" t="s">
        <v>4170</v>
      </c>
      <c r="J249" s="2" t="s">
        <v>4171</v>
      </c>
      <c r="K249" t="s">
        <v>864</v>
      </c>
    </row>
    <row r="250" spans="1:11" x14ac:dyDescent="0.45">
      <c r="A250" s="1">
        <v>248</v>
      </c>
      <c r="B250">
        <v>248</v>
      </c>
      <c r="C250" t="s">
        <v>4172</v>
      </c>
      <c r="D250" t="s">
        <v>3313</v>
      </c>
      <c r="E250" t="s">
        <v>4173</v>
      </c>
      <c r="F250" t="s">
        <v>3336</v>
      </c>
      <c r="G250" t="s">
        <v>3315</v>
      </c>
      <c r="H250" t="s">
        <v>4154</v>
      </c>
      <c r="I250" s="2" t="s">
        <v>4174</v>
      </c>
      <c r="J250" s="2" t="s">
        <v>4175</v>
      </c>
      <c r="K250" t="s">
        <v>4176</v>
      </c>
    </row>
    <row r="251" spans="1:11" x14ac:dyDescent="0.45">
      <c r="A251" s="1">
        <v>249</v>
      </c>
      <c r="B251">
        <v>249</v>
      </c>
      <c r="C251" t="s">
        <v>4177</v>
      </c>
      <c r="D251" t="s">
        <v>3313</v>
      </c>
      <c r="E251" t="s">
        <v>4173</v>
      </c>
      <c r="F251" t="s">
        <v>3336</v>
      </c>
      <c r="G251" t="s">
        <v>3315</v>
      </c>
      <c r="H251" t="s">
        <v>4154</v>
      </c>
      <c r="I251" s="2" t="s">
        <v>4178</v>
      </c>
      <c r="J251" s="2" t="s">
        <v>4179</v>
      </c>
      <c r="K251" t="s">
        <v>4176</v>
      </c>
    </row>
    <row r="252" spans="1:11" x14ac:dyDescent="0.45">
      <c r="A252" s="1">
        <v>250</v>
      </c>
      <c r="B252">
        <v>250</v>
      </c>
      <c r="C252" t="s">
        <v>4180</v>
      </c>
      <c r="D252" t="s">
        <v>3313</v>
      </c>
      <c r="E252" t="s">
        <v>4181</v>
      </c>
      <c r="F252" t="s">
        <v>3314</v>
      </c>
      <c r="G252" t="s">
        <v>3315</v>
      </c>
      <c r="H252" t="s">
        <v>4182</v>
      </c>
      <c r="I252" s="2" t="s">
        <v>4183</v>
      </c>
      <c r="J252" s="2" t="s">
        <v>4184</v>
      </c>
      <c r="K252" t="s">
        <v>4185</v>
      </c>
    </row>
    <row r="253" spans="1:11" x14ac:dyDescent="0.45">
      <c r="A253" s="1">
        <v>251</v>
      </c>
      <c r="B253">
        <v>251</v>
      </c>
      <c r="C253" t="s">
        <v>4186</v>
      </c>
      <c r="D253" t="s">
        <v>3313</v>
      </c>
      <c r="E253" t="s">
        <v>4181</v>
      </c>
      <c r="F253" t="s">
        <v>3336</v>
      </c>
      <c r="G253" t="s">
        <v>3315</v>
      </c>
      <c r="H253" t="s">
        <v>4182</v>
      </c>
      <c r="I253" s="2" t="s">
        <v>4187</v>
      </c>
      <c r="J253" s="2" t="s">
        <v>4188</v>
      </c>
      <c r="K253" t="s">
        <v>4185</v>
      </c>
    </row>
    <row r="254" spans="1:11" x14ac:dyDescent="0.45">
      <c r="A254" s="1">
        <v>252</v>
      </c>
      <c r="B254">
        <v>252</v>
      </c>
      <c r="C254" t="s">
        <v>4189</v>
      </c>
      <c r="D254" t="s">
        <v>3313</v>
      </c>
      <c r="E254" t="s">
        <v>4181</v>
      </c>
      <c r="F254" t="s">
        <v>3314</v>
      </c>
      <c r="G254" t="s">
        <v>3315</v>
      </c>
      <c r="H254" t="s">
        <v>4182</v>
      </c>
      <c r="I254" s="2" t="s">
        <v>4190</v>
      </c>
      <c r="J254" s="2" t="s">
        <v>4191</v>
      </c>
      <c r="K254" t="s">
        <v>4185</v>
      </c>
    </row>
    <row r="255" spans="1:11" x14ac:dyDescent="0.45">
      <c r="A255" s="1">
        <v>253</v>
      </c>
      <c r="B255">
        <v>253</v>
      </c>
      <c r="C255" t="s">
        <v>4192</v>
      </c>
      <c r="D255" t="s">
        <v>3313</v>
      </c>
      <c r="E255" t="s">
        <v>4193</v>
      </c>
      <c r="F255" t="s">
        <v>3336</v>
      </c>
      <c r="G255" t="s">
        <v>3315</v>
      </c>
      <c r="H255" t="s">
        <v>4194</v>
      </c>
      <c r="I255" s="2" t="s">
        <v>4195</v>
      </c>
      <c r="J255" s="2" t="s">
        <v>4196</v>
      </c>
      <c r="K255" t="s">
        <v>750</v>
      </c>
    </row>
    <row r="256" spans="1:11" x14ac:dyDescent="0.45">
      <c r="A256" s="1">
        <v>254</v>
      </c>
      <c r="B256">
        <v>254</v>
      </c>
      <c r="C256" t="s">
        <v>4197</v>
      </c>
      <c r="D256" t="s">
        <v>3313</v>
      </c>
      <c r="E256" t="s">
        <v>4193</v>
      </c>
      <c r="F256" t="s">
        <v>3314</v>
      </c>
      <c r="G256" t="s">
        <v>3315</v>
      </c>
      <c r="H256" t="s">
        <v>4194</v>
      </c>
      <c r="I256" s="2" t="s">
        <v>4198</v>
      </c>
      <c r="J256" s="2" t="s">
        <v>4199</v>
      </c>
      <c r="K256" t="s">
        <v>750</v>
      </c>
    </row>
    <row r="257" spans="1:11" x14ac:dyDescent="0.45">
      <c r="A257" s="1">
        <v>255</v>
      </c>
      <c r="B257">
        <v>255</v>
      </c>
      <c r="C257" t="s">
        <v>4200</v>
      </c>
      <c r="D257" t="s">
        <v>3313</v>
      </c>
      <c r="E257" t="s">
        <v>4193</v>
      </c>
      <c r="F257" t="s">
        <v>3336</v>
      </c>
      <c r="G257" t="s">
        <v>3315</v>
      </c>
      <c r="H257" t="s">
        <v>4194</v>
      </c>
      <c r="I257" s="2" t="s">
        <v>4201</v>
      </c>
      <c r="J257" s="2" t="s">
        <v>4202</v>
      </c>
      <c r="K257" t="s">
        <v>750</v>
      </c>
    </row>
    <row r="258" spans="1:11" x14ac:dyDescent="0.45">
      <c r="A258" s="1">
        <v>256</v>
      </c>
      <c r="B258">
        <v>256</v>
      </c>
      <c r="C258" t="s">
        <v>4203</v>
      </c>
      <c r="D258" t="s">
        <v>3313</v>
      </c>
      <c r="E258" t="s">
        <v>4204</v>
      </c>
      <c r="F258" t="s">
        <v>3314</v>
      </c>
      <c r="G258" t="s">
        <v>3315</v>
      </c>
      <c r="H258" t="s">
        <v>4205</v>
      </c>
      <c r="I258" s="2" t="s">
        <v>4206</v>
      </c>
      <c r="J258" s="2" t="s">
        <v>4207</v>
      </c>
      <c r="K258" t="s">
        <v>4208</v>
      </c>
    </row>
    <row r="259" spans="1:11" x14ac:dyDescent="0.45">
      <c r="A259" s="1">
        <v>257</v>
      </c>
      <c r="B259">
        <v>257</v>
      </c>
      <c r="C259" t="s">
        <v>4209</v>
      </c>
      <c r="D259" t="s">
        <v>3313</v>
      </c>
      <c r="E259" t="s">
        <v>4210</v>
      </c>
      <c r="F259" t="s">
        <v>3336</v>
      </c>
      <c r="G259" t="s">
        <v>3315</v>
      </c>
      <c r="H259" t="s">
        <v>4205</v>
      </c>
      <c r="I259" s="2" t="s">
        <v>4211</v>
      </c>
      <c r="J259" s="2" t="s">
        <v>4212</v>
      </c>
      <c r="K259" t="s">
        <v>4213</v>
      </c>
    </row>
    <row r="260" spans="1:11" x14ac:dyDescent="0.45">
      <c r="A260" s="1">
        <v>258</v>
      </c>
      <c r="B260">
        <v>258</v>
      </c>
      <c r="C260" t="s">
        <v>4214</v>
      </c>
      <c r="D260" t="s">
        <v>3313</v>
      </c>
      <c r="E260" t="s">
        <v>4215</v>
      </c>
      <c r="F260" t="s">
        <v>3336</v>
      </c>
      <c r="G260" t="s">
        <v>3315</v>
      </c>
      <c r="H260" t="s">
        <v>4205</v>
      </c>
      <c r="I260" s="2" t="s">
        <v>4216</v>
      </c>
      <c r="J260" s="2" t="s">
        <v>4217</v>
      </c>
      <c r="K260" t="s">
        <v>4218</v>
      </c>
    </row>
    <row r="261" spans="1:11" x14ac:dyDescent="0.45">
      <c r="A261" s="1">
        <v>259</v>
      </c>
      <c r="B261">
        <v>259</v>
      </c>
      <c r="C261" t="s">
        <v>4219</v>
      </c>
      <c r="D261" t="s">
        <v>3313</v>
      </c>
      <c r="E261" t="s">
        <v>1440</v>
      </c>
      <c r="F261" t="s">
        <v>3314</v>
      </c>
      <c r="G261" t="s">
        <v>3315</v>
      </c>
      <c r="H261" t="s">
        <v>4220</v>
      </c>
      <c r="I261" s="2" t="s">
        <v>4221</v>
      </c>
      <c r="J261" s="2" t="s">
        <v>4222</v>
      </c>
      <c r="K261" t="s">
        <v>1442</v>
      </c>
    </row>
    <row r="262" spans="1:11" x14ac:dyDescent="0.45">
      <c r="A262" s="1">
        <v>260</v>
      </c>
      <c r="B262">
        <v>260</v>
      </c>
      <c r="C262" t="s">
        <v>4223</v>
      </c>
      <c r="D262" t="s">
        <v>3313</v>
      </c>
      <c r="E262" t="s">
        <v>1440</v>
      </c>
      <c r="F262" t="s">
        <v>3314</v>
      </c>
      <c r="G262" t="s">
        <v>3315</v>
      </c>
      <c r="H262" t="s">
        <v>4220</v>
      </c>
      <c r="I262" s="2" t="s">
        <v>4224</v>
      </c>
      <c r="J262" s="2" t="s">
        <v>4225</v>
      </c>
      <c r="K262" t="s">
        <v>1442</v>
      </c>
    </row>
    <row r="263" spans="1:11" x14ac:dyDescent="0.45">
      <c r="A263" s="1">
        <v>261</v>
      </c>
      <c r="B263">
        <v>261</v>
      </c>
      <c r="C263" t="s">
        <v>4226</v>
      </c>
      <c r="D263" t="s">
        <v>3313</v>
      </c>
      <c r="E263" t="s">
        <v>4227</v>
      </c>
      <c r="F263" t="s">
        <v>3314</v>
      </c>
      <c r="G263" t="s">
        <v>3315</v>
      </c>
      <c r="H263" t="s">
        <v>4220</v>
      </c>
      <c r="I263" s="2" t="s">
        <v>4228</v>
      </c>
      <c r="J263" s="2" t="s">
        <v>4229</v>
      </c>
      <c r="K263" t="s">
        <v>4230</v>
      </c>
    </row>
    <row r="264" spans="1:11" x14ac:dyDescent="0.45">
      <c r="A264" s="1">
        <v>262</v>
      </c>
      <c r="B264">
        <v>262</v>
      </c>
      <c r="C264" t="s">
        <v>4231</v>
      </c>
      <c r="D264" t="s">
        <v>3313</v>
      </c>
      <c r="E264" t="s">
        <v>4227</v>
      </c>
      <c r="F264" t="s">
        <v>3336</v>
      </c>
      <c r="G264" t="s">
        <v>3315</v>
      </c>
      <c r="H264" t="s">
        <v>4220</v>
      </c>
      <c r="I264" s="2" t="s">
        <v>4232</v>
      </c>
      <c r="J264" s="2" t="s">
        <v>4233</v>
      </c>
      <c r="K264" t="s">
        <v>4230</v>
      </c>
    </row>
    <row r="265" spans="1:11" x14ac:dyDescent="0.45">
      <c r="A265" s="1">
        <v>263</v>
      </c>
      <c r="B265">
        <v>263</v>
      </c>
      <c r="C265" t="s">
        <v>4094</v>
      </c>
      <c r="D265" t="s">
        <v>3313</v>
      </c>
      <c r="E265" t="s">
        <v>634</v>
      </c>
      <c r="F265" t="s">
        <v>3323</v>
      </c>
      <c r="G265" t="s">
        <v>3315</v>
      </c>
      <c r="H265" t="s">
        <v>4234</v>
      </c>
      <c r="I265" s="2" t="s">
        <v>4235</v>
      </c>
      <c r="J265" s="2" t="s">
        <v>4236</v>
      </c>
      <c r="K265" t="s">
        <v>636</v>
      </c>
    </row>
    <row r="266" spans="1:11" x14ac:dyDescent="0.45">
      <c r="A266" s="1">
        <v>264</v>
      </c>
      <c r="B266">
        <v>264</v>
      </c>
      <c r="C266" t="s">
        <v>4237</v>
      </c>
      <c r="D266" t="s">
        <v>3313</v>
      </c>
      <c r="E266" t="s">
        <v>634</v>
      </c>
      <c r="F266" t="s">
        <v>3323</v>
      </c>
      <c r="G266" t="s">
        <v>3315</v>
      </c>
      <c r="H266" t="s">
        <v>4234</v>
      </c>
      <c r="I266" s="2" t="s">
        <v>4238</v>
      </c>
      <c r="J266" s="2" t="s">
        <v>4239</v>
      </c>
      <c r="K266" t="s">
        <v>636</v>
      </c>
    </row>
    <row r="267" spans="1:11" x14ac:dyDescent="0.45">
      <c r="A267" s="1">
        <v>265</v>
      </c>
      <c r="B267">
        <v>265</v>
      </c>
      <c r="C267" t="s">
        <v>4240</v>
      </c>
      <c r="D267" t="s">
        <v>3313</v>
      </c>
      <c r="E267" t="s">
        <v>4241</v>
      </c>
      <c r="F267" t="s">
        <v>3323</v>
      </c>
      <c r="G267" t="s">
        <v>3315</v>
      </c>
      <c r="H267" t="s">
        <v>4234</v>
      </c>
      <c r="I267" s="2" t="s">
        <v>4242</v>
      </c>
      <c r="J267" s="2" t="s">
        <v>4243</v>
      </c>
      <c r="K267" t="s">
        <v>4244</v>
      </c>
    </row>
    <row r="268" spans="1:11" x14ac:dyDescent="0.45">
      <c r="A268" s="1">
        <v>266</v>
      </c>
      <c r="B268">
        <v>266</v>
      </c>
      <c r="C268" t="s">
        <v>4245</v>
      </c>
      <c r="D268" t="s">
        <v>3313</v>
      </c>
      <c r="E268" t="s">
        <v>666</v>
      </c>
      <c r="F268" t="s">
        <v>3323</v>
      </c>
      <c r="G268" t="s">
        <v>3315</v>
      </c>
      <c r="H268" t="s">
        <v>4234</v>
      </c>
      <c r="I268" s="2" t="s">
        <v>4246</v>
      </c>
      <c r="J268" s="2" t="s">
        <v>4247</v>
      </c>
      <c r="K268" t="s">
        <v>671</v>
      </c>
    </row>
    <row r="269" spans="1:11" x14ac:dyDescent="0.45">
      <c r="A269" s="1">
        <v>267</v>
      </c>
      <c r="B269">
        <v>267</v>
      </c>
      <c r="C269" t="s">
        <v>4248</v>
      </c>
      <c r="D269" t="s">
        <v>3313</v>
      </c>
      <c r="E269" t="s">
        <v>666</v>
      </c>
      <c r="F269" t="s">
        <v>3323</v>
      </c>
      <c r="G269" t="s">
        <v>3315</v>
      </c>
      <c r="H269" t="s">
        <v>4234</v>
      </c>
      <c r="I269" s="2" t="s">
        <v>4249</v>
      </c>
      <c r="J269" s="2" t="s">
        <v>4250</v>
      </c>
      <c r="K269" t="s">
        <v>671</v>
      </c>
    </row>
    <row r="270" spans="1:11" x14ac:dyDescent="0.45">
      <c r="A270" s="1">
        <v>268</v>
      </c>
      <c r="B270">
        <v>268</v>
      </c>
      <c r="C270" t="s">
        <v>4251</v>
      </c>
      <c r="D270" t="s">
        <v>3313</v>
      </c>
      <c r="E270" t="s">
        <v>4252</v>
      </c>
      <c r="F270" t="s">
        <v>3314</v>
      </c>
      <c r="G270" t="s">
        <v>3315</v>
      </c>
      <c r="H270" t="s">
        <v>4253</v>
      </c>
      <c r="I270" s="2" t="s">
        <v>4254</v>
      </c>
      <c r="J270" s="2" t="s">
        <v>4255</v>
      </c>
      <c r="K270" t="s">
        <v>4256</v>
      </c>
    </row>
    <row r="271" spans="1:11" x14ac:dyDescent="0.45">
      <c r="A271" s="1">
        <v>269</v>
      </c>
      <c r="B271">
        <v>269</v>
      </c>
      <c r="C271" t="s">
        <v>4257</v>
      </c>
      <c r="D271" t="s">
        <v>3313</v>
      </c>
      <c r="E271" t="s">
        <v>4258</v>
      </c>
      <c r="F271" t="s">
        <v>3323</v>
      </c>
      <c r="G271" t="s">
        <v>3315</v>
      </c>
      <c r="H271" t="s">
        <v>4253</v>
      </c>
      <c r="I271" s="2" t="s">
        <v>4259</v>
      </c>
      <c r="J271" s="2" t="s">
        <v>4260</v>
      </c>
      <c r="K271" t="s">
        <v>4261</v>
      </c>
    </row>
    <row r="272" spans="1:11" x14ac:dyDescent="0.45">
      <c r="A272" s="1">
        <v>270</v>
      </c>
      <c r="B272">
        <v>270</v>
      </c>
      <c r="C272" t="s">
        <v>4262</v>
      </c>
      <c r="D272" t="s">
        <v>3313</v>
      </c>
      <c r="E272" t="s">
        <v>800</v>
      </c>
      <c r="F272" t="s">
        <v>3314</v>
      </c>
      <c r="G272" t="s">
        <v>3315</v>
      </c>
      <c r="H272" t="s">
        <v>4253</v>
      </c>
      <c r="I272" s="2" t="s">
        <v>4263</v>
      </c>
      <c r="J272" s="2" t="s">
        <v>4264</v>
      </c>
      <c r="K272" t="s">
        <v>802</v>
      </c>
    </row>
    <row r="273" spans="1:11" x14ac:dyDescent="0.45">
      <c r="A273" s="1">
        <v>271</v>
      </c>
      <c r="B273">
        <v>271</v>
      </c>
      <c r="C273" t="s">
        <v>4265</v>
      </c>
      <c r="D273" t="s">
        <v>3313</v>
      </c>
      <c r="E273" t="s">
        <v>660</v>
      </c>
      <c r="F273" t="s">
        <v>3323</v>
      </c>
      <c r="G273" t="s">
        <v>3315</v>
      </c>
      <c r="H273" t="s">
        <v>4253</v>
      </c>
      <c r="I273" s="2" t="s">
        <v>4266</v>
      </c>
      <c r="J273" s="2" t="s">
        <v>4267</v>
      </c>
      <c r="K273" t="s">
        <v>662</v>
      </c>
    </row>
    <row r="274" spans="1:11" x14ac:dyDescent="0.45">
      <c r="A274" s="1">
        <v>272</v>
      </c>
      <c r="B274">
        <v>272</v>
      </c>
      <c r="C274" t="s">
        <v>4268</v>
      </c>
      <c r="D274" t="s">
        <v>3313</v>
      </c>
      <c r="E274" t="s">
        <v>4269</v>
      </c>
      <c r="F274" t="s">
        <v>3323</v>
      </c>
      <c r="G274" t="s">
        <v>3315</v>
      </c>
      <c r="H274" t="s">
        <v>4253</v>
      </c>
      <c r="I274" s="2" t="s">
        <v>4270</v>
      </c>
      <c r="J274" s="2" t="s">
        <v>4271</v>
      </c>
      <c r="K274" t="s">
        <v>668</v>
      </c>
    </row>
    <row r="275" spans="1:11" x14ac:dyDescent="0.45">
      <c r="A275" s="1">
        <v>273</v>
      </c>
      <c r="B275">
        <v>273</v>
      </c>
      <c r="C275" t="s">
        <v>4272</v>
      </c>
      <c r="D275" t="s">
        <v>3313</v>
      </c>
      <c r="E275" t="s">
        <v>660</v>
      </c>
      <c r="F275" t="s">
        <v>3323</v>
      </c>
      <c r="G275" t="s">
        <v>3315</v>
      </c>
      <c r="H275" t="s">
        <v>4253</v>
      </c>
      <c r="I275" s="2" t="s">
        <v>4273</v>
      </c>
      <c r="J275" s="2" t="s">
        <v>4274</v>
      </c>
      <c r="K275" t="s">
        <v>662</v>
      </c>
    </row>
    <row r="276" spans="1:11" x14ac:dyDescent="0.45">
      <c r="A276" s="1">
        <v>274</v>
      </c>
      <c r="B276">
        <v>274</v>
      </c>
      <c r="C276" t="s">
        <v>4275</v>
      </c>
      <c r="D276" t="s">
        <v>3313</v>
      </c>
      <c r="E276" t="s">
        <v>640</v>
      </c>
      <c r="F276" t="s">
        <v>3336</v>
      </c>
      <c r="G276" t="s">
        <v>3315</v>
      </c>
      <c r="H276" t="s">
        <v>4276</v>
      </c>
      <c r="I276" s="2" t="s">
        <v>4277</v>
      </c>
      <c r="J276" s="2" t="s">
        <v>4278</v>
      </c>
      <c r="K276" t="s">
        <v>642</v>
      </c>
    </row>
    <row r="277" spans="1:11" x14ac:dyDescent="0.45">
      <c r="A277" s="1">
        <v>275</v>
      </c>
      <c r="B277">
        <v>275</v>
      </c>
      <c r="C277" t="s">
        <v>4279</v>
      </c>
      <c r="D277" t="s">
        <v>3313</v>
      </c>
      <c r="E277" t="s">
        <v>640</v>
      </c>
      <c r="F277" t="s">
        <v>3336</v>
      </c>
      <c r="G277" t="s">
        <v>3315</v>
      </c>
      <c r="H277" t="s">
        <v>4276</v>
      </c>
      <c r="I277" s="2" t="s">
        <v>4280</v>
      </c>
      <c r="J277" s="2" t="s">
        <v>4281</v>
      </c>
      <c r="K277" t="s">
        <v>642</v>
      </c>
    </row>
    <row r="278" spans="1:11" x14ac:dyDescent="0.45">
      <c r="A278" s="1">
        <v>276</v>
      </c>
      <c r="B278">
        <v>276</v>
      </c>
      <c r="C278" t="s">
        <v>4282</v>
      </c>
      <c r="D278" t="s">
        <v>3313</v>
      </c>
      <c r="E278" t="s">
        <v>3619</v>
      </c>
      <c r="F278" t="s">
        <v>3323</v>
      </c>
      <c r="G278" t="s">
        <v>3315</v>
      </c>
      <c r="H278" t="s">
        <v>4276</v>
      </c>
      <c r="I278" s="2" t="s">
        <v>4283</v>
      </c>
      <c r="J278" s="2" t="s">
        <v>4284</v>
      </c>
      <c r="K278" t="s">
        <v>756</v>
      </c>
    </row>
    <row r="279" spans="1:11" x14ac:dyDescent="0.45">
      <c r="A279" s="1">
        <v>277</v>
      </c>
      <c r="B279">
        <v>277</v>
      </c>
      <c r="C279" t="s">
        <v>4285</v>
      </c>
      <c r="D279" t="s">
        <v>3313</v>
      </c>
      <c r="E279" t="s">
        <v>640</v>
      </c>
      <c r="F279" t="s">
        <v>3323</v>
      </c>
      <c r="G279" t="s">
        <v>3315</v>
      </c>
      <c r="H279" t="s">
        <v>4276</v>
      </c>
      <c r="I279" s="2" t="s">
        <v>4286</v>
      </c>
      <c r="J279" s="2" t="s">
        <v>4287</v>
      </c>
      <c r="K279" t="s">
        <v>642</v>
      </c>
    </row>
    <row r="280" spans="1:11" x14ac:dyDescent="0.45">
      <c r="A280" s="1">
        <v>278</v>
      </c>
      <c r="B280">
        <v>278</v>
      </c>
      <c r="C280" t="s">
        <v>4288</v>
      </c>
      <c r="D280" t="s">
        <v>3313</v>
      </c>
      <c r="E280" t="s">
        <v>640</v>
      </c>
      <c r="F280" t="s">
        <v>3323</v>
      </c>
      <c r="G280" t="s">
        <v>3315</v>
      </c>
      <c r="H280" t="s">
        <v>4276</v>
      </c>
      <c r="I280" s="2" t="s">
        <v>4289</v>
      </c>
      <c r="J280" s="2" t="s">
        <v>4290</v>
      </c>
      <c r="K280" t="s">
        <v>642</v>
      </c>
    </row>
    <row r="281" spans="1:11" x14ac:dyDescent="0.45">
      <c r="A281" s="1">
        <v>279</v>
      </c>
      <c r="B281">
        <v>279</v>
      </c>
      <c r="C281" t="s">
        <v>4291</v>
      </c>
      <c r="D281" t="s">
        <v>3313</v>
      </c>
      <c r="E281" t="s">
        <v>640</v>
      </c>
      <c r="F281" t="s">
        <v>3323</v>
      </c>
      <c r="G281" t="s">
        <v>3315</v>
      </c>
      <c r="H281" t="s">
        <v>4276</v>
      </c>
      <c r="I281" s="2" t="s">
        <v>4292</v>
      </c>
      <c r="J281" s="2" t="s">
        <v>4293</v>
      </c>
      <c r="K281" t="s">
        <v>642</v>
      </c>
    </row>
    <row r="282" spans="1:11" x14ac:dyDescent="0.45">
      <c r="A282" s="1">
        <v>280</v>
      </c>
      <c r="B282">
        <v>280</v>
      </c>
      <c r="C282" t="s">
        <v>4294</v>
      </c>
      <c r="D282" t="s">
        <v>3313</v>
      </c>
      <c r="E282" t="s">
        <v>817</v>
      </c>
      <c r="F282" t="s">
        <v>3314</v>
      </c>
      <c r="G282" t="s">
        <v>3315</v>
      </c>
      <c r="H282" t="s">
        <v>4295</v>
      </c>
      <c r="I282" s="2" t="s">
        <v>4296</v>
      </c>
      <c r="J282" s="2" t="s">
        <v>4297</v>
      </c>
      <c r="K282" t="s">
        <v>819</v>
      </c>
    </row>
    <row r="283" spans="1:11" x14ac:dyDescent="0.45">
      <c r="A283" s="1">
        <v>281</v>
      </c>
      <c r="B283">
        <v>281</v>
      </c>
      <c r="C283" t="s">
        <v>4298</v>
      </c>
      <c r="D283" t="s">
        <v>3313</v>
      </c>
      <c r="E283" t="s">
        <v>1578</v>
      </c>
      <c r="F283" t="s">
        <v>3336</v>
      </c>
      <c r="G283" t="s">
        <v>3315</v>
      </c>
      <c r="H283" t="s">
        <v>4295</v>
      </c>
      <c r="I283" s="2" t="s">
        <v>4299</v>
      </c>
      <c r="J283" s="2" t="s">
        <v>4300</v>
      </c>
      <c r="K283" t="s">
        <v>1580</v>
      </c>
    </row>
    <row r="284" spans="1:11" x14ac:dyDescent="0.45">
      <c r="A284" s="1">
        <v>282</v>
      </c>
      <c r="B284">
        <v>282</v>
      </c>
      <c r="C284" t="s">
        <v>4301</v>
      </c>
      <c r="D284" t="s">
        <v>3313</v>
      </c>
      <c r="E284" t="s">
        <v>837</v>
      </c>
      <c r="F284" t="s">
        <v>3336</v>
      </c>
      <c r="G284" t="s">
        <v>3315</v>
      </c>
      <c r="H284" t="s">
        <v>4302</v>
      </c>
      <c r="I284" s="2" t="s">
        <v>4303</v>
      </c>
      <c r="J284" s="2" t="s">
        <v>4304</v>
      </c>
      <c r="K284" t="s">
        <v>828</v>
      </c>
    </row>
    <row r="285" spans="1:11" x14ac:dyDescent="0.45">
      <c r="A285" s="1">
        <v>283</v>
      </c>
      <c r="B285">
        <v>283</v>
      </c>
      <c r="C285" t="s">
        <v>4305</v>
      </c>
      <c r="D285" t="s">
        <v>3313</v>
      </c>
      <c r="E285" t="s">
        <v>837</v>
      </c>
      <c r="F285" t="s">
        <v>3336</v>
      </c>
      <c r="G285" t="s">
        <v>3315</v>
      </c>
      <c r="H285" t="s">
        <v>4302</v>
      </c>
      <c r="I285" s="2" t="s">
        <v>4306</v>
      </c>
      <c r="J285" s="2" t="s">
        <v>4307</v>
      </c>
      <c r="K285" t="s">
        <v>828</v>
      </c>
    </row>
    <row r="286" spans="1:11" x14ac:dyDescent="0.45">
      <c r="A286" s="1">
        <v>284</v>
      </c>
      <c r="B286">
        <v>284</v>
      </c>
      <c r="C286" t="s">
        <v>4308</v>
      </c>
      <c r="D286" t="s">
        <v>3313</v>
      </c>
      <c r="E286" t="s">
        <v>837</v>
      </c>
      <c r="F286" t="s">
        <v>3314</v>
      </c>
      <c r="G286" t="s">
        <v>3315</v>
      </c>
      <c r="H286" t="s">
        <v>4302</v>
      </c>
      <c r="I286" s="2" t="s">
        <v>4309</v>
      </c>
      <c r="J286" s="2" t="s">
        <v>4310</v>
      </c>
      <c r="K286" t="s">
        <v>828</v>
      </c>
    </row>
    <row r="287" spans="1:11" x14ac:dyDescent="0.45">
      <c r="A287" s="1">
        <v>285</v>
      </c>
      <c r="B287">
        <v>285</v>
      </c>
      <c r="C287" t="s">
        <v>4311</v>
      </c>
      <c r="D287" t="s">
        <v>3313</v>
      </c>
      <c r="E287" t="s">
        <v>3361</v>
      </c>
      <c r="F287" t="s">
        <v>3323</v>
      </c>
      <c r="G287" t="s">
        <v>3315</v>
      </c>
      <c r="H287" t="s">
        <v>4312</v>
      </c>
      <c r="I287" s="2" t="s">
        <v>4313</v>
      </c>
      <c r="J287" s="2" t="s">
        <v>4314</v>
      </c>
      <c r="K287" t="s">
        <v>747</v>
      </c>
    </row>
    <row r="288" spans="1:11" x14ac:dyDescent="0.45">
      <c r="A288" s="1">
        <v>286</v>
      </c>
      <c r="B288">
        <v>286</v>
      </c>
      <c r="C288" t="s">
        <v>4315</v>
      </c>
      <c r="D288" t="s">
        <v>3313</v>
      </c>
      <c r="E288" t="s">
        <v>3361</v>
      </c>
      <c r="F288" t="s">
        <v>3323</v>
      </c>
      <c r="G288" t="s">
        <v>3315</v>
      </c>
      <c r="H288" t="s">
        <v>4312</v>
      </c>
      <c r="I288" s="2" t="s">
        <v>4316</v>
      </c>
      <c r="J288" s="2" t="s">
        <v>4317</v>
      </c>
      <c r="K288" t="s">
        <v>747</v>
      </c>
    </row>
    <row r="289" spans="1:11" x14ac:dyDescent="0.45">
      <c r="A289" s="1">
        <v>287</v>
      </c>
      <c r="B289">
        <v>287</v>
      </c>
      <c r="C289" t="s">
        <v>4318</v>
      </c>
      <c r="D289" t="s">
        <v>3313</v>
      </c>
      <c r="E289" t="s">
        <v>3361</v>
      </c>
      <c r="F289" t="s">
        <v>3323</v>
      </c>
      <c r="G289" t="s">
        <v>3315</v>
      </c>
      <c r="H289" t="s">
        <v>4312</v>
      </c>
      <c r="I289" s="2" t="s">
        <v>4319</v>
      </c>
      <c r="J289" s="2" t="s">
        <v>4320</v>
      </c>
      <c r="K289" t="s">
        <v>747</v>
      </c>
    </row>
    <row r="290" spans="1:11" x14ac:dyDescent="0.45">
      <c r="A290" s="1">
        <v>288</v>
      </c>
      <c r="B290">
        <v>288</v>
      </c>
      <c r="C290" t="s">
        <v>4321</v>
      </c>
      <c r="D290" t="s">
        <v>3313</v>
      </c>
      <c r="E290" t="s">
        <v>4322</v>
      </c>
      <c r="F290" t="s">
        <v>3323</v>
      </c>
      <c r="G290" t="s">
        <v>3315</v>
      </c>
      <c r="H290" t="s">
        <v>4312</v>
      </c>
      <c r="I290" s="2" t="s">
        <v>4323</v>
      </c>
      <c r="J290" s="2" t="s">
        <v>4324</v>
      </c>
      <c r="K290" t="s">
        <v>4325</v>
      </c>
    </row>
    <row r="291" spans="1:11" x14ac:dyDescent="0.45">
      <c r="A291" s="1">
        <v>289</v>
      </c>
      <c r="B291">
        <v>289</v>
      </c>
      <c r="C291" t="s">
        <v>4326</v>
      </c>
      <c r="D291" t="s">
        <v>3313</v>
      </c>
      <c r="E291" t="s">
        <v>3361</v>
      </c>
      <c r="F291" t="s">
        <v>3314</v>
      </c>
      <c r="G291" t="s">
        <v>3315</v>
      </c>
      <c r="H291" t="s">
        <v>4312</v>
      </c>
      <c r="I291" s="2" t="s">
        <v>4327</v>
      </c>
      <c r="J291" s="2" t="s">
        <v>4328</v>
      </c>
      <c r="K291" t="s">
        <v>747</v>
      </c>
    </row>
    <row r="292" spans="1:11" x14ac:dyDescent="0.45">
      <c r="A292" s="1">
        <v>290</v>
      </c>
      <c r="B292">
        <v>290</v>
      </c>
      <c r="C292" t="s">
        <v>4329</v>
      </c>
      <c r="D292" t="s">
        <v>3313</v>
      </c>
      <c r="E292" t="s">
        <v>1090</v>
      </c>
      <c r="F292" t="s">
        <v>3314</v>
      </c>
      <c r="G292" t="s">
        <v>3315</v>
      </c>
      <c r="H292" t="s">
        <v>4330</v>
      </c>
      <c r="I292" s="2" t="s">
        <v>4331</v>
      </c>
      <c r="J292" s="2" t="s">
        <v>4332</v>
      </c>
      <c r="K292" t="s">
        <v>1092</v>
      </c>
    </row>
    <row r="293" spans="1:11" x14ac:dyDescent="0.45">
      <c r="A293" s="1">
        <v>291</v>
      </c>
      <c r="B293">
        <v>291</v>
      </c>
      <c r="C293" t="s">
        <v>4333</v>
      </c>
      <c r="D293" t="s">
        <v>3313</v>
      </c>
      <c r="E293" t="s">
        <v>1675</v>
      </c>
      <c r="F293" t="s">
        <v>3314</v>
      </c>
      <c r="G293" t="s">
        <v>3315</v>
      </c>
      <c r="H293" t="s">
        <v>4330</v>
      </c>
      <c r="I293" s="2" t="s">
        <v>4334</v>
      </c>
      <c r="J293" s="2" t="s">
        <v>4335</v>
      </c>
      <c r="K293" t="s">
        <v>1677</v>
      </c>
    </row>
    <row r="294" spans="1:11" x14ac:dyDescent="0.45">
      <c r="A294" s="1">
        <v>292</v>
      </c>
      <c r="B294">
        <v>292</v>
      </c>
      <c r="C294" t="s">
        <v>4336</v>
      </c>
      <c r="D294" t="s">
        <v>3313</v>
      </c>
      <c r="E294" t="s">
        <v>1675</v>
      </c>
      <c r="F294" t="s">
        <v>3336</v>
      </c>
      <c r="G294" t="s">
        <v>3315</v>
      </c>
      <c r="H294" t="s">
        <v>4330</v>
      </c>
      <c r="I294" s="2" t="s">
        <v>4337</v>
      </c>
      <c r="J294" s="2" t="s">
        <v>4338</v>
      </c>
      <c r="K294" t="s">
        <v>1677</v>
      </c>
    </row>
    <row r="295" spans="1:11" x14ac:dyDescent="0.45">
      <c r="A295" s="1">
        <v>293</v>
      </c>
      <c r="B295">
        <v>293</v>
      </c>
      <c r="C295" t="s">
        <v>4339</v>
      </c>
      <c r="D295" t="s">
        <v>3313</v>
      </c>
      <c r="E295" t="s">
        <v>1675</v>
      </c>
      <c r="F295" t="s">
        <v>3336</v>
      </c>
      <c r="G295" t="s">
        <v>3315</v>
      </c>
      <c r="H295" t="s">
        <v>4330</v>
      </c>
      <c r="I295" s="2" t="s">
        <v>4340</v>
      </c>
      <c r="J295" s="2" t="s">
        <v>4341</v>
      </c>
      <c r="K295" t="s">
        <v>1677</v>
      </c>
    </row>
    <row r="296" spans="1:11" x14ac:dyDescent="0.45">
      <c r="A296" s="1">
        <v>294</v>
      </c>
      <c r="B296">
        <v>294</v>
      </c>
      <c r="C296" t="s">
        <v>4342</v>
      </c>
      <c r="D296" t="s">
        <v>3313</v>
      </c>
      <c r="E296" t="s">
        <v>1675</v>
      </c>
      <c r="F296" t="s">
        <v>3336</v>
      </c>
      <c r="G296" t="s">
        <v>3315</v>
      </c>
      <c r="H296" t="s">
        <v>4330</v>
      </c>
      <c r="I296" s="2" t="s">
        <v>4343</v>
      </c>
      <c r="J296" s="2" t="s">
        <v>4344</v>
      </c>
      <c r="K296" t="s">
        <v>1677</v>
      </c>
    </row>
    <row r="297" spans="1:11" x14ac:dyDescent="0.45">
      <c r="A297" s="1">
        <v>295</v>
      </c>
      <c r="B297">
        <v>295</v>
      </c>
      <c r="C297" t="s">
        <v>4345</v>
      </c>
      <c r="D297" t="s">
        <v>3313</v>
      </c>
      <c r="E297" t="s">
        <v>460</v>
      </c>
      <c r="F297" t="s">
        <v>3336</v>
      </c>
      <c r="G297" t="s">
        <v>3315</v>
      </c>
      <c r="H297" t="s">
        <v>4346</v>
      </c>
      <c r="I297" s="2" t="s">
        <v>4347</v>
      </c>
      <c r="J297" s="2" t="s">
        <v>4348</v>
      </c>
      <c r="K297" t="s">
        <v>462</v>
      </c>
    </row>
    <row r="298" spans="1:11" x14ac:dyDescent="0.45">
      <c r="A298" s="1">
        <v>296</v>
      </c>
      <c r="B298">
        <v>296</v>
      </c>
      <c r="C298" t="s">
        <v>4349</v>
      </c>
      <c r="D298" t="s">
        <v>3313</v>
      </c>
      <c r="E298" t="s">
        <v>468</v>
      </c>
      <c r="F298" t="s">
        <v>3336</v>
      </c>
      <c r="G298" t="s">
        <v>3315</v>
      </c>
      <c r="H298" t="s">
        <v>4346</v>
      </c>
      <c r="I298" s="2" t="s">
        <v>4350</v>
      </c>
      <c r="J298" s="2" t="s">
        <v>4351</v>
      </c>
      <c r="K298" t="s">
        <v>471</v>
      </c>
    </row>
    <row r="299" spans="1:11" x14ac:dyDescent="0.45">
      <c r="A299" s="1">
        <v>297</v>
      </c>
      <c r="B299">
        <v>297</v>
      </c>
      <c r="C299" t="s">
        <v>4352</v>
      </c>
      <c r="D299" t="s">
        <v>3313</v>
      </c>
      <c r="E299" t="s">
        <v>472</v>
      </c>
      <c r="F299" t="s">
        <v>3314</v>
      </c>
      <c r="G299" t="s">
        <v>3315</v>
      </c>
      <c r="H299" t="s">
        <v>4346</v>
      </c>
      <c r="I299" s="2" t="s">
        <v>4353</v>
      </c>
      <c r="J299" s="2" t="s">
        <v>4354</v>
      </c>
      <c r="K299" t="s">
        <v>474</v>
      </c>
    </row>
    <row r="300" spans="1:11" x14ac:dyDescent="0.45">
      <c r="A300" s="1">
        <v>298</v>
      </c>
      <c r="B300">
        <v>298</v>
      </c>
      <c r="C300" t="s">
        <v>4355</v>
      </c>
      <c r="D300" t="s">
        <v>3313</v>
      </c>
      <c r="E300" t="s">
        <v>450</v>
      </c>
      <c r="F300" t="s">
        <v>3323</v>
      </c>
      <c r="G300" t="s">
        <v>3315</v>
      </c>
      <c r="H300" t="s">
        <v>4346</v>
      </c>
      <c r="I300" s="2" t="s">
        <v>4356</v>
      </c>
      <c r="J300" s="2" t="s">
        <v>4357</v>
      </c>
      <c r="K300" t="s">
        <v>452</v>
      </c>
    </row>
    <row r="301" spans="1:11" x14ac:dyDescent="0.45">
      <c r="A301" s="1">
        <v>299</v>
      </c>
      <c r="B301">
        <v>299</v>
      </c>
      <c r="C301" t="s">
        <v>4358</v>
      </c>
      <c r="D301" t="s">
        <v>3313</v>
      </c>
      <c r="E301" t="s">
        <v>475</v>
      </c>
      <c r="F301" t="s">
        <v>3314</v>
      </c>
      <c r="G301" t="s">
        <v>3315</v>
      </c>
      <c r="H301" t="s">
        <v>4346</v>
      </c>
      <c r="I301" s="2" t="s">
        <v>4359</v>
      </c>
      <c r="J301" s="2" t="s">
        <v>4360</v>
      </c>
      <c r="K301" t="s">
        <v>477</v>
      </c>
    </row>
    <row r="302" spans="1:11" x14ac:dyDescent="0.45">
      <c r="A302" s="1">
        <v>300</v>
      </c>
      <c r="B302">
        <v>300</v>
      </c>
      <c r="C302" t="s">
        <v>4361</v>
      </c>
      <c r="D302" t="s">
        <v>3313</v>
      </c>
      <c r="E302" t="s">
        <v>1296</v>
      </c>
      <c r="F302" t="s">
        <v>3417</v>
      </c>
      <c r="G302" t="s">
        <v>3315</v>
      </c>
      <c r="H302" t="s">
        <v>4362</v>
      </c>
      <c r="I302" s="2" t="s">
        <v>4363</v>
      </c>
      <c r="J302" s="2" t="s">
        <v>4364</v>
      </c>
      <c r="K302" t="s">
        <v>1298</v>
      </c>
    </row>
    <row r="303" spans="1:11" x14ac:dyDescent="0.45">
      <c r="A303" s="1">
        <v>301</v>
      </c>
      <c r="B303">
        <v>301</v>
      </c>
      <c r="C303" t="s">
        <v>4365</v>
      </c>
      <c r="D303" t="s">
        <v>3313</v>
      </c>
      <c r="E303" t="s">
        <v>4366</v>
      </c>
      <c r="F303" t="s">
        <v>3502</v>
      </c>
      <c r="G303" t="s">
        <v>3315</v>
      </c>
      <c r="H303" t="s">
        <v>4362</v>
      </c>
      <c r="I303" s="2" t="s">
        <v>4367</v>
      </c>
      <c r="J303" s="2" t="s">
        <v>4368</v>
      </c>
      <c r="K303" t="s">
        <v>4369</v>
      </c>
    </row>
    <row r="304" spans="1:11" x14ac:dyDescent="0.45">
      <c r="A304" s="1">
        <v>302</v>
      </c>
      <c r="B304">
        <v>302</v>
      </c>
      <c r="C304" t="s">
        <v>4370</v>
      </c>
      <c r="D304" t="s">
        <v>3313</v>
      </c>
      <c r="E304" t="s">
        <v>1406</v>
      </c>
      <c r="F304" t="s">
        <v>3323</v>
      </c>
      <c r="G304" t="s">
        <v>3315</v>
      </c>
      <c r="H304" t="s">
        <v>4362</v>
      </c>
      <c r="I304" s="2" t="s">
        <v>4371</v>
      </c>
      <c r="J304" s="2" t="s">
        <v>4372</v>
      </c>
      <c r="K304" t="s">
        <v>1408</v>
      </c>
    </row>
    <row r="305" spans="1:11" x14ac:dyDescent="0.45">
      <c r="A305" s="1">
        <v>303</v>
      </c>
      <c r="B305">
        <v>303</v>
      </c>
      <c r="C305" t="s">
        <v>4373</v>
      </c>
      <c r="D305" t="s">
        <v>3313</v>
      </c>
      <c r="E305" t="s">
        <v>1406</v>
      </c>
      <c r="F305" t="s">
        <v>3417</v>
      </c>
      <c r="G305" t="s">
        <v>3315</v>
      </c>
      <c r="H305" t="s">
        <v>4362</v>
      </c>
      <c r="I305" s="2" t="s">
        <v>4374</v>
      </c>
      <c r="J305" s="2" t="s">
        <v>4375</v>
      </c>
      <c r="K305" t="s">
        <v>1408</v>
      </c>
    </row>
    <row r="306" spans="1:11" x14ac:dyDescent="0.45">
      <c r="A306" s="1">
        <v>304</v>
      </c>
      <c r="B306">
        <v>304</v>
      </c>
      <c r="C306" t="s">
        <v>4376</v>
      </c>
      <c r="D306" t="s">
        <v>3313</v>
      </c>
      <c r="E306" t="s">
        <v>1351</v>
      </c>
      <c r="F306" t="s">
        <v>3336</v>
      </c>
      <c r="G306" t="s">
        <v>3315</v>
      </c>
      <c r="H306" t="s">
        <v>4362</v>
      </c>
      <c r="I306" s="2" t="s">
        <v>4377</v>
      </c>
      <c r="J306" s="2" t="s">
        <v>4378</v>
      </c>
      <c r="K306" t="s">
        <v>1353</v>
      </c>
    </row>
    <row r="307" spans="1:11" x14ac:dyDescent="0.45">
      <c r="A307" s="1">
        <v>305</v>
      </c>
      <c r="B307">
        <v>305</v>
      </c>
      <c r="C307" t="s">
        <v>4379</v>
      </c>
      <c r="D307" t="s">
        <v>3313</v>
      </c>
      <c r="E307" t="s">
        <v>1296</v>
      </c>
      <c r="F307" t="s">
        <v>3323</v>
      </c>
      <c r="G307" t="s">
        <v>3315</v>
      </c>
      <c r="H307" t="s">
        <v>4380</v>
      </c>
      <c r="I307" s="2" t="s">
        <v>4381</v>
      </c>
      <c r="J307" s="2" t="s">
        <v>4382</v>
      </c>
      <c r="K307" t="s">
        <v>1298</v>
      </c>
    </row>
    <row r="308" spans="1:11" x14ac:dyDescent="0.45">
      <c r="A308" s="1">
        <v>306</v>
      </c>
      <c r="B308">
        <v>306</v>
      </c>
      <c r="C308" t="s">
        <v>4383</v>
      </c>
      <c r="D308" t="s">
        <v>3313</v>
      </c>
      <c r="E308" t="s">
        <v>1308</v>
      </c>
      <c r="F308" t="s">
        <v>3323</v>
      </c>
      <c r="G308" t="s">
        <v>3315</v>
      </c>
      <c r="H308" t="s">
        <v>4380</v>
      </c>
      <c r="I308" s="2" t="s">
        <v>4384</v>
      </c>
      <c r="J308" s="2" t="s">
        <v>4385</v>
      </c>
      <c r="K308" t="s">
        <v>1310</v>
      </c>
    </row>
    <row r="309" spans="1:11" x14ac:dyDescent="0.45">
      <c r="A309" s="1">
        <v>307</v>
      </c>
      <c r="B309">
        <v>307</v>
      </c>
      <c r="C309" t="s">
        <v>4386</v>
      </c>
      <c r="D309" t="s">
        <v>3313</v>
      </c>
      <c r="E309" t="s">
        <v>83</v>
      </c>
      <c r="F309" t="s">
        <v>3323</v>
      </c>
      <c r="G309" t="s">
        <v>3315</v>
      </c>
      <c r="H309" t="s">
        <v>4380</v>
      </c>
      <c r="I309" s="2" t="s">
        <v>4387</v>
      </c>
      <c r="J309" s="2" t="s">
        <v>4388</v>
      </c>
      <c r="K309" t="s">
        <v>85</v>
      </c>
    </row>
    <row r="310" spans="1:11" x14ac:dyDescent="0.45">
      <c r="A310" s="1">
        <v>308</v>
      </c>
      <c r="B310">
        <v>308</v>
      </c>
      <c r="C310" t="s">
        <v>4389</v>
      </c>
      <c r="D310" t="s">
        <v>3313</v>
      </c>
      <c r="E310" t="s">
        <v>4390</v>
      </c>
      <c r="F310" t="s">
        <v>3417</v>
      </c>
      <c r="G310" t="s">
        <v>3315</v>
      </c>
      <c r="H310" t="s">
        <v>4380</v>
      </c>
      <c r="I310" s="2" t="s">
        <v>4391</v>
      </c>
      <c r="J310" s="2" t="s">
        <v>4392</v>
      </c>
      <c r="K310" t="s">
        <v>4393</v>
      </c>
    </row>
    <row r="311" spans="1:11" x14ac:dyDescent="0.45">
      <c r="A311" s="1">
        <v>309</v>
      </c>
      <c r="B311">
        <v>309</v>
      </c>
      <c r="C311" t="s">
        <v>4394</v>
      </c>
      <c r="D311" t="s">
        <v>3313</v>
      </c>
      <c r="E311" t="s">
        <v>4395</v>
      </c>
      <c r="F311" t="s">
        <v>3323</v>
      </c>
      <c r="G311" t="s">
        <v>3315</v>
      </c>
      <c r="H311" t="s">
        <v>4380</v>
      </c>
      <c r="I311" s="2" t="s">
        <v>4396</v>
      </c>
      <c r="J311" s="2" t="s">
        <v>4397</v>
      </c>
      <c r="K311" t="s">
        <v>4398</v>
      </c>
    </row>
    <row r="312" spans="1:11" x14ac:dyDescent="0.45">
      <c r="A312" s="1">
        <v>310</v>
      </c>
      <c r="B312">
        <v>310</v>
      </c>
      <c r="C312" t="s">
        <v>4399</v>
      </c>
      <c r="D312" t="s">
        <v>3313</v>
      </c>
      <c r="E312" t="s">
        <v>4400</v>
      </c>
      <c r="F312" t="s">
        <v>3323</v>
      </c>
      <c r="G312" t="s">
        <v>3315</v>
      </c>
      <c r="H312" t="s">
        <v>4401</v>
      </c>
      <c r="I312" s="2" t="s">
        <v>4402</v>
      </c>
      <c r="J312" s="2" t="s">
        <v>4403</v>
      </c>
      <c r="K312" t="s">
        <v>4404</v>
      </c>
    </row>
    <row r="313" spans="1:11" x14ac:dyDescent="0.45">
      <c r="A313" s="1">
        <v>311</v>
      </c>
      <c r="B313">
        <v>311</v>
      </c>
      <c r="C313" t="s">
        <v>4405</v>
      </c>
      <c r="D313" t="s">
        <v>3313</v>
      </c>
      <c r="E313" t="s">
        <v>724</v>
      </c>
      <c r="F313" t="s">
        <v>3336</v>
      </c>
      <c r="G313" t="s">
        <v>3315</v>
      </c>
      <c r="H313" t="s">
        <v>4401</v>
      </c>
      <c r="I313" s="2" t="s">
        <v>4406</v>
      </c>
      <c r="J313" s="2" t="s">
        <v>4407</v>
      </c>
      <c r="K313" t="s">
        <v>742</v>
      </c>
    </row>
    <row r="314" spans="1:11" x14ac:dyDescent="0.45">
      <c r="A314" s="1">
        <v>312</v>
      </c>
      <c r="B314">
        <v>312</v>
      </c>
      <c r="C314" t="s">
        <v>4209</v>
      </c>
      <c r="D314" t="s">
        <v>3313</v>
      </c>
      <c r="E314" t="s">
        <v>2868</v>
      </c>
      <c r="F314" t="s">
        <v>3323</v>
      </c>
      <c r="G314" t="s">
        <v>3315</v>
      </c>
      <c r="H314" t="s">
        <v>4401</v>
      </c>
      <c r="I314" s="2" t="s">
        <v>4408</v>
      </c>
      <c r="J314" s="2" t="s">
        <v>4409</v>
      </c>
      <c r="K314" t="s">
        <v>2870</v>
      </c>
    </row>
    <row r="315" spans="1:11" x14ac:dyDescent="0.45">
      <c r="A315" s="1">
        <v>313</v>
      </c>
      <c r="B315">
        <v>313</v>
      </c>
      <c r="C315" t="s">
        <v>4410</v>
      </c>
      <c r="D315" t="s">
        <v>3313</v>
      </c>
      <c r="E315" t="s">
        <v>4411</v>
      </c>
      <c r="F315" t="s">
        <v>3502</v>
      </c>
      <c r="G315" t="s">
        <v>3315</v>
      </c>
      <c r="H315" t="s">
        <v>4401</v>
      </c>
      <c r="I315" s="2" t="s">
        <v>4412</v>
      </c>
      <c r="J315" s="2" t="s">
        <v>4413</v>
      </c>
      <c r="K315" t="s">
        <v>4414</v>
      </c>
    </row>
    <row r="316" spans="1:11" x14ac:dyDescent="0.45">
      <c r="A316" s="1">
        <v>314</v>
      </c>
      <c r="B316">
        <v>314</v>
      </c>
      <c r="C316" t="s">
        <v>4415</v>
      </c>
      <c r="D316" t="s">
        <v>3313</v>
      </c>
      <c r="E316" t="s">
        <v>1313</v>
      </c>
      <c r="F316" t="s">
        <v>3323</v>
      </c>
      <c r="G316" t="s">
        <v>3315</v>
      </c>
      <c r="H316" t="s">
        <v>4416</v>
      </c>
      <c r="I316" s="2" t="s">
        <v>4417</v>
      </c>
      <c r="J316" s="2" t="s">
        <v>4418</v>
      </c>
      <c r="K316" t="s">
        <v>1315</v>
      </c>
    </row>
    <row r="317" spans="1:11" x14ac:dyDescent="0.45">
      <c r="A317" s="1">
        <v>315</v>
      </c>
      <c r="B317">
        <v>315</v>
      </c>
      <c r="C317" t="s">
        <v>4419</v>
      </c>
      <c r="D317" t="s">
        <v>3313</v>
      </c>
      <c r="E317" t="s">
        <v>1316</v>
      </c>
      <c r="F317" t="s">
        <v>3502</v>
      </c>
      <c r="G317" t="s">
        <v>3315</v>
      </c>
      <c r="H317" t="s">
        <v>4416</v>
      </c>
      <c r="I317" s="2" t="s">
        <v>4420</v>
      </c>
      <c r="J317" s="2" t="s">
        <v>4421</v>
      </c>
      <c r="K317" t="s">
        <v>1318</v>
      </c>
    </row>
    <row r="318" spans="1:11" x14ac:dyDescent="0.45">
      <c r="A318" s="1">
        <v>316</v>
      </c>
      <c r="B318">
        <v>316</v>
      </c>
      <c r="C318" t="s">
        <v>4422</v>
      </c>
      <c r="D318" t="s">
        <v>3313</v>
      </c>
      <c r="E318" t="s">
        <v>1322</v>
      </c>
      <c r="F318" t="s">
        <v>3323</v>
      </c>
      <c r="G318" t="s">
        <v>3315</v>
      </c>
      <c r="H318" t="s">
        <v>4423</v>
      </c>
      <c r="I318" s="2" t="s">
        <v>4424</v>
      </c>
      <c r="J318" s="2" t="s">
        <v>4425</v>
      </c>
      <c r="K318" t="s">
        <v>1324</v>
      </c>
    </row>
    <row r="319" spans="1:11" x14ac:dyDescent="0.45">
      <c r="A319" s="1">
        <v>317</v>
      </c>
      <c r="B319">
        <v>317</v>
      </c>
      <c r="C319" t="s">
        <v>4426</v>
      </c>
      <c r="D319" t="s">
        <v>3313</v>
      </c>
      <c r="E319" t="s">
        <v>1322</v>
      </c>
      <c r="F319" t="s">
        <v>3417</v>
      </c>
      <c r="G319" t="s">
        <v>3315</v>
      </c>
      <c r="H319" t="s">
        <v>4423</v>
      </c>
      <c r="I319" s="2" t="s">
        <v>4427</v>
      </c>
      <c r="J319" s="2" t="s">
        <v>4428</v>
      </c>
      <c r="K319" t="s">
        <v>1324</v>
      </c>
    </row>
    <row r="320" spans="1:11" x14ac:dyDescent="0.45">
      <c r="A320" s="1">
        <v>318</v>
      </c>
      <c r="B320">
        <v>318</v>
      </c>
      <c r="C320" t="s">
        <v>4429</v>
      </c>
      <c r="D320" t="s">
        <v>3313</v>
      </c>
      <c r="E320" t="s">
        <v>1322</v>
      </c>
      <c r="F320" t="s">
        <v>3336</v>
      </c>
      <c r="G320" t="s">
        <v>3315</v>
      </c>
      <c r="H320" t="s">
        <v>4423</v>
      </c>
      <c r="I320" s="2" t="s">
        <v>4430</v>
      </c>
      <c r="J320" s="2" t="s">
        <v>4431</v>
      </c>
      <c r="K320" t="s">
        <v>1324</v>
      </c>
    </row>
    <row r="321" spans="1:11" x14ac:dyDescent="0.45">
      <c r="A321" s="1">
        <v>319</v>
      </c>
      <c r="B321">
        <v>319</v>
      </c>
      <c r="C321" t="s">
        <v>4432</v>
      </c>
      <c r="D321" t="s">
        <v>3313</v>
      </c>
      <c r="E321" t="s">
        <v>1316</v>
      </c>
      <c r="F321" t="s">
        <v>3323</v>
      </c>
      <c r="G321" t="s">
        <v>3315</v>
      </c>
      <c r="H321" t="s">
        <v>4433</v>
      </c>
      <c r="I321" s="2" t="s">
        <v>4434</v>
      </c>
      <c r="J321" s="2" t="s">
        <v>4435</v>
      </c>
      <c r="K321" t="s">
        <v>1318</v>
      </c>
    </row>
    <row r="322" spans="1:11" x14ac:dyDescent="0.45">
      <c r="A322" s="1">
        <v>320</v>
      </c>
      <c r="B322">
        <v>320</v>
      </c>
      <c r="C322" t="s">
        <v>4436</v>
      </c>
      <c r="D322" t="s">
        <v>3313</v>
      </c>
      <c r="E322" t="s">
        <v>1319</v>
      </c>
      <c r="F322" t="s">
        <v>3336</v>
      </c>
      <c r="G322" t="s">
        <v>3315</v>
      </c>
      <c r="H322" t="s">
        <v>4433</v>
      </c>
      <c r="I322" s="2" t="s">
        <v>4437</v>
      </c>
      <c r="J322" s="2" t="s">
        <v>4438</v>
      </c>
      <c r="K322" t="s">
        <v>1321</v>
      </c>
    </row>
    <row r="323" spans="1:11" x14ac:dyDescent="0.45">
      <c r="A323" s="1">
        <v>321</v>
      </c>
      <c r="B323">
        <v>321</v>
      </c>
      <c r="C323" t="s">
        <v>4439</v>
      </c>
      <c r="D323" t="s">
        <v>3313</v>
      </c>
      <c r="E323" t="s">
        <v>1319</v>
      </c>
      <c r="F323" t="s">
        <v>3323</v>
      </c>
      <c r="G323" t="s">
        <v>3315</v>
      </c>
      <c r="H323" t="s">
        <v>4433</v>
      </c>
      <c r="I323" s="2" t="s">
        <v>4440</v>
      </c>
      <c r="J323" s="2" t="s">
        <v>4441</v>
      </c>
      <c r="K323" t="s">
        <v>1321</v>
      </c>
    </row>
    <row r="324" spans="1:11" x14ac:dyDescent="0.45">
      <c r="A324" s="1">
        <v>322</v>
      </c>
      <c r="B324">
        <v>322</v>
      </c>
      <c r="C324" t="s">
        <v>4442</v>
      </c>
      <c r="D324" t="s">
        <v>3313</v>
      </c>
      <c r="E324" t="s">
        <v>1427</v>
      </c>
      <c r="F324" t="s">
        <v>3417</v>
      </c>
      <c r="G324" t="s">
        <v>3315</v>
      </c>
      <c r="H324" t="s">
        <v>4443</v>
      </c>
      <c r="I324" s="2" t="s">
        <v>4444</v>
      </c>
      <c r="J324" s="2" t="s">
        <v>4445</v>
      </c>
      <c r="K324" t="s">
        <v>1429</v>
      </c>
    </row>
    <row r="325" spans="1:11" x14ac:dyDescent="0.45">
      <c r="A325" s="1">
        <v>323</v>
      </c>
      <c r="B325">
        <v>323</v>
      </c>
      <c r="C325" t="s">
        <v>4446</v>
      </c>
      <c r="D325" t="s">
        <v>3313</v>
      </c>
      <c r="E325" t="s">
        <v>1322</v>
      </c>
      <c r="F325" t="s">
        <v>3323</v>
      </c>
      <c r="G325" t="s">
        <v>3315</v>
      </c>
      <c r="H325" t="s">
        <v>4443</v>
      </c>
      <c r="I325" s="2" t="s">
        <v>4447</v>
      </c>
      <c r="J325" s="2" t="s">
        <v>4448</v>
      </c>
      <c r="K325" t="s">
        <v>1324</v>
      </c>
    </row>
    <row r="326" spans="1:11" x14ac:dyDescent="0.45">
      <c r="A326" s="1">
        <v>324</v>
      </c>
      <c r="B326">
        <v>324</v>
      </c>
      <c r="C326" t="s">
        <v>4449</v>
      </c>
      <c r="D326" t="s">
        <v>3313</v>
      </c>
      <c r="E326" t="s">
        <v>2797</v>
      </c>
      <c r="F326" t="s">
        <v>3323</v>
      </c>
      <c r="G326" t="s">
        <v>3315</v>
      </c>
      <c r="H326" t="s">
        <v>4450</v>
      </c>
      <c r="I326" s="2" t="s">
        <v>4451</v>
      </c>
      <c r="J326" s="2" t="s">
        <v>4452</v>
      </c>
      <c r="K326" t="s">
        <v>2799</v>
      </c>
    </row>
    <row r="327" spans="1:11" x14ac:dyDescent="0.45">
      <c r="A327" s="1">
        <v>325</v>
      </c>
      <c r="B327">
        <v>325</v>
      </c>
      <c r="C327" t="s">
        <v>4453</v>
      </c>
      <c r="D327" t="s">
        <v>3313</v>
      </c>
      <c r="E327" t="s">
        <v>2797</v>
      </c>
      <c r="F327" t="s">
        <v>3323</v>
      </c>
      <c r="G327" t="s">
        <v>3315</v>
      </c>
      <c r="H327" t="s">
        <v>4450</v>
      </c>
      <c r="I327" s="2" t="s">
        <v>4454</v>
      </c>
      <c r="J327" s="2" t="s">
        <v>4455</v>
      </c>
      <c r="K327" t="s">
        <v>2799</v>
      </c>
    </row>
    <row r="328" spans="1:11" x14ac:dyDescent="0.45">
      <c r="A328" s="1">
        <v>326</v>
      </c>
      <c r="B328">
        <v>326</v>
      </c>
      <c r="C328" t="s">
        <v>4456</v>
      </c>
      <c r="D328" t="s">
        <v>3313</v>
      </c>
      <c r="E328" t="s">
        <v>4457</v>
      </c>
      <c r="F328" t="s">
        <v>3323</v>
      </c>
      <c r="G328" t="s">
        <v>3315</v>
      </c>
      <c r="H328" t="s">
        <v>4458</v>
      </c>
      <c r="I328" s="2" t="s">
        <v>4459</v>
      </c>
      <c r="J328" s="2" t="s">
        <v>4460</v>
      </c>
      <c r="K328" t="s">
        <v>789</v>
      </c>
    </row>
    <row r="329" spans="1:11" x14ac:dyDescent="0.45">
      <c r="A329" s="1">
        <v>327</v>
      </c>
      <c r="B329">
        <v>327</v>
      </c>
      <c r="C329" t="s">
        <v>4461</v>
      </c>
      <c r="D329" t="s">
        <v>3313</v>
      </c>
      <c r="E329" t="s">
        <v>2104</v>
      </c>
      <c r="F329" t="s">
        <v>3323</v>
      </c>
      <c r="G329" t="s">
        <v>3315</v>
      </c>
      <c r="H329" t="s">
        <v>4458</v>
      </c>
      <c r="I329" s="2" t="s">
        <v>4462</v>
      </c>
      <c r="J329" s="2" t="s">
        <v>4463</v>
      </c>
      <c r="K329" t="s">
        <v>2106</v>
      </c>
    </row>
    <row r="330" spans="1:11" x14ac:dyDescent="0.45">
      <c r="A330" s="1">
        <v>328</v>
      </c>
      <c r="B330">
        <v>328</v>
      </c>
      <c r="C330" t="s">
        <v>4464</v>
      </c>
      <c r="D330" t="s">
        <v>3313</v>
      </c>
      <c r="E330" t="s">
        <v>294</v>
      </c>
      <c r="F330" t="s">
        <v>3323</v>
      </c>
      <c r="G330" t="s">
        <v>3315</v>
      </c>
      <c r="H330" t="s">
        <v>4458</v>
      </c>
      <c r="I330" s="2" t="s">
        <v>4465</v>
      </c>
      <c r="J330" s="2" t="s">
        <v>4466</v>
      </c>
      <c r="K330" t="s">
        <v>296</v>
      </c>
    </row>
    <row r="331" spans="1:11" x14ac:dyDescent="0.45">
      <c r="A331" s="1">
        <v>329</v>
      </c>
      <c r="B331">
        <v>329</v>
      </c>
      <c r="C331" t="s">
        <v>4467</v>
      </c>
      <c r="D331" t="s">
        <v>3313</v>
      </c>
      <c r="E331" t="s">
        <v>294</v>
      </c>
      <c r="F331" t="s">
        <v>3323</v>
      </c>
      <c r="G331" t="s">
        <v>3315</v>
      </c>
      <c r="H331" t="s">
        <v>4458</v>
      </c>
      <c r="I331" s="2" t="s">
        <v>4468</v>
      </c>
      <c r="J331" s="2" t="s">
        <v>4469</v>
      </c>
      <c r="K331" t="s">
        <v>296</v>
      </c>
    </row>
    <row r="332" spans="1:11" x14ac:dyDescent="0.45">
      <c r="A332" s="1">
        <v>330</v>
      </c>
      <c r="B332">
        <v>330</v>
      </c>
      <c r="C332" t="s">
        <v>4470</v>
      </c>
      <c r="D332" t="s">
        <v>3313</v>
      </c>
      <c r="E332" t="s">
        <v>294</v>
      </c>
      <c r="F332" t="s">
        <v>3323</v>
      </c>
      <c r="G332" t="s">
        <v>3315</v>
      </c>
      <c r="H332" t="s">
        <v>4458</v>
      </c>
      <c r="I332" s="2" t="s">
        <v>4471</v>
      </c>
      <c r="J332" s="2" t="s">
        <v>4472</v>
      </c>
      <c r="K332" t="s">
        <v>296</v>
      </c>
    </row>
    <row r="333" spans="1:11" x14ac:dyDescent="0.45">
      <c r="A333" s="1">
        <v>331</v>
      </c>
      <c r="B333">
        <v>331</v>
      </c>
      <c r="C333" t="s">
        <v>4473</v>
      </c>
      <c r="D333" t="s">
        <v>3313</v>
      </c>
      <c r="E333" t="s">
        <v>712</v>
      </c>
      <c r="F333" t="s">
        <v>3323</v>
      </c>
      <c r="G333" t="s">
        <v>3315</v>
      </c>
      <c r="H333" t="s">
        <v>4458</v>
      </c>
      <c r="I333" s="2" t="s">
        <v>4474</v>
      </c>
      <c r="J333" s="2" t="s">
        <v>4475</v>
      </c>
      <c r="K333" t="s">
        <v>717</v>
      </c>
    </row>
    <row r="334" spans="1:11" x14ac:dyDescent="0.45">
      <c r="A334" s="1">
        <v>332</v>
      </c>
      <c r="B334">
        <v>332</v>
      </c>
      <c r="C334" t="s">
        <v>4476</v>
      </c>
      <c r="D334" t="s">
        <v>3313</v>
      </c>
      <c r="E334" t="s">
        <v>899</v>
      </c>
      <c r="F334" t="s">
        <v>3323</v>
      </c>
      <c r="G334" t="s">
        <v>3315</v>
      </c>
      <c r="H334" t="s">
        <v>4458</v>
      </c>
      <c r="I334" s="2" t="s">
        <v>4477</v>
      </c>
      <c r="J334" s="2" t="s">
        <v>4478</v>
      </c>
      <c r="K334" t="s">
        <v>901</v>
      </c>
    </row>
    <row r="335" spans="1:11" x14ac:dyDescent="0.45">
      <c r="A335" s="1">
        <v>333</v>
      </c>
      <c r="B335">
        <v>333</v>
      </c>
      <c r="C335" t="s">
        <v>4479</v>
      </c>
      <c r="D335" t="s">
        <v>3313</v>
      </c>
      <c r="E335" t="s">
        <v>235</v>
      </c>
      <c r="F335" t="s">
        <v>3323</v>
      </c>
      <c r="G335" t="s">
        <v>3315</v>
      </c>
      <c r="H335" t="s">
        <v>4458</v>
      </c>
      <c r="I335" s="2" t="s">
        <v>4480</v>
      </c>
      <c r="J335" s="2" t="s">
        <v>4481</v>
      </c>
      <c r="K335" t="s">
        <v>659</v>
      </c>
    </row>
    <row r="336" spans="1:11" x14ac:dyDescent="0.45">
      <c r="A336" s="1">
        <v>334</v>
      </c>
      <c r="B336">
        <v>334</v>
      </c>
      <c r="C336" t="s">
        <v>4410</v>
      </c>
      <c r="D336" t="s">
        <v>3313</v>
      </c>
      <c r="E336" t="s">
        <v>2939</v>
      </c>
      <c r="F336" t="s">
        <v>3323</v>
      </c>
      <c r="G336" t="s">
        <v>3315</v>
      </c>
      <c r="H336" t="s">
        <v>4458</v>
      </c>
      <c r="I336" s="2" t="s">
        <v>4482</v>
      </c>
      <c r="J336" s="2" t="s">
        <v>4483</v>
      </c>
      <c r="K336" t="s">
        <v>2941</v>
      </c>
    </row>
    <row r="337" spans="1:11" x14ac:dyDescent="0.45">
      <c r="A337" s="1">
        <v>335</v>
      </c>
      <c r="B337">
        <v>335</v>
      </c>
      <c r="C337" t="s">
        <v>4484</v>
      </c>
      <c r="D337" t="s">
        <v>3313</v>
      </c>
      <c r="E337" t="s">
        <v>614</v>
      </c>
      <c r="F337" t="s">
        <v>3323</v>
      </c>
      <c r="G337" t="s">
        <v>3315</v>
      </c>
      <c r="H337" t="s">
        <v>4458</v>
      </c>
      <c r="I337" s="2" t="s">
        <v>4485</v>
      </c>
      <c r="J337" s="2" t="s">
        <v>4486</v>
      </c>
      <c r="K337" t="s">
        <v>616</v>
      </c>
    </row>
    <row r="338" spans="1:11" x14ac:dyDescent="0.45">
      <c r="A338" s="1">
        <v>336</v>
      </c>
      <c r="B338">
        <v>336</v>
      </c>
      <c r="C338" t="s">
        <v>4487</v>
      </c>
      <c r="D338" t="s">
        <v>3313</v>
      </c>
      <c r="E338" t="s">
        <v>2152</v>
      </c>
      <c r="F338" t="s">
        <v>3323</v>
      </c>
      <c r="G338" t="s">
        <v>3315</v>
      </c>
      <c r="H338" t="s">
        <v>4488</v>
      </c>
      <c r="I338" s="2" t="s">
        <v>4489</v>
      </c>
      <c r="J338" s="2" t="s">
        <v>4490</v>
      </c>
      <c r="K338" t="s">
        <v>2154</v>
      </c>
    </row>
    <row r="339" spans="1:11" x14ac:dyDescent="0.45">
      <c r="A339" s="1">
        <v>337</v>
      </c>
      <c r="B339">
        <v>337</v>
      </c>
      <c r="C339" t="s">
        <v>4491</v>
      </c>
      <c r="D339" t="s">
        <v>3313</v>
      </c>
      <c r="E339" t="s">
        <v>2158</v>
      </c>
      <c r="F339" t="s">
        <v>3323</v>
      </c>
      <c r="G339" t="s">
        <v>3315</v>
      </c>
      <c r="H339" t="s">
        <v>4488</v>
      </c>
      <c r="I339" s="2" t="s">
        <v>4492</v>
      </c>
      <c r="J339" s="2" t="s">
        <v>4493</v>
      </c>
      <c r="K339" t="s">
        <v>2160</v>
      </c>
    </row>
    <row r="340" spans="1:11" x14ac:dyDescent="0.45">
      <c r="A340" s="1">
        <v>338</v>
      </c>
      <c r="B340">
        <v>338</v>
      </c>
      <c r="C340" t="s">
        <v>4494</v>
      </c>
      <c r="D340" t="s">
        <v>3313</v>
      </c>
      <c r="E340" t="s">
        <v>2048</v>
      </c>
      <c r="F340" t="s">
        <v>3323</v>
      </c>
      <c r="G340" t="s">
        <v>3315</v>
      </c>
      <c r="H340" t="s">
        <v>4488</v>
      </c>
      <c r="I340" s="2" t="s">
        <v>4495</v>
      </c>
      <c r="J340" s="2" t="s">
        <v>4496</v>
      </c>
      <c r="K340" t="s">
        <v>2050</v>
      </c>
    </row>
    <row r="341" spans="1:11" x14ac:dyDescent="0.45">
      <c r="A341" s="1">
        <v>339</v>
      </c>
      <c r="B341">
        <v>339</v>
      </c>
      <c r="C341" t="s">
        <v>4497</v>
      </c>
      <c r="D341" t="s">
        <v>3313</v>
      </c>
      <c r="E341" t="s">
        <v>2006</v>
      </c>
      <c r="F341" t="s">
        <v>3323</v>
      </c>
      <c r="G341" t="s">
        <v>3315</v>
      </c>
      <c r="H341" t="s">
        <v>4498</v>
      </c>
      <c r="I341" s="2" t="s">
        <v>4499</v>
      </c>
      <c r="J341" s="2" t="s">
        <v>4500</v>
      </c>
      <c r="K341" t="s">
        <v>2008</v>
      </c>
    </row>
    <row r="342" spans="1:11" x14ac:dyDescent="0.45">
      <c r="A342" s="1">
        <v>340</v>
      </c>
      <c r="B342">
        <v>340</v>
      </c>
      <c r="C342" t="s">
        <v>4501</v>
      </c>
      <c r="D342" t="s">
        <v>3313</v>
      </c>
      <c r="E342" t="s">
        <v>2006</v>
      </c>
      <c r="F342" t="s">
        <v>3323</v>
      </c>
      <c r="G342" t="s">
        <v>3315</v>
      </c>
      <c r="H342" t="s">
        <v>4498</v>
      </c>
      <c r="I342" s="2" t="s">
        <v>4502</v>
      </c>
      <c r="J342" s="2" t="s">
        <v>4503</v>
      </c>
      <c r="K342" t="s">
        <v>2008</v>
      </c>
    </row>
    <row r="343" spans="1:11" x14ac:dyDescent="0.45">
      <c r="A343" s="1">
        <v>341</v>
      </c>
      <c r="B343">
        <v>341</v>
      </c>
      <c r="C343" t="s">
        <v>4504</v>
      </c>
      <c r="D343" t="s">
        <v>3313</v>
      </c>
      <c r="E343" t="s">
        <v>2036</v>
      </c>
      <c r="F343" t="s">
        <v>3323</v>
      </c>
      <c r="G343" t="s">
        <v>3315</v>
      </c>
      <c r="H343" t="s">
        <v>4505</v>
      </c>
      <c r="I343" s="2" t="s">
        <v>4506</v>
      </c>
      <c r="J343" s="2" t="s">
        <v>4507</v>
      </c>
      <c r="K343" t="s">
        <v>2038</v>
      </c>
    </row>
    <row r="344" spans="1:11" x14ac:dyDescent="0.45">
      <c r="A344" s="1">
        <v>342</v>
      </c>
      <c r="B344">
        <v>342</v>
      </c>
      <c r="C344" t="s">
        <v>4508</v>
      </c>
      <c r="D344" t="s">
        <v>3313</v>
      </c>
      <c r="E344" t="s">
        <v>2015</v>
      </c>
      <c r="F344" t="s">
        <v>3336</v>
      </c>
      <c r="G344" t="s">
        <v>3315</v>
      </c>
      <c r="H344" t="s">
        <v>4505</v>
      </c>
      <c r="I344" s="2" t="s">
        <v>4509</v>
      </c>
      <c r="J344" s="2" t="s">
        <v>4510</v>
      </c>
      <c r="K344" t="s">
        <v>2017</v>
      </c>
    </row>
    <row r="345" spans="1:11" x14ac:dyDescent="0.45">
      <c r="A345" s="1">
        <v>343</v>
      </c>
      <c r="B345">
        <v>343</v>
      </c>
      <c r="C345" t="s">
        <v>4511</v>
      </c>
      <c r="D345" t="s">
        <v>3313</v>
      </c>
      <c r="E345" t="s">
        <v>2027</v>
      </c>
      <c r="F345" t="s">
        <v>3323</v>
      </c>
      <c r="G345" t="s">
        <v>3315</v>
      </c>
      <c r="H345" t="s">
        <v>4505</v>
      </c>
      <c r="I345" s="2" t="s">
        <v>4512</v>
      </c>
      <c r="J345" s="2" t="s">
        <v>4513</v>
      </c>
      <c r="K345" t="s">
        <v>2029</v>
      </c>
    </row>
    <row r="346" spans="1:11" x14ac:dyDescent="0.45">
      <c r="A346" s="1">
        <v>344</v>
      </c>
      <c r="B346">
        <v>344</v>
      </c>
      <c r="C346" t="s">
        <v>4514</v>
      </c>
      <c r="D346" t="s">
        <v>3313</v>
      </c>
      <c r="E346" t="s">
        <v>2681</v>
      </c>
      <c r="F346" t="s">
        <v>3417</v>
      </c>
      <c r="G346" t="s">
        <v>3315</v>
      </c>
      <c r="H346" t="s">
        <v>4515</v>
      </c>
      <c r="I346" s="2" t="s">
        <v>4516</v>
      </c>
      <c r="J346" s="2" t="s">
        <v>4517</v>
      </c>
      <c r="K346" t="s">
        <v>2683</v>
      </c>
    </row>
    <row r="347" spans="1:11" x14ac:dyDescent="0.45">
      <c r="A347" s="1">
        <v>345</v>
      </c>
      <c r="B347">
        <v>345</v>
      </c>
      <c r="C347" t="s">
        <v>4518</v>
      </c>
      <c r="D347" t="s">
        <v>3313</v>
      </c>
      <c r="E347" t="s">
        <v>4519</v>
      </c>
      <c r="F347" t="s">
        <v>3502</v>
      </c>
      <c r="G347" t="s">
        <v>3315</v>
      </c>
      <c r="H347" t="s">
        <v>4515</v>
      </c>
      <c r="I347" s="2" t="s">
        <v>4520</v>
      </c>
      <c r="J347" s="2" t="s">
        <v>4521</v>
      </c>
      <c r="K347" t="s">
        <v>4522</v>
      </c>
    </row>
    <row r="348" spans="1:11" x14ac:dyDescent="0.45">
      <c r="A348" s="1">
        <v>346</v>
      </c>
      <c r="B348">
        <v>346</v>
      </c>
      <c r="C348" t="s">
        <v>4523</v>
      </c>
      <c r="D348" t="s">
        <v>3313</v>
      </c>
      <c r="E348" t="s">
        <v>2066</v>
      </c>
      <c r="F348" t="s">
        <v>3323</v>
      </c>
      <c r="G348" t="s">
        <v>3315</v>
      </c>
      <c r="H348" t="s">
        <v>4515</v>
      </c>
      <c r="I348" s="2" t="s">
        <v>4524</v>
      </c>
      <c r="J348" s="2" t="s">
        <v>4525</v>
      </c>
      <c r="K348" t="s">
        <v>2068</v>
      </c>
    </row>
    <row r="349" spans="1:11" x14ac:dyDescent="0.45">
      <c r="A349" s="1">
        <v>347</v>
      </c>
      <c r="B349">
        <v>347</v>
      </c>
      <c r="C349" t="s">
        <v>4526</v>
      </c>
      <c r="D349" t="s">
        <v>3313</v>
      </c>
      <c r="E349" t="s">
        <v>146</v>
      </c>
      <c r="F349" t="s">
        <v>3323</v>
      </c>
      <c r="G349" t="s">
        <v>3315</v>
      </c>
      <c r="H349" t="s">
        <v>4527</v>
      </c>
      <c r="I349" s="2" t="s">
        <v>4528</v>
      </c>
      <c r="J349" s="2" t="s">
        <v>4529</v>
      </c>
      <c r="K349" t="s">
        <v>148</v>
      </c>
    </row>
    <row r="350" spans="1:11" x14ac:dyDescent="0.45">
      <c r="A350" s="1">
        <v>348</v>
      </c>
      <c r="B350">
        <v>348</v>
      </c>
      <c r="C350" t="s">
        <v>4530</v>
      </c>
      <c r="D350" t="s">
        <v>3313</v>
      </c>
      <c r="E350" t="s">
        <v>4531</v>
      </c>
      <c r="F350" t="s">
        <v>3323</v>
      </c>
      <c r="G350" t="s">
        <v>3315</v>
      </c>
      <c r="H350" t="s">
        <v>4527</v>
      </c>
      <c r="I350" s="2" t="s">
        <v>4532</v>
      </c>
      <c r="J350" s="2" t="s">
        <v>4533</v>
      </c>
      <c r="K350" t="s">
        <v>4534</v>
      </c>
    </row>
    <row r="351" spans="1:11" x14ac:dyDescent="0.45">
      <c r="A351" s="1">
        <v>349</v>
      </c>
      <c r="B351">
        <v>349</v>
      </c>
      <c r="C351" t="s">
        <v>4535</v>
      </c>
      <c r="D351" t="s">
        <v>3313</v>
      </c>
      <c r="E351" t="s">
        <v>163</v>
      </c>
      <c r="F351" t="s">
        <v>3323</v>
      </c>
      <c r="G351" t="s">
        <v>3315</v>
      </c>
      <c r="H351" t="s">
        <v>4527</v>
      </c>
      <c r="I351" s="2" t="s">
        <v>4536</v>
      </c>
      <c r="J351" s="2" t="s">
        <v>4537</v>
      </c>
      <c r="K351" t="s">
        <v>165</v>
      </c>
    </row>
    <row r="352" spans="1:11" x14ac:dyDescent="0.45">
      <c r="A352" s="1">
        <v>350</v>
      </c>
      <c r="B352">
        <v>350</v>
      </c>
      <c r="C352" t="s">
        <v>4538</v>
      </c>
      <c r="D352" t="s">
        <v>3313</v>
      </c>
      <c r="E352" t="s">
        <v>114</v>
      </c>
      <c r="F352" t="s">
        <v>3323</v>
      </c>
      <c r="G352" t="s">
        <v>3315</v>
      </c>
      <c r="H352" t="s">
        <v>4527</v>
      </c>
      <c r="I352" s="2" t="s">
        <v>4539</v>
      </c>
      <c r="J352" s="2" t="s">
        <v>4540</v>
      </c>
      <c r="K352" t="s">
        <v>116</v>
      </c>
    </row>
    <row r="353" spans="1:11" x14ac:dyDescent="0.45">
      <c r="A353" s="1">
        <v>351</v>
      </c>
      <c r="B353">
        <v>351</v>
      </c>
      <c r="C353" t="s">
        <v>4541</v>
      </c>
      <c r="D353" t="s">
        <v>3313</v>
      </c>
      <c r="E353" t="s">
        <v>122</v>
      </c>
      <c r="F353" t="s">
        <v>3323</v>
      </c>
      <c r="G353" t="s">
        <v>3315</v>
      </c>
      <c r="H353" t="s">
        <v>4527</v>
      </c>
      <c r="I353" s="2" t="s">
        <v>4542</v>
      </c>
      <c r="J353" s="2" t="s">
        <v>4543</v>
      </c>
      <c r="K353" t="s">
        <v>124</v>
      </c>
    </row>
    <row r="354" spans="1:11" x14ac:dyDescent="0.45">
      <c r="A354" s="1">
        <v>352</v>
      </c>
      <c r="B354">
        <v>352</v>
      </c>
      <c r="C354" t="s">
        <v>4544</v>
      </c>
      <c r="D354" t="s">
        <v>3313</v>
      </c>
      <c r="E354" t="s">
        <v>202</v>
      </c>
      <c r="F354" t="s">
        <v>3314</v>
      </c>
      <c r="G354" t="s">
        <v>3315</v>
      </c>
      <c r="H354" t="s">
        <v>4545</v>
      </c>
      <c r="I354" s="2" t="s">
        <v>4546</v>
      </c>
      <c r="J354" s="2" t="s">
        <v>4547</v>
      </c>
      <c r="K354" t="s">
        <v>204</v>
      </c>
    </row>
    <row r="355" spans="1:11" x14ac:dyDescent="0.45">
      <c r="A355" s="1">
        <v>353</v>
      </c>
      <c r="B355">
        <v>353</v>
      </c>
      <c r="C355" t="s">
        <v>4548</v>
      </c>
      <c r="D355" t="s">
        <v>3313</v>
      </c>
      <c r="E355" t="s">
        <v>202</v>
      </c>
      <c r="F355" t="s">
        <v>3314</v>
      </c>
      <c r="G355" t="s">
        <v>3315</v>
      </c>
      <c r="H355" t="s">
        <v>4545</v>
      </c>
      <c r="I355" s="2" t="s">
        <v>4549</v>
      </c>
      <c r="J355" s="2" t="s">
        <v>4550</v>
      </c>
      <c r="K355" t="s">
        <v>204</v>
      </c>
    </row>
    <row r="356" spans="1:11" x14ac:dyDescent="0.45">
      <c r="A356" s="1">
        <v>354</v>
      </c>
      <c r="B356">
        <v>354</v>
      </c>
      <c r="C356" t="s">
        <v>4551</v>
      </c>
      <c r="D356" t="s">
        <v>3313</v>
      </c>
      <c r="E356" t="s">
        <v>803</v>
      </c>
      <c r="F356" t="s">
        <v>3314</v>
      </c>
      <c r="G356" t="s">
        <v>3315</v>
      </c>
      <c r="H356" t="s">
        <v>4552</v>
      </c>
      <c r="I356" s="2" t="s">
        <v>4553</v>
      </c>
      <c r="J356" s="2" t="s">
        <v>4554</v>
      </c>
      <c r="K356" t="s">
        <v>805</v>
      </c>
    </row>
    <row r="357" spans="1:11" x14ac:dyDescent="0.45">
      <c r="A357" s="1">
        <v>355</v>
      </c>
      <c r="B357">
        <v>355</v>
      </c>
      <c r="C357" t="s">
        <v>4555</v>
      </c>
      <c r="D357" t="s">
        <v>3313</v>
      </c>
      <c r="E357" t="s">
        <v>817</v>
      </c>
      <c r="F357" t="s">
        <v>3314</v>
      </c>
      <c r="G357" t="s">
        <v>3315</v>
      </c>
      <c r="H357" t="s">
        <v>4552</v>
      </c>
      <c r="I357" s="2" t="s">
        <v>4556</v>
      </c>
      <c r="J357" s="2" t="s">
        <v>4557</v>
      </c>
      <c r="K357" t="s">
        <v>819</v>
      </c>
    </row>
    <row r="358" spans="1:11" x14ac:dyDescent="0.45">
      <c r="A358" s="1">
        <v>356</v>
      </c>
      <c r="B358">
        <v>356</v>
      </c>
      <c r="C358" t="s">
        <v>4558</v>
      </c>
      <c r="D358" t="s">
        <v>3313</v>
      </c>
      <c r="E358" t="s">
        <v>444</v>
      </c>
      <c r="F358" t="s">
        <v>3314</v>
      </c>
      <c r="G358" t="s">
        <v>3315</v>
      </c>
      <c r="H358" t="s">
        <v>4559</v>
      </c>
      <c r="I358" s="2" t="s">
        <v>4560</v>
      </c>
      <c r="J358" s="2" t="s">
        <v>4561</v>
      </c>
      <c r="K358" t="s">
        <v>446</v>
      </c>
    </row>
    <row r="359" spans="1:11" x14ac:dyDescent="0.45">
      <c r="A359" s="1">
        <v>357</v>
      </c>
      <c r="B359">
        <v>357</v>
      </c>
      <c r="C359" t="s">
        <v>4562</v>
      </c>
      <c r="D359" t="s">
        <v>3313</v>
      </c>
      <c r="E359" t="s">
        <v>468</v>
      </c>
      <c r="F359" t="s">
        <v>3314</v>
      </c>
      <c r="G359" t="s">
        <v>3315</v>
      </c>
      <c r="H359" t="s">
        <v>4559</v>
      </c>
      <c r="I359" s="2" t="s">
        <v>4563</v>
      </c>
      <c r="J359" s="2" t="s">
        <v>4564</v>
      </c>
      <c r="K359" t="s">
        <v>471</v>
      </c>
    </row>
    <row r="360" spans="1:11" x14ac:dyDescent="0.45">
      <c r="A360" s="1">
        <v>358</v>
      </c>
      <c r="B360">
        <v>358</v>
      </c>
      <c r="C360" t="s">
        <v>4565</v>
      </c>
      <c r="D360" t="s">
        <v>3313</v>
      </c>
      <c r="E360" t="s">
        <v>444</v>
      </c>
      <c r="F360" t="s">
        <v>3314</v>
      </c>
      <c r="G360" t="s">
        <v>3315</v>
      </c>
      <c r="H360" t="s">
        <v>4559</v>
      </c>
      <c r="I360" s="2" t="s">
        <v>4566</v>
      </c>
      <c r="J360" s="2" t="s">
        <v>4567</v>
      </c>
      <c r="K360" t="s">
        <v>446</v>
      </c>
    </row>
    <row r="361" spans="1:11" x14ac:dyDescent="0.45">
      <c r="A361" s="1">
        <v>359</v>
      </c>
      <c r="B361">
        <v>359</v>
      </c>
      <c r="C361" t="s">
        <v>4568</v>
      </c>
      <c r="D361" t="s">
        <v>3313</v>
      </c>
      <c r="E361" t="s">
        <v>569</v>
      </c>
      <c r="F361" t="s">
        <v>3417</v>
      </c>
      <c r="G361" t="s">
        <v>3315</v>
      </c>
      <c r="H361" t="s">
        <v>4569</v>
      </c>
      <c r="I361" s="2" t="s">
        <v>4570</v>
      </c>
      <c r="J361" s="2" t="s">
        <v>4571</v>
      </c>
      <c r="K361" t="s">
        <v>574</v>
      </c>
    </row>
    <row r="362" spans="1:11" x14ac:dyDescent="0.45">
      <c r="A362" s="1">
        <v>360</v>
      </c>
      <c r="B362">
        <v>360</v>
      </c>
      <c r="C362" t="s">
        <v>4572</v>
      </c>
      <c r="D362" t="s">
        <v>3313</v>
      </c>
      <c r="E362" t="s">
        <v>569</v>
      </c>
      <c r="F362" t="s">
        <v>3417</v>
      </c>
      <c r="G362" t="s">
        <v>3315</v>
      </c>
      <c r="H362" t="s">
        <v>4569</v>
      </c>
      <c r="I362" s="2" t="s">
        <v>4573</v>
      </c>
      <c r="J362" s="2" t="s">
        <v>4574</v>
      </c>
      <c r="K362" t="s">
        <v>574</v>
      </c>
    </row>
    <row r="363" spans="1:11" x14ac:dyDescent="0.45">
      <c r="A363" s="1">
        <v>361</v>
      </c>
      <c r="B363">
        <v>361</v>
      </c>
      <c r="C363" t="s">
        <v>4575</v>
      </c>
      <c r="D363" t="s">
        <v>3313</v>
      </c>
      <c r="E363" t="s">
        <v>4576</v>
      </c>
      <c r="F363" t="s">
        <v>3417</v>
      </c>
      <c r="G363" t="s">
        <v>3315</v>
      </c>
      <c r="H363" t="s">
        <v>4569</v>
      </c>
      <c r="I363" s="2" t="s">
        <v>4577</v>
      </c>
      <c r="J363" s="2" t="s">
        <v>4578</v>
      </c>
      <c r="K363" t="s">
        <v>4579</v>
      </c>
    </row>
    <row r="364" spans="1:11" x14ac:dyDescent="0.45">
      <c r="A364" s="1">
        <v>362</v>
      </c>
      <c r="B364">
        <v>362</v>
      </c>
      <c r="C364" t="s">
        <v>4580</v>
      </c>
      <c r="D364" t="s">
        <v>3313</v>
      </c>
      <c r="E364" t="s">
        <v>4576</v>
      </c>
      <c r="F364" t="s">
        <v>3417</v>
      </c>
      <c r="G364" t="s">
        <v>3315</v>
      </c>
      <c r="H364" t="s">
        <v>4569</v>
      </c>
      <c r="I364" s="2" t="s">
        <v>4581</v>
      </c>
      <c r="J364" s="2" t="s">
        <v>4582</v>
      </c>
      <c r="K364" t="s">
        <v>4579</v>
      </c>
    </row>
    <row r="365" spans="1:11" x14ac:dyDescent="0.45">
      <c r="A365" s="1">
        <v>363</v>
      </c>
      <c r="B365">
        <v>363</v>
      </c>
      <c r="C365" t="s">
        <v>4583</v>
      </c>
      <c r="D365" t="s">
        <v>3313</v>
      </c>
      <c r="E365" t="s">
        <v>4576</v>
      </c>
      <c r="F365" t="s">
        <v>3417</v>
      </c>
      <c r="G365" t="s">
        <v>3315</v>
      </c>
      <c r="H365" t="s">
        <v>4569</v>
      </c>
      <c r="I365" s="2" t="s">
        <v>4584</v>
      </c>
      <c r="J365" s="2" t="s">
        <v>4585</v>
      </c>
      <c r="K365" t="s">
        <v>4579</v>
      </c>
    </row>
    <row r="366" spans="1:11" x14ac:dyDescent="0.45">
      <c r="A366" s="1">
        <v>364</v>
      </c>
      <c r="B366">
        <v>364</v>
      </c>
      <c r="C366" t="s">
        <v>4586</v>
      </c>
      <c r="D366" t="s">
        <v>3313</v>
      </c>
      <c r="E366" t="s">
        <v>4576</v>
      </c>
      <c r="F366" t="s">
        <v>3417</v>
      </c>
      <c r="G366" t="s">
        <v>3315</v>
      </c>
      <c r="H366" t="s">
        <v>4569</v>
      </c>
      <c r="I366" s="2" t="s">
        <v>4587</v>
      </c>
      <c r="J366" s="2" t="s">
        <v>4588</v>
      </c>
      <c r="K366" t="s">
        <v>4579</v>
      </c>
    </row>
    <row r="367" spans="1:11" x14ac:dyDescent="0.45">
      <c r="A367" s="1">
        <v>365</v>
      </c>
      <c r="B367">
        <v>365</v>
      </c>
      <c r="C367" t="s">
        <v>4589</v>
      </c>
      <c r="D367" t="s">
        <v>3313</v>
      </c>
      <c r="E367" t="s">
        <v>4576</v>
      </c>
      <c r="F367" t="s">
        <v>3417</v>
      </c>
      <c r="G367" t="s">
        <v>3315</v>
      </c>
      <c r="H367" t="s">
        <v>4569</v>
      </c>
      <c r="I367" s="2" t="s">
        <v>4590</v>
      </c>
      <c r="J367" s="2" t="s">
        <v>4591</v>
      </c>
      <c r="K367" t="s">
        <v>4579</v>
      </c>
    </row>
    <row r="368" spans="1:11" x14ac:dyDescent="0.45">
      <c r="A368" s="1">
        <v>366</v>
      </c>
      <c r="B368">
        <v>366</v>
      </c>
      <c r="C368" t="s">
        <v>4592</v>
      </c>
      <c r="D368" t="s">
        <v>3313</v>
      </c>
      <c r="E368" t="s">
        <v>4576</v>
      </c>
      <c r="F368" t="s">
        <v>3417</v>
      </c>
      <c r="G368" t="s">
        <v>3315</v>
      </c>
      <c r="H368" t="s">
        <v>4569</v>
      </c>
      <c r="I368" s="2" t="s">
        <v>4593</v>
      </c>
      <c r="J368" s="2" t="s">
        <v>4594</v>
      </c>
      <c r="K368" t="s">
        <v>4579</v>
      </c>
    </row>
    <row r="369" spans="1:11" x14ac:dyDescent="0.45">
      <c r="A369" s="1">
        <v>367</v>
      </c>
      <c r="B369">
        <v>367</v>
      </c>
      <c r="C369" t="s">
        <v>4595</v>
      </c>
      <c r="D369" t="s">
        <v>3313</v>
      </c>
      <c r="E369" t="s">
        <v>535</v>
      </c>
      <c r="F369" t="s">
        <v>3417</v>
      </c>
      <c r="G369" t="s">
        <v>3315</v>
      </c>
      <c r="H369" t="s">
        <v>4569</v>
      </c>
      <c r="I369" s="2" t="s">
        <v>4596</v>
      </c>
      <c r="J369" s="2" t="s">
        <v>4597</v>
      </c>
      <c r="K369" t="s">
        <v>537</v>
      </c>
    </row>
    <row r="370" spans="1:11" x14ac:dyDescent="0.45">
      <c r="A370" s="1">
        <v>368</v>
      </c>
      <c r="B370">
        <v>368</v>
      </c>
      <c r="C370" t="s">
        <v>4598</v>
      </c>
      <c r="D370" t="s">
        <v>3313</v>
      </c>
      <c r="E370" t="s">
        <v>526</v>
      </c>
      <c r="F370" t="s">
        <v>3417</v>
      </c>
      <c r="G370" t="s">
        <v>3315</v>
      </c>
      <c r="H370" t="s">
        <v>4569</v>
      </c>
      <c r="I370" s="2" t="s">
        <v>4599</v>
      </c>
      <c r="J370" s="2" t="s">
        <v>4600</v>
      </c>
      <c r="K370" t="s">
        <v>528</v>
      </c>
    </row>
    <row r="371" spans="1:11" x14ac:dyDescent="0.45">
      <c r="A371" s="1">
        <v>369</v>
      </c>
      <c r="B371">
        <v>369</v>
      </c>
      <c r="C371" t="s">
        <v>4601</v>
      </c>
      <c r="D371" t="s">
        <v>3313</v>
      </c>
      <c r="E371" t="s">
        <v>532</v>
      </c>
      <c r="F371" t="s">
        <v>3417</v>
      </c>
      <c r="G371" t="s">
        <v>3315</v>
      </c>
      <c r="H371" t="s">
        <v>4569</v>
      </c>
      <c r="I371" s="2" t="s">
        <v>4602</v>
      </c>
      <c r="J371" s="2" t="s">
        <v>4603</v>
      </c>
      <c r="K371" t="s">
        <v>534</v>
      </c>
    </row>
    <row r="372" spans="1:11" x14ac:dyDescent="0.45">
      <c r="A372" s="1">
        <v>370</v>
      </c>
      <c r="B372">
        <v>370</v>
      </c>
      <c r="C372" t="s">
        <v>4604</v>
      </c>
      <c r="D372" t="s">
        <v>3313</v>
      </c>
      <c r="E372" t="s">
        <v>4605</v>
      </c>
      <c r="F372" t="s">
        <v>3417</v>
      </c>
      <c r="G372" t="s">
        <v>3315</v>
      </c>
      <c r="H372" t="s">
        <v>4569</v>
      </c>
      <c r="I372" s="2" t="s">
        <v>4606</v>
      </c>
      <c r="J372" s="2" t="s">
        <v>4607</v>
      </c>
      <c r="K372" t="s">
        <v>4608</v>
      </c>
    </row>
    <row r="373" spans="1:11" x14ac:dyDescent="0.45">
      <c r="A373" s="1">
        <v>371</v>
      </c>
      <c r="B373">
        <v>371</v>
      </c>
      <c r="C373" t="s">
        <v>4609</v>
      </c>
      <c r="D373" t="s">
        <v>3313</v>
      </c>
      <c r="E373" t="s">
        <v>4610</v>
      </c>
      <c r="F373" t="s">
        <v>3417</v>
      </c>
      <c r="G373" t="s">
        <v>3315</v>
      </c>
      <c r="H373" t="s">
        <v>4569</v>
      </c>
      <c r="I373" s="2" t="s">
        <v>4611</v>
      </c>
      <c r="J373" s="2" t="s">
        <v>4612</v>
      </c>
      <c r="K373" t="s">
        <v>4613</v>
      </c>
    </row>
    <row r="374" spans="1:11" x14ac:dyDescent="0.45">
      <c r="A374" s="1">
        <v>372</v>
      </c>
      <c r="B374">
        <v>372</v>
      </c>
      <c r="C374" t="s">
        <v>4614</v>
      </c>
      <c r="D374" t="s">
        <v>3313</v>
      </c>
      <c r="E374" t="s">
        <v>4576</v>
      </c>
      <c r="F374" t="s">
        <v>3417</v>
      </c>
      <c r="G374" t="s">
        <v>3315</v>
      </c>
      <c r="H374" t="s">
        <v>4569</v>
      </c>
      <c r="I374" s="2" t="s">
        <v>4615</v>
      </c>
      <c r="J374" s="2" t="s">
        <v>4616</v>
      </c>
      <c r="K374" t="s">
        <v>4579</v>
      </c>
    </row>
    <row r="375" spans="1:11" x14ac:dyDescent="0.45">
      <c r="A375" s="1">
        <v>373</v>
      </c>
      <c r="B375">
        <v>373</v>
      </c>
      <c r="C375" t="s">
        <v>4617</v>
      </c>
      <c r="D375" t="s">
        <v>3313</v>
      </c>
      <c r="E375" t="s">
        <v>4618</v>
      </c>
      <c r="F375" t="s">
        <v>3336</v>
      </c>
      <c r="G375" t="s">
        <v>3315</v>
      </c>
      <c r="H375" t="s">
        <v>4569</v>
      </c>
      <c r="I375" s="2" t="s">
        <v>4619</v>
      </c>
      <c r="J375" s="2" t="s">
        <v>4620</v>
      </c>
      <c r="K375" t="s">
        <v>4621</v>
      </c>
    </row>
    <row r="376" spans="1:11" x14ac:dyDescent="0.45">
      <c r="A376" s="1">
        <v>374</v>
      </c>
      <c r="B376">
        <v>374</v>
      </c>
      <c r="C376" t="s">
        <v>4622</v>
      </c>
      <c r="D376" t="s">
        <v>3313</v>
      </c>
      <c r="E376" t="s">
        <v>690</v>
      </c>
      <c r="F376" t="s">
        <v>3336</v>
      </c>
      <c r="G376" t="s">
        <v>3315</v>
      </c>
      <c r="H376" t="s">
        <v>4623</v>
      </c>
      <c r="I376" s="2" t="s">
        <v>4624</v>
      </c>
      <c r="J376" s="2" t="s">
        <v>4625</v>
      </c>
      <c r="K376" t="s">
        <v>695</v>
      </c>
    </row>
    <row r="377" spans="1:11" x14ac:dyDescent="0.45">
      <c r="A377" s="1">
        <v>375</v>
      </c>
      <c r="B377">
        <v>375</v>
      </c>
      <c r="C377" t="s">
        <v>4626</v>
      </c>
      <c r="D377" t="s">
        <v>3313</v>
      </c>
      <c r="E377" t="s">
        <v>690</v>
      </c>
      <c r="F377" t="s">
        <v>3314</v>
      </c>
      <c r="G377" t="s">
        <v>3315</v>
      </c>
      <c r="H377" t="s">
        <v>4623</v>
      </c>
      <c r="I377" s="2" t="s">
        <v>4627</v>
      </c>
      <c r="J377" s="2" t="s">
        <v>4628</v>
      </c>
      <c r="K377" t="s">
        <v>695</v>
      </c>
    </row>
    <row r="378" spans="1:11" x14ac:dyDescent="0.45">
      <c r="A378" s="1">
        <v>376</v>
      </c>
      <c r="B378">
        <v>376</v>
      </c>
      <c r="C378" t="s">
        <v>4629</v>
      </c>
      <c r="D378" t="s">
        <v>3313</v>
      </c>
      <c r="E378" t="s">
        <v>687</v>
      </c>
      <c r="F378" t="s">
        <v>3323</v>
      </c>
      <c r="G378" t="s">
        <v>3315</v>
      </c>
      <c r="H378" t="s">
        <v>4630</v>
      </c>
      <c r="I378" s="2" t="s">
        <v>4631</v>
      </c>
      <c r="J378" s="2" t="s">
        <v>4632</v>
      </c>
      <c r="K378" t="s">
        <v>4633</v>
      </c>
    </row>
    <row r="379" spans="1:11" x14ac:dyDescent="0.45">
      <c r="A379" s="1">
        <v>377</v>
      </c>
      <c r="B379">
        <v>377</v>
      </c>
      <c r="C379" t="s">
        <v>4634</v>
      </c>
      <c r="D379" t="s">
        <v>3313</v>
      </c>
      <c r="E379" t="s">
        <v>712</v>
      </c>
      <c r="F379" t="s">
        <v>3314</v>
      </c>
      <c r="G379" t="s">
        <v>3315</v>
      </c>
      <c r="H379" t="s">
        <v>4630</v>
      </c>
      <c r="I379" s="2" t="s">
        <v>4635</v>
      </c>
      <c r="J379" s="2" t="s">
        <v>4636</v>
      </c>
      <c r="K379" t="s">
        <v>717</v>
      </c>
    </row>
    <row r="380" spans="1:11" x14ac:dyDescent="0.45">
      <c r="A380" s="1">
        <v>378</v>
      </c>
      <c r="B380">
        <v>378</v>
      </c>
      <c r="C380" t="s">
        <v>4637</v>
      </c>
      <c r="D380" t="s">
        <v>3313</v>
      </c>
      <c r="E380" t="s">
        <v>4638</v>
      </c>
      <c r="F380" t="s">
        <v>3314</v>
      </c>
      <c r="G380" t="s">
        <v>3315</v>
      </c>
      <c r="H380" t="s">
        <v>4639</v>
      </c>
      <c r="I380" s="2" t="s">
        <v>4640</v>
      </c>
      <c r="J380" s="2" t="s">
        <v>4641</v>
      </c>
      <c r="K380" t="s">
        <v>4642</v>
      </c>
    </row>
    <row r="381" spans="1:11" x14ac:dyDescent="0.45">
      <c r="A381" s="1">
        <v>379</v>
      </c>
      <c r="B381">
        <v>379</v>
      </c>
      <c r="C381" t="s">
        <v>4643</v>
      </c>
      <c r="D381" t="s">
        <v>3313</v>
      </c>
      <c r="E381" t="s">
        <v>650</v>
      </c>
      <c r="F381" t="s">
        <v>3336</v>
      </c>
      <c r="G381" t="s">
        <v>3315</v>
      </c>
      <c r="H381" t="s">
        <v>4639</v>
      </c>
      <c r="I381" s="2" t="s">
        <v>4644</v>
      </c>
      <c r="J381" s="2" t="s">
        <v>4645</v>
      </c>
      <c r="K381" t="s">
        <v>652</v>
      </c>
    </row>
    <row r="382" spans="1:11" x14ac:dyDescent="0.45">
      <c r="A382" s="1">
        <v>380</v>
      </c>
      <c r="B382">
        <v>380</v>
      </c>
      <c r="C382" t="s">
        <v>4646</v>
      </c>
      <c r="D382" t="s">
        <v>3313</v>
      </c>
      <c r="E382" t="s">
        <v>1090</v>
      </c>
      <c r="F382" t="s">
        <v>3314</v>
      </c>
      <c r="G382" t="s">
        <v>3315</v>
      </c>
      <c r="H382" t="s">
        <v>4647</v>
      </c>
      <c r="I382" s="2" t="s">
        <v>4648</v>
      </c>
      <c r="J382" s="2" t="s">
        <v>4649</v>
      </c>
      <c r="K382" t="s">
        <v>1092</v>
      </c>
    </row>
    <row r="383" spans="1:11" x14ac:dyDescent="0.45">
      <c r="A383" s="1">
        <v>381</v>
      </c>
      <c r="B383">
        <v>381</v>
      </c>
      <c r="C383" t="s">
        <v>4650</v>
      </c>
      <c r="D383" t="s">
        <v>3313</v>
      </c>
      <c r="E383" t="s">
        <v>1675</v>
      </c>
      <c r="F383" t="s">
        <v>3336</v>
      </c>
      <c r="G383" t="s">
        <v>3315</v>
      </c>
      <c r="H383" t="s">
        <v>4647</v>
      </c>
      <c r="I383" s="2" t="s">
        <v>4651</v>
      </c>
      <c r="J383" s="2" t="s">
        <v>4652</v>
      </c>
      <c r="K383" t="s">
        <v>1677</v>
      </c>
    </row>
    <row r="384" spans="1:11" x14ac:dyDescent="0.45">
      <c r="A384" s="1">
        <v>382</v>
      </c>
      <c r="B384">
        <v>382</v>
      </c>
      <c r="C384" t="s">
        <v>4653</v>
      </c>
      <c r="D384" t="s">
        <v>3313</v>
      </c>
      <c r="E384" t="s">
        <v>1675</v>
      </c>
      <c r="F384" t="s">
        <v>3336</v>
      </c>
      <c r="G384" t="s">
        <v>3315</v>
      </c>
      <c r="H384" t="s">
        <v>4647</v>
      </c>
      <c r="I384" s="2" t="s">
        <v>4654</v>
      </c>
      <c r="J384" s="2" t="s">
        <v>4655</v>
      </c>
      <c r="K384" t="s">
        <v>1677</v>
      </c>
    </row>
    <row r="385" spans="1:11" x14ac:dyDescent="0.45">
      <c r="A385" s="1">
        <v>383</v>
      </c>
      <c r="B385">
        <v>383</v>
      </c>
      <c r="C385" t="s">
        <v>4656</v>
      </c>
      <c r="D385" t="s">
        <v>3313</v>
      </c>
      <c r="E385" t="s">
        <v>1272</v>
      </c>
      <c r="F385" t="s">
        <v>3336</v>
      </c>
      <c r="G385" t="s">
        <v>3315</v>
      </c>
      <c r="H385" t="s">
        <v>4657</v>
      </c>
      <c r="I385" s="2" t="s">
        <v>4658</v>
      </c>
      <c r="J385" s="2" t="s">
        <v>4659</v>
      </c>
      <c r="K385" t="s">
        <v>1274</v>
      </c>
    </row>
    <row r="386" spans="1:11" x14ac:dyDescent="0.45">
      <c r="A386" s="1">
        <v>384</v>
      </c>
      <c r="B386">
        <v>384</v>
      </c>
      <c r="C386" t="s">
        <v>4660</v>
      </c>
      <c r="D386" t="s">
        <v>3313</v>
      </c>
      <c r="E386" t="s">
        <v>1269</v>
      </c>
      <c r="F386" t="s">
        <v>3336</v>
      </c>
      <c r="G386" t="s">
        <v>3315</v>
      </c>
      <c r="H386" t="s">
        <v>4657</v>
      </c>
      <c r="I386" s="2" t="s">
        <v>4661</v>
      </c>
      <c r="J386" s="2" t="s">
        <v>4662</v>
      </c>
      <c r="K386" t="s">
        <v>1271</v>
      </c>
    </row>
    <row r="387" spans="1:11" x14ac:dyDescent="0.45">
      <c r="A387" s="1">
        <v>385</v>
      </c>
      <c r="B387">
        <v>385</v>
      </c>
      <c r="C387" t="s">
        <v>4663</v>
      </c>
      <c r="D387" t="s">
        <v>3313</v>
      </c>
      <c r="E387" t="s">
        <v>1281</v>
      </c>
      <c r="F387" t="s">
        <v>3336</v>
      </c>
      <c r="G387" t="s">
        <v>3315</v>
      </c>
      <c r="H387" t="s">
        <v>4657</v>
      </c>
      <c r="I387" s="2" t="s">
        <v>4664</v>
      </c>
      <c r="J387" s="2" t="s">
        <v>4665</v>
      </c>
      <c r="K387" t="s">
        <v>1283</v>
      </c>
    </row>
    <row r="388" spans="1:11" x14ac:dyDescent="0.45">
      <c r="A388" s="1">
        <v>386</v>
      </c>
      <c r="B388">
        <v>386</v>
      </c>
      <c r="C388" t="s">
        <v>4544</v>
      </c>
      <c r="D388" t="s">
        <v>3313</v>
      </c>
      <c r="E388" t="s">
        <v>202</v>
      </c>
      <c r="F388" t="s">
        <v>3336</v>
      </c>
      <c r="G388" t="s">
        <v>3315</v>
      </c>
      <c r="H388" t="s">
        <v>4666</v>
      </c>
      <c r="I388" s="2" t="s">
        <v>4667</v>
      </c>
      <c r="J388" s="2" t="s">
        <v>4668</v>
      </c>
      <c r="K388" t="s">
        <v>204</v>
      </c>
    </row>
    <row r="389" spans="1:11" x14ac:dyDescent="0.45">
      <c r="A389" s="1">
        <v>387</v>
      </c>
      <c r="B389">
        <v>387</v>
      </c>
      <c r="C389" t="s">
        <v>4548</v>
      </c>
      <c r="D389" t="s">
        <v>3313</v>
      </c>
      <c r="E389" t="s">
        <v>202</v>
      </c>
      <c r="F389" t="s">
        <v>3336</v>
      </c>
      <c r="G389" t="s">
        <v>3315</v>
      </c>
      <c r="H389" t="s">
        <v>4666</v>
      </c>
      <c r="I389" s="2" t="s">
        <v>4669</v>
      </c>
      <c r="J389" s="2" t="s">
        <v>4670</v>
      </c>
      <c r="K389" t="s">
        <v>204</v>
      </c>
    </row>
    <row r="390" spans="1:11" x14ac:dyDescent="0.45">
      <c r="A390" s="1">
        <v>388</v>
      </c>
      <c r="B390">
        <v>388</v>
      </c>
      <c r="C390" t="s">
        <v>4671</v>
      </c>
      <c r="D390" t="s">
        <v>3313</v>
      </c>
      <c r="E390" t="s">
        <v>239</v>
      </c>
      <c r="F390" t="s">
        <v>3323</v>
      </c>
      <c r="G390" t="s">
        <v>3315</v>
      </c>
      <c r="H390" t="s">
        <v>4666</v>
      </c>
      <c r="I390" s="2" t="s">
        <v>4672</v>
      </c>
      <c r="J390" s="2" t="s">
        <v>4673</v>
      </c>
      <c r="K390" t="s">
        <v>242</v>
      </c>
    </row>
    <row r="391" spans="1:11" x14ac:dyDescent="0.45">
      <c r="A391" s="1">
        <v>389</v>
      </c>
      <c r="B391">
        <v>389</v>
      </c>
      <c r="C391" t="s">
        <v>4674</v>
      </c>
      <c r="D391" t="s">
        <v>3313</v>
      </c>
      <c r="E391" t="s">
        <v>239</v>
      </c>
      <c r="F391" t="s">
        <v>3323</v>
      </c>
      <c r="G391" t="s">
        <v>3315</v>
      </c>
      <c r="H391" t="s">
        <v>4666</v>
      </c>
      <c r="I391" s="2" t="s">
        <v>4675</v>
      </c>
      <c r="J391" s="2" t="s">
        <v>4676</v>
      </c>
      <c r="K391" t="s">
        <v>242</v>
      </c>
    </row>
    <row r="392" spans="1:11" x14ac:dyDescent="0.45">
      <c r="A392" s="1">
        <v>390</v>
      </c>
      <c r="B392">
        <v>390</v>
      </c>
      <c r="C392" t="s">
        <v>4677</v>
      </c>
      <c r="D392" t="s">
        <v>3313</v>
      </c>
      <c r="E392" t="s">
        <v>239</v>
      </c>
      <c r="F392" t="s">
        <v>3323</v>
      </c>
      <c r="G392" t="s">
        <v>3315</v>
      </c>
      <c r="H392" t="s">
        <v>4666</v>
      </c>
      <c r="I392" s="2" t="s">
        <v>4678</v>
      </c>
      <c r="J392" s="2" t="s">
        <v>4679</v>
      </c>
      <c r="K392" t="s">
        <v>242</v>
      </c>
    </row>
    <row r="393" spans="1:11" x14ac:dyDescent="0.45">
      <c r="A393" s="1">
        <v>391</v>
      </c>
      <c r="B393">
        <v>391</v>
      </c>
      <c r="C393" t="s">
        <v>4680</v>
      </c>
      <c r="D393" t="s">
        <v>3313</v>
      </c>
      <c r="E393" t="s">
        <v>239</v>
      </c>
      <c r="F393" t="s">
        <v>3323</v>
      </c>
      <c r="G393" t="s">
        <v>3315</v>
      </c>
      <c r="H393" t="s">
        <v>4666</v>
      </c>
      <c r="I393" s="2" t="s">
        <v>4681</v>
      </c>
      <c r="J393" s="2" t="s">
        <v>4682</v>
      </c>
      <c r="K393" t="s">
        <v>242</v>
      </c>
    </row>
    <row r="394" spans="1:11" x14ac:dyDescent="0.45">
      <c r="A394" s="1">
        <v>392</v>
      </c>
      <c r="B394">
        <v>392</v>
      </c>
      <c r="C394" t="s">
        <v>4683</v>
      </c>
      <c r="D394" t="s">
        <v>3313</v>
      </c>
      <c r="E394" t="s">
        <v>239</v>
      </c>
      <c r="F394" t="s">
        <v>3323</v>
      </c>
      <c r="G394" t="s">
        <v>3315</v>
      </c>
      <c r="H394" t="s">
        <v>4666</v>
      </c>
      <c r="I394" s="2" t="s">
        <v>4684</v>
      </c>
      <c r="J394" s="2" t="s">
        <v>4685</v>
      </c>
      <c r="K394" t="s">
        <v>242</v>
      </c>
    </row>
    <row r="395" spans="1:11" x14ac:dyDescent="0.45">
      <c r="A395" s="1">
        <v>393</v>
      </c>
      <c r="B395">
        <v>393</v>
      </c>
      <c r="C395" t="s">
        <v>4686</v>
      </c>
      <c r="D395" t="s">
        <v>3313</v>
      </c>
      <c r="E395" t="s">
        <v>2433</v>
      </c>
      <c r="F395" t="s">
        <v>3314</v>
      </c>
      <c r="G395" t="s">
        <v>3315</v>
      </c>
      <c r="H395" t="s">
        <v>4687</v>
      </c>
      <c r="I395" s="2" t="s">
        <v>4688</v>
      </c>
      <c r="J395" s="2" t="s">
        <v>4689</v>
      </c>
      <c r="K395" t="s">
        <v>2436</v>
      </c>
    </row>
    <row r="396" spans="1:11" x14ac:dyDescent="0.45">
      <c r="A396" s="1">
        <v>394</v>
      </c>
      <c r="B396">
        <v>394</v>
      </c>
      <c r="C396" t="s">
        <v>4690</v>
      </c>
      <c r="D396" t="s">
        <v>3313</v>
      </c>
      <c r="E396" t="s">
        <v>2433</v>
      </c>
      <c r="F396" t="s">
        <v>3314</v>
      </c>
      <c r="G396" t="s">
        <v>3315</v>
      </c>
      <c r="H396" t="s">
        <v>4687</v>
      </c>
      <c r="I396" s="2" t="s">
        <v>4691</v>
      </c>
      <c r="J396" s="2" t="s">
        <v>4692</v>
      </c>
      <c r="K396" t="s">
        <v>2436</v>
      </c>
    </row>
    <row r="397" spans="1:11" x14ac:dyDescent="0.45">
      <c r="A397" s="1">
        <v>395</v>
      </c>
      <c r="B397">
        <v>395</v>
      </c>
      <c r="C397" t="s">
        <v>4693</v>
      </c>
      <c r="D397" t="s">
        <v>3313</v>
      </c>
      <c r="E397" t="s">
        <v>4694</v>
      </c>
      <c r="F397" t="s">
        <v>3336</v>
      </c>
      <c r="G397" t="s">
        <v>3315</v>
      </c>
      <c r="H397" t="s">
        <v>4695</v>
      </c>
      <c r="I397" s="2" t="s">
        <v>4696</v>
      </c>
      <c r="J397" s="2" t="s">
        <v>4697</v>
      </c>
      <c r="K397" t="s">
        <v>780</v>
      </c>
    </row>
    <row r="398" spans="1:11" x14ac:dyDescent="0.45">
      <c r="A398" s="1">
        <v>396</v>
      </c>
      <c r="B398">
        <v>396</v>
      </c>
      <c r="C398" t="s">
        <v>4698</v>
      </c>
      <c r="D398" t="s">
        <v>3313</v>
      </c>
      <c r="E398" t="s">
        <v>712</v>
      </c>
      <c r="F398" t="s">
        <v>3314</v>
      </c>
      <c r="G398" t="s">
        <v>3315</v>
      </c>
      <c r="H398" t="s">
        <v>4695</v>
      </c>
      <c r="I398" s="2" t="s">
        <v>4699</v>
      </c>
      <c r="J398" s="2" t="s">
        <v>4700</v>
      </c>
      <c r="K398" t="s">
        <v>717</v>
      </c>
    </row>
    <row r="399" spans="1:11" x14ac:dyDescent="0.45">
      <c r="A399" s="1">
        <v>397</v>
      </c>
      <c r="B399">
        <v>397</v>
      </c>
      <c r="C399" t="s">
        <v>4701</v>
      </c>
      <c r="D399" t="s">
        <v>3313</v>
      </c>
      <c r="E399" t="s">
        <v>4702</v>
      </c>
      <c r="F399" t="s">
        <v>3314</v>
      </c>
      <c r="G399" t="s">
        <v>3315</v>
      </c>
      <c r="H399" t="s">
        <v>4703</v>
      </c>
      <c r="I399" s="2" t="s">
        <v>4704</v>
      </c>
      <c r="J399" s="2" t="s">
        <v>4705</v>
      </c>
      <c r="K399" t="s">
        <v>762</v>
      </c>
    </row>
    <row r="400" spans="1:11" x14ac:dyDescent="0.45">
      <c r="A400" s="1">
        <v>398</v>
      </c>
      <c r="B400">
        <v>398</v>
      </c>
      <c r="C400" t="s">
        <v>4706</v>
      </c>
      <c r="D400" t="s">
        <v>3313</v>
      </c>
      <c r="E400" t="s">
        <v>712</v>
      </c>
      <c r="F400" t="s">
        <v>3336</v>
      </c>
      <c r="G400" t="s">
        <v>3315</v>
      </c>
      <c r="H400" t="s">
        <v>4703</v>
      </c>
      <c r="I400" s="2" t="s">
        <v>4707</v>
      </c>
      <c r="J400" s="2" t="s">
        <v>4708</v>
      </c>
      <c r="K400" t="s">
        <v>717</v>
      </c>
    </row>
    <row r="401" spans="1:11" x14ac:dyDescent="0.45">
      <c r="A401" s="1">
        <v>399</v>
      </c>
      <c r="B401">
        <v>399</v>
      </c>
      <c r="C401" t="s">
        <v>4709</v>
      </c>
      <c r="D401" t="s">
        <v>3313</v>
      </c>
      <c r="E401" t="s">
        <v>712</v>
      </c>
      <c r="F401" t="s">
        <v>3336</v>
      </c>
      <c r="G401" t="s">
        <v>3315</v>
      </c>
      <c r="H401" t="s">
        <v>4703</v>
      </c>
      <c r="I401" s="2" t="s">
        <v>4710</v>
      </c>
      <c r="J401" s="2" t="s">
        <v>4711</v>
      </c>
      <c r="K401" t="s">
        <v>717</v>
      </c>
    </row>
    <row r="402" spans="1:11" x14ac:dyDescent="0.45">
      <c r="A402" s="1">
        <v>400</v>
      </c>
      <c r="B402">
        <v>400</v>
      </c>
      <c r="C402" t="s">
        <v>4712</v>
      </c>
      <c r="D402" t="s">
        <v>3313</v>
      </c>
      <c r="E402" t="s">
        <v>4713</v>
      </c>
      <c r="F402" t="s">
        <v>3314</v>
      </c>
      <c r="G402" t="s">
        <v>3315</v>
      </c>
      <c r="H402" t="s">
        <v>4703</v>
      </c>
      <c r="I402" s="2" t="s">
        <v>4714</v>
      </c>
      <c r="J402" s="2" t="s">
        <v>4715</v>
      </c>
      <c r="K402" t="s">
        <v>4716</v>
      </c>
    </row>
    <row r="403" spans="1:11" x14ac:dyDescent="0.45">
      <c r="A403" s="1">
        <v>401</v>
      </c>
      <c r="B403">
        <v>401</v>
      </c>
      <c r="C403" t="s">
        <v>4717</v>
      </c>
      <c r="D403" t="s">
        <v>3313</v>
      </c>
      <c r="E403" t="s">
        <v>4718</v>
      </c>
      <c r="F403" t="s">
        <v>3314</v>
      </c>
      <c r="G403" t="s">
        <v>3315</v>
      </c>
      <c r="H403" t="s">
        <v>4719</v>
      </c>
      <c r="I403" s="2" t="s">
        <v>4720</v>
      </c>
      <c r="J403" s="2" t="s">
        <v>4721</v>
      </c>
      <c r="K403" t="s">
        <v>4722</v>
      </c>
    </row>
    <row r="404" spans="1:11" x14ac:dyDescent="0.45">
      <c r="A404" s="1">
        <v>402</v>
      </c>
      <c r="B404">
        <v>402</v>
      </c>
      <c r="C404" t="s">
        <v>4723</v>
      </c>
      <c r="D404" t="s">
        <v>3313</v>
      </c>
      <c r="E404" t="s">
        <v>4718</v>
      </c>
      <c r="F404" t="s">
        <v>3314</v>
      </c>
      <c r="G404" t="s">
        <v>3315</v>
      </c>
      <c r="H404" t="s">
        <v>4719</v>
      </c>
      <c r="I404" s="2" t="s">
        <v>4724</v>
      </c>
      <c r="J404" s="2" t="s">
        <v>4725</v>
      </c>
      <c r="K404" t="s">
        <v>4722</v>
      </c>
    </row>
    <row r="405" spans="1:11" x14ac:dyDescent="0.45">
      <c r="A405" s="1">
        <v>403</v>
      </c>
      <c r="B405">
        <v>403</v>
      </c>
      <c r="C405" t="s">
        <v>4726</v>
      </c>
      <c r="D405" t="s">
        <v>3313</v>
      </c>
      <c r="E405" t="s">
        <v>4104</v>
      </c>
      <c r="F405" t="s">
        <v>3502</v>
      </c>
      <c r="G405" t="s">
        <v>3315</v>
      </c>
      <c r="H405" t="s">
        <v>4727</v>
      </c>
      <c r="I405" s="2" t="s">
        <v>4728</v>
      </c>
      <c r="J405" s="2" t="s">
        <v>4729</v>
      </c>
      <c r="K405" t="s">
        <v>4107</v>
      </c>
    </row>
    <row r="406" spans="1:11" x14ac:dyDescent="0.45">
      <c r="A406" s="1">
        <v>404</v>
      </c>
      <c r="B406">
        <v>404</v>
      </c>
      <c r="C406" t="s">
        <v>4730</v>
      </c>
      <c r="D406" t="s">
        <v>3313</v>
      </c>
      <c r="E406" t="s">
        <v>687</v>
      </c>
      <c r="F406" t="s">
        <v>3314</v>
      </c>
      <c r="G406" t="s">
        <v>3315</v>
      </c>
      <c r="H406" t="s">
        <v>4727</v>
      </c>
      <c r="I406" s="2" t="s">
        <v>4731</v>
      </c>
      <c r="J406" s="2" t="s">
        <v>4732</v>
      </c>
      <c r="K406" t="s">
        <v>4633</v>
      </c>
    </row>
    <row r="407" spans="1:11" x14ac:dyDescent="0.45">
      <c r="A407" s="1">
        <v>405</v>
      </c>
      <c r="B407">
        <v>405</v>
      </c>
      <c r="C407" t="s">
        <v>4733</v>
      </c>
      <c r="D407" t="s">
        <v>3313</v>
      </c>
      <c r="E407" t="s">
        <v>460</v>
      </c>
      <c r="F407" t="s">
        <v>3323</v>
      </c>
      <c r="G407" t="s">
        <v>3315</v>
      </c>
      <c r="H407" t="s">
        <v>4734</v>
      </c>
      <c r="I407" s="2" t="s">
        <v>4735</v>
      </c>
      <c r="J407" s="2" t="s">
        <v>4736</v>
      </c>
      <c r="K407" t="s">
        <v>462</v>
      </c>
    </row>
    <row r="408" spans="1:11" x14ac:dyDescent="0.45">
      <c r="A408" s="1">
        <v>406</v>
      </c>
      <c r="B408">
        <v>406</v>
      </c>
      <c r="C408" t="s">
        <v>4737</v>
      </c>
      <c r="D408" t="s">
        <v>3313</v>
      </c>
      <c r="E408" t="s">
        <v>460</v>
      </c>
      <c r="F408" t="s">
        <v>3502</v>
      </c>
      <c r="G408" t="s">
        <v>3315</v>
      </c>
      <c r="H408" t="s">
        <v>4734</v>
      </c>
      <c r="I408" s="2" t="s">
        <v>4738</v>
      </c>
      <c r="J408" s="2" t="s">
        <v>4739</v>
      </c>
      <c r="K408" t="s">
        <v>462</v>
      </c>
    </row>
    <row r="409" spans="1:11" x14ac:dyDescent="0.45">
      <c r="A409" s="1">
        <v>407</v>
      </c>
      <c r="B409">
        <v>407</v>
      </c>
      <c r="C409" t="s">
        <v>4740</v>
      </c>
      <c r="D409" t="s">
        <v>3313</v>
      </c>
      <c r="E409" t="s">
        <v>650</v>
      </c>
      <c r="F409" t="s">
        <v>3336</v>
      </c>
      <c r="G409" t="s">
        <v>3315</v>
      </c>
      <c r="H409" t="s">
        <v>4741</v>
      </c>
      <c r="I409" s="2" t="s">
        <v>4742</v>
      </c>
      <c r="J409" s="2" t="s">
        <v>4743</v>
      </c>
      <c r="K409" t="s">
        <v>652</v>
      </c>
    </row>
    <row r="410" spans="1:11" x14ac:dyDescent="0.45">
      <c r="A410" s="1">
        <v>408</v>
      </c>
      <c r="B410">
        <v>408</v>
      </c>
      <c r="C410" t="s">
        <v>4744</v>
      </c>
      <c r="D410" t="s">
        <v>3313</v>
      </c>
      <c r="E410" t="s">
        <v>650</v>
      </c>
      <c r="F410" t="s">
        <v>3314</v>
      </c>
      <c r="G410" t="s">
        <v>3315</v>
      </c>
      <c r="H410" t="s">
        <v>4741</v>
      </c>
      <c r="I410" s="2" t="s">
        <v>4745</v>
      </c>
      <c r="J410" s="2" t="s">
        <v>4746</v>
      </c>
      <c r="K410" t="s">
        <v>652</v>
      </c>
    </row>
    <row r="411" spans="1:11" x14ac:dyDescent="0.45">
      <c r="A411" s="1">
        <v>409</v>
      </c>
      <c r="B411">
        <v>409</v>
      </c>
      <c r="C411" t="s">
        <v>4747</v>
      </c>
      <c r="D411" t="s">
        <v>3313</v>
      </c>
      <c r="E411" t="s">
        <v>983</v>
      </c>
      <c r="F411" t="s">
        <v>3323</v>
      </c>
      <c r="G411" t="s">
        <v>3315</v>
      </c>
      <c r="H411" t="s">
        <v>4748</v>
      </c>
      <c r="I411" s="2" t="s">
        <v>4749</v>
      </c>
      <c r="J411" s="2" t="s">
        <v>4750</v>
      </c>
      <c r="K411" t="s">
        <v>985</v>
      </c>
    </row>
    <row r="412" spans="1:11" x14ac:dyDescent="0.45">
      <c r="A412" s="1">
        <v>410</v>
      </c>
      <c r="B412">
        <v>410</v>
      </c>
      <c r="C412" t="s">
        <v>4751</v>
      </c>
      <c r="D412" t="s">
        <v>3313</v>
      </c>
      <c r="E412" t="s">
        <v>1003</v>
      </c>
      <c r="F412" t="s">
        <v>3323</v>
      </c>
      <c r="G412" t="s">
        <v>3315</v>
      </c>
      <c r="H412" t="s">
        <v>4748</v>
      </c>
      <c r="I412" s="2" t="s">
        <v>4752</v>
      </c>
      <c r="J412" s="2" t="s">
        <v>4753</v>
      </c>
      <c r="K412" t="s">
        <v>1005</v>
      </c>
    </row>
    <row r="413" spans="1:11" x14ac:dyDescent="0.45">
      <c r="A413" s="1">
        <v>411</v>
      </c>
      <c r="B413">
        <v>411</v>
      </c>
      <c r="C413" t="s">
        <v>4754</v>
      </c>
      <c r="D413" t="s">
        <v>3313</v>
      </c>
      <c r="E413" t="s">
        <v>1020</v>
      </c>
      <c r="F413" t="s">
        <v>3336</v>
      </c>
      <c r="G413" t="s">
        <v>3315</v>
      </c>
      <c r="H413" t="s">
        <v>4748</v>
      </c>
      <c r="I413" s="2" t="s">
        <v>4755</v>
      </c>
      <c r="J413" s="2" t="s">
        <v>4756</v>
      </c>
      <c r="K413" t="s">
        <v>1022</v>
      </c>
    </row>
    <row r="414" spans="1:11" x14ac:dyDescent="0.45">
      <c r="A414" s="1">
        <v>412</v>
      </c>
      <c r="B414">
        <v>412</v>
      </c>
      <c r="C414" t="s">
        <v>4757</v>
      </c>
      <c r="D414" t="s">
        <v>3313</v>
      </c>
      <c r="E414" t="s">
        <v>712</v>
      </c>
      <c r="F414" t="s">
        <v>3323</v>
      </c>
      <c r="G414" t="s">
        <v>3315</v>
      </c>
      <c r="H414" t="s">
        <v>4758</v>
      </c>
      <c r="I414" s="2" t="s">
        <v>4759</v>
      </c>
      <c r="J414" s="2" t="s">
        <v>4760</v>
      </c>
      <c r="K414" t="s">
        <v>717</v>
      </c>
    </row>
    <row r="415" spans="1:11" x14ac:dyDescent="0.45">
      <c r="A415" s="1">
        <v>413</v>
      </c>
      <c r="B415">
        <v>413</v>
      </c>
      <c r="C415" t="s">
        <v>4761</v>
      </c>
      <c r="D415" t="s">
        <v>3313</v>
      </c>
      <c r="E415" t="s">
        <v>712</v>
      </c>
      <c r="F415" t="s">
        <v>3314</v>
      </c>
      <c r="G415" t="s">
        <v>3315</v>
      </c>
      <c r="H415" t="s">
        <v>4758</v>
      </c>
      <c r="I415" s="2" t="s">
        <v>4762</v>
      </c>
      <c r="J415" s="2" t="s">
        <v>4763</v>
      </c>
      <c r="K415" t="s">
        <v>717</v>
      </c>
    </row>
    <row r="416" spans="1:11" x14ac:dyDescent="0.45">
      <c r="A416" s="1">
        <v>414</v>
      </c>
      <c r="B416">
        <v>414</v>
      </c>
      <c r="C416" t="s">
        <v>4764</v>
      </c>
      <c r="D416" t="s">
        <v>3313</v>
      </c>
      <c r="E416" t="s">
        <v>4713</v>
      </c>
      <c r="F416" t="s">
        <v>3502</v>
      </c>
      <c r="G416" t="s">
        <v>3315</v>
      </c>
      <c r="H416" t="s">
        <v>4758</v>
      </c>
      <c r="I416" s="2" t="s">
        <v>4765</v>
      </c>
      <c r="J416" s="2" t="s">
        <v>4766</v>
      </c>
      <c r="K416" t="s">
        <v>4716</v>
      </c>
    </row>
    <row r="417" spans="1:11" x14ac:dyDescent="0.45">
      <c r="A417" s="1">
        <v>415</v>
      </c>
      <c r="B417">
        <v>415</v>
      </c>
      <c r="C417" t="s">
        <v>4767</v>
      </c>
      <c r="D417" t="s">
        <v>3313</v>
      </c>
      <c r="E417" t="s">
        <v>4768</v>
      </c>
      <c r="F417" t="s">
        <v>3314</v>
      </c>
      <c r="G417" t="s">
        <v>3315</v>
      </c>
      <c r="H417" t="s">
        <v>4769</v>
      </c>
      <c r="I417" s="2" t="s">
        <v>4770</v>
      </c>
      <c r="J417" s="2" t="s">
        <v>4771</v>
      </c>
      <c r="K417" t="s">
        <v>4772</v>
      </c>
    </row>
    <row r="418" spans="1:11" x14ac:dyDescent="0.45">
      <c r="A418" s="1">
        <v>416</v>
      </c>
      <c r="B418">
        <v>416</v>
      </c>
      <c r="C418" t="s">
        <v>4773</v>
      </c>
      <c r="D418" t="s">
        <v>3313</v>
      </c>
      <c r="E418" t="s">
        <v>4768</v>
      </c>
      <c r="F418" t="s">
        <v>3323</v>
      </c>
      <c r="G418" t="s">
        <v>3315</v>
      </c>
      <c r="H418" t="s">
        <v>4769</v>
      </c>
      <c r="I418" s="2" t="s">
        <v>4774</v>
      </c>
      <c r="J418" s="2" t="s">
        <v>4775</v>
      </c>
      <c r="K418" t="s">
        <v>4772</v>
      </c>
    </row>
    <row r="419" spans="1:11" x14ac:dyDescent="0.45">
      <c r="A419" s="1">
        <v>417</v>
      </c>
      <c r="B419">
        <v>417</v>
      </c>
      <c r="C419" t="s">
        <v>4776</v>
      </c>
      <c r="D419" t="s">
        <v>3313</v>
      </c>
      <c r="E419" t="s">
        <v>4777</v>
      </c>
      <c r="F419" t="s">
        <v>3323</v>
      </c>
      <c r="G419" t="s">
        <v>3315</v>
      </c>
      <c r="H419" t="s">
        <v>4778</v>
      </c>
      <c r="I419" s="2" t="s">
        <v>4779</v>
      </c>
      <c r="J419" s="2" t="s">
        <v>4780</v>
      </c>
      <c r="K419" t="s">
        <v>4781</v>
      </c>
    </row>
    <row r="420" spans="1:11" x14ac:dyDescent="0.45">
      <c r="A420" s="1">
        <v>418</v>
      </c>
      <c r="B420">
        <v>418</v>
      </c>
      <c r="C420" t="s">
        <v>4782</v>
      </c>
      <c r="D420" t="s">
        <v>3313</v>
      </c>
      <c r="E420" t="s">
        <v>4768</v>
      </c>
      <c r="F420" t="s">
        <v>3323</v>
      </c>
      <c r="G420" t="s">
        <v>3315</v>
      </c>
      <c r="H420" t="s">
        <v>4778</v>
      </c>
      <c r="I420" s="2" t="s">
        <v>4783</v>
      </c>
      <c r="J420" s="2" t="s">
        <v>4784</v>
      </c>
      <c r="K420" t="s">
        <v>4772</v>
      </c>
    </row>
    <row r="421" spans="1:11" x14ac:dyDescent="0.45">
      <c r="A421" s="1">
        <v>419</v>
      </c>
      <c r="B421">
        <v>419</v>
      </c>
      <c r="C421" t="s">
        <v>4785</v>
      </c>
      <c r="D421" t="s">
        <v>3313</v>
      </c>
      <c r="E421" t="s">
        <v>1996</v>
      </c>
      <c r="F421" t="s">
        <v>3502</v>
      </c>
      <c r="G421" t="s">
        <v>3315</v>
      </c>
      <c r="H421" t="s">
        <v>4778</v>
      </c>
      <c r="I421" s="2" t="s">
        <v>4786</v>
      </c>
      <c r="J421" s="2" t="s">
        <v>4787</v>
      </c>
      <c r="K421" t="s">
        <v>1998</v>
      </c>
    </row>
    <row r="422" spans="1:11" x14ac:dyDescent="0.45">
      <c r="A422" s="1">
        <v>420</v>
      </c>
      <c r="B422">
        <v>420</v>
      </c>
      <c r="C422" t="s">
        <v>4788</v>
      </c>
      <c r="D422" t="s">
        <v>3313</v>
      </c>
      <c r="E422" t="s">
        <v>191</v>
      </c>
      <c r="F422" t="s">
        <v>3323</v>
      </c>
      <c r="G422" t="s">
        <v>3315</v>
      </c>
      <c r="H422" t="s">
        <v>4789</v>
      </c>
      <c r="I422" s="2" t="s">
        <v>4790</v>
      </c>
      <c r="J422" s="2" t="s">
        <v>4791</v>
      </c>
      <c r="K422" t="s">
        <v>194</v>
      </c>
    </row>
    <row r="423" spans="1:11" x14ac:dyDescent="0.45">
      <c r="A423" s="1">
        <v>421</v>
      </c>
      <c r="B423">
        <v>421</v>
      </c>
      <c r="C423" t="s">
        <v>4792</v>
      </c>
      <c r="D423" t="s">
        <v>3313</v>
      </c>
      <c r="E423" t="s">
        <v>800</v>
      </c>
      <c r="F423" t="s">
        <v>3323</v>
      </c>
      <c r="G423" t="s">
        <v>3315</v>
      </c>
      <c r="H423" t="s">
        <v>4789</v>
      </c>
      <c r="I423" s="2" t="s">
        <v>4793</v>
      </c>
      <c r="J423" s="2" t="s">
        <v>4794</v>
      </c>
      <c r="K423" t="s">
        <v>802</v>
      </c>
    </row>
    <row r="424" spans="1:11" x14ac:dyDescent="0.45">
      <c r="A424" s="1">
        <v>422</v>
      </c>
      <c r="B424">
        <v>422</v>
      </c>
      <c r="C424" t="s">
        <v>4795</v>
      </c>
      <c r="D424" t="s">
        <v>3313</v>
      </c>
      <c r="E424" t="s">
        <v>823</v>
      </c>
      <c r="F424" t="s">
        <v>3323</v>
      </c>
      <c r="G424" t="s">
        <v>3315</v>
      </c>
      <c r="H424" t="s">
        <v>4789</v>
      </c>
      <c r="I424" s="2" t="s">
        <v>4796</v>
      </c>
      <c r="J424" s="2" t="s">
        <v>4797</v>
      </c>
      <c r="K424" t="s">
        <v>825</v>
      </c>
    </row>
    <row r="425" spans="1:11" x14ac:dyDescent="0.45">
      <c r="A425" s="1">
        <v>423</v>
      </c>
      <c r="B425">
        <v>423</v>
      </c>
      <c r="C425" t="s">
        <v>4798</v>
      </c>
      <c r="D425" t="s">
        <v>3313</v>
      </c>
      <c r="E425" t="s">
        <v>845</v>
      </c>
      <c r="F425" t="s">
        <v>3314</v>
      </c>
      <c r="G425" t="s">
        <v>3315</v>
      </c>
      <c r="H425" t="s">
        <v>4789</v>
      </c>
      <c r="I425" s="2" t="s">
        <v>4799</v>
      </c>
      <c r="J425" s="2" t="s">
        <v>4800</v>
      </c>
      <c r="K425" t="s">
        <v>847</v>
      </c>
    </row>
    <row r="426" spans="1:11" x14ac:dyDescent="0.45">
      <c r="A426" s="1">
        <v>424</v>
      </c>
      <c r="B426">
        <v>424</v>
      </c>
      <c r="C426" t="s">
        <v>4801</v>
      </c>
      <c r="D426" t="s">
        <v>3313</v>
      </c>
      <c r="E426" t="s">
        <v>1079</v>
      </c>
      <c r="F426" t="s">
        <v>3323</v>
      </c>
      <c r="G426" t="s">
        <v>3315</v>
      </c>
      <c r="H426" t="s">
        <v>4802</v>
      </c>
      <c r="I426" s="2" t="s">
        <v>4803</v>
      </c>
      <c r="J426" s="2" t="s">
        <v>4804</v>
      </c>
      <c r="K426" t="s">
        <v>1081</v>
      </c>
    </row>
    <row r="427" spans="1:11" x14ac:dyDescent="0.45">
      <c r="A427" s="1">
        <v>425</v>
      </c>
      <c r="B427">
        <v>425</v>
      </c>
      <c r="C427" t="s">
        <v>4805</v>
      </c>
      <c r="D427" t="s">
        <v>3313</v>
      </c>
      <c r="E427" t="s">
        <v>1079</v>
      </c>
      <c r="F427" t="s">
        <v>3323</v>
      </c>
      <c r="G427" t="s">
        <v>3315</v>
      </c>
      <c r="H427" t="s">
        <v>4802</v>
      </c>
      <c r="I427" s="2" t="s">
        <v>4806</v>
      </c>
      <c r="J427" s="2" t="s">
        <v>4807</v>
      </c>
      <c r="K427" t="s">
        <v>1081</v>
      </c>
    </row>
    <row r="428" spans="1:11" x14ac:dyDescent="0.45">
      <c r="A428" s="1">
        <v>426</v>
      </c>
      <c r="B428">
        <v>426</v>
      </c>
      <c r="C428" t="s">
        <v>4808</v>
      </c>
      <c r="D428" t="s">
        <v>3313</v>
      </c>
      <c r="E428" t="s">
        <v>1079</v>
      </c>
      <c r="F428" t="s">
        <v>3323</v>
      </c>
      <c r="G428" t="s">
        <v>3315</v>
      </c>
      <c r="H428" t="s">
        <v>4802</v>
      </c>
      <c r="I428" s="2" t="s">
        <v>4809</v>
      </c>
      <c r="J428" s="2" t="s">
        <v>4810</v>
      </c>
      <c r="K428" t="s">
        <v>1081</v>
      </c>
    </row>
    <row r="429" spans="1:11" x14ac:dyDescent="0.45">
      <c r="A429" s="1">
        <v>427</v>
      </c>
      <c r="B429">
        <v>427</v>
      </c>
      <c r="C429" t="s">
        <v>4811</v>
      </c>
      <c r="D429" t="s">
        <v>3313</v>
      </c>
      <c r="E429" t="s">
        <v>1079</v>
      </c>
      <c r="F429" t="s">
        <v>3323</v>
      </c>
      <c r="G429" t="s">
        <v>3315</v>
      </c>
      <c r="H429" t="s">
        <v>4802</v>
      </c>
      <c r="I429" s="2" t="s">
        <v>4812</v>
      </c>
      <c r="J429" s="2" t="s">
        <v>4813</v>
      </c>
      <c r="K429" t="s">
        <v>1081</v>
      </c>
    </row>
    <row r="430" spans="1:11" x14ac:dyDescent="0.45">
      <c r="A430" s="1">
        <v>428</v>
      </c>
      <c r="B430">
        <v>428</v>
      </c>
      <c r="C430" t="s">
        <v>4814</v>
      </c>
      <c r="D430" t="s">
        <v>3313</v>
      </c>
      <c r="E430" t="s">
        <v>1079</v>
      </c>
      <c r="F430" t="s">
        <v>3323</v>
      </c>
      <c r="G430" t="s">
        <v>3315</v>
      </c>
      <c r="H430" t="s">
        <v>4802</v>
      </c>
      <c r="I430" s="2" t="s">
        <v>4815</v>
      </c>
      <c r="J430" s="2" t="s">
        <v>4816</v>
      </c>
      <c r="K430" t="s">
        <v>1081</v>
      </c>
    </row>
    <row r="431" spans="1:11" x14ac:dyDescent="0.45">
      <c r="A431" s="1">
        <v>429</v>
      </c>
      <c r="B431">
        <v>429</v>
      </c>
      <c r="C431" t="s">
        <v>4817</v>
      </c>
      <c r="D431" t="s">
        <v>3313</v>
      </c>
      <c r="E431" t="s">
        <v>983</v>
      </c>
      <c r="F431" t="s">
        <v>3323</v>
      </c>
      <c r="G431" t="s">
        <v>3315</v>
      </c>
      <c r="H431" t="s">
        <v>4818</v>
      </c>
      <c r="I431" s="2" t="s">
        <v>4819</v>
      </c>
      <c r="J431" s="2" t="s">
        <v>4820</v>
      </c>
      <c r="K431" t="s">
        <v>985</v>
      </c>
    </row>
    <row r="432" spans="1:11" x14ac:dyDescent="0.45">
      <c r="A432" s="1">
        <v>430</v>
      </c>
      <c r="B432">
        <v>430</v>
      </c>
      <c r="C432" t="s">
        <v>4821</v>
      </c>
      <c r="D432" t="s">
        <v>3313</v>
      </c>
      <c r="E432" t="s">
        <v>1003</v>
      </c>
      <c r="F432" t="s">
        <v>3323</v>
      </c>
      <c r="G432" t="s">
        <v>3315</v>
      </c>
      <c r="H432" t="s">
        <v>4818</v>
      </c>
      <c r="I432" s="2" t="s">
        <v>4822</v>
      </c>
      <c r="J432" s="2" t="s">
        <v>4823</v>
      </c>
      <c r="K432" t="s">
        <v>1005</v>
      </c>
    </row>
    <row r="433" spans="1:11" x14ac:dyDescent="0.45">
      <c r="A433" s="1">
        <v>431</v>
      </c>
      <c r="B433">
        <v>431</v>
      </c>
      <c r="C433" t="s">
        <v>4824</v>
      </c>
      <c r="D433" t="s">
        <v>3313</v>
      </c>
      <c r="E433" t="s">
        <v>1020</v>
      </c>
      <c r="F433" t="s">
        <v>3502</v>
      </c>
      <c r="G433" t="s">
        <v>3315</v>
      </c>
      <c r="H433" t="s">
        <v>4818</v>
      </c>
      <c r="I433" s="2" t="s">
        <v>4825</v>
      </c>
      <c r="J433" s="2" t="s">
        <v>4826</v>
      </c>
      <c r="K433" t="s">
        <v>1022</v>
      </c>
    </row>
    <row r="434" spans="1:11" x14ac:dyDescent="0.45">
      <c r="A434" s="1">
        <v>432</v>
      </c>
      <c r="B434">
        <v>432</v>
      </c>
      <c r="C434" t="s">
        <v>4827</v>
      </c>
      <c r="D434" t="s">
        <v>3313</v>
      </c>
      <c r="E434" t="s">
        <v>1637</v>
      </c>
      <c r="F434" t="s">
        <v>3417</v>
      </c>
      <c r="G434" t="s">
        <v>3315</v>
      </c>
      <c r="H434" t="s">
        <v>4828</v>
      </c>
      <c r="I434" s="2" t="s">
        <v>4829</v>
      </c>
      <c r="J434" s="2" t="s">
        <v>4830</v>
      </c>
      <c r="K434" t="s">
        <v>1639</v>
      </c>
    </row>
    <row r="435" spans="1:11" x14ac:dyDescent="0.45">
      <c r="A435" s="1">
        <v>433</v>
      </c>
      <c r="B435">
        <v>433</v>
      </c>
      <c r="C435" t="s">
        <v>4831</v>
      </c>
      <c r="D435" t="s">
        <v>3313</v>
      </c>
      <c r="E435" t="s">
        <v>1618</v>
      </c>
      <c r="F435" t="s">
        <v>3323</v>
      </c>
      <c r="G435" t="s">
        <v>3315</v>
      </c>
      <c r="H435" t="s">
        <v>4828</v>
      </c>
      <c r="I435" s="2" t="s">
        <v>4832</v>
      </c>
      <c r="J435" s="2" t="s">
        <v>4833</v>
      </c>
      <c r="K435" t="s">
        <v>1620</v>
      </c>
    </row>
    <row r="436" spans="1:11" x14ac:dyDescent="0.45">
      <c r="A436" s="1">
        <v>434</v>
      </c>
      <c r="B436">
        <v>434</v>
      </c>
      <c r="C436" t="s">
        <v>4834</v>
      </c>
      <c r="D436" t="s">
        <v>3313</v>
      </c>
      <c r="E436" t="s">
        <v>1623</v>
      </c>
      <c r="F436" t="s">
        <v>3323</v>
      </c>
      <c r="G436" t="s">
        <v>3315</v>
      </c>
      <c r="H436" t="s">
        <v>4828</v>
      </c>
      <c r="I436" s="2" t="s">
        <v>4835</v>
      </c>
      <c r="J436" s="2" t="s">
        <v>4836</v>
      </c>
      <c r="K436" t="s">
        <v>1625</v>
      </c>
    </row>
    <row r="437" spans="1:11" x14ac:dyDescent="0.45">
      <c r="A437" s="1">
        <v>435</v>
      </c>
      <c r="B437">
        <v>435</v>
      </c>
      <c r="C437" t="s">
        <v>4837</v>
      </c>
      <c r="D437" t="s">
        <v>3313</v>
      </c>
      <c r="E437" t="s">
        <v>1637</v>
      </c>
      <c r="F437" t="s">
        <v>3323</v>
      </c>
      <c r="G437" t="s">
        <v>3315</v>
      </c>
      <c r="H437" t="s">
        <v>4828</v>
      </c>
      <c r="I437" s="2" t="s">
        <v>4838</v>
      </c>
      <c r="J437" s="2" t="s">
        <v>4839</v>
      </c>
      <c r="K437" t="s">
        <v>1639</v>
      </c>
    </row>
    <row r="438" spans="1:11" x14ac:dyDescent="0.45">
      <c r="A438" s="1">
        <v>436</v>
      </c>
      <c r="B438">
        <v>436</v>
      </c>
      <c r="C438" t="s">
        <v>4840</v>
      </c>
      <c r="D438" t="s">
        <v>3313</v>
      </c>
      <c r="E438" t="s">
        <v>1640</v>
      </c>
      <c r="F438" t="s">
        <v>3417</v>
      </c>
      <c r="G438" t="s">
        <v>3315</v>
      </c>
      <c r="H438" t="s">
        <v>4828</v>
      </c>
      <c r="I438" s="2" t="s">
        <v>4841</v>
      </c>
      <c r="J438" s="2" t="s">
        <v>4842</v>
      </c>
      <c r="K438" t="s">
        <v>1642</v>
      </c>
    </row>
    <row r="439" spans="1:11" x14ac:dyDescent="0.45">
      <c r="A439" s="1">
        <v>437</v>
      </c>
      <c r="B439">
        <v>437</v>
      </c>
      <c r="C439" t="s">
        <v>4843</v>
      </c>
      <c r="D439" t="s">
        <v>3313</v>
      </c>
      <c r="E439" t="s">
        <v>1559</v>
      </c>
      <c r="F439" t="s">
        <v>3417</v>
      </c>
      <c r="G439" t="s">
        <v>3315</v>
      </c>
      <c r="H439" t="s">
        <v>4844</v>
      </c>
      <c r="I439" s="2" t="s">
        <v>4845</v>
      </c>
      <c r="J439" s="2" t="s">
        <v>4846</v>
      </c>
      <c r="K439" t="s">
        <v>1561</v>
      </c>
    </row>
    <row r="440" spans="1:11" x14ac:dyDescent="0.45">
      <c r="A440" s="1">
        <v>438</v>
      </c>
      <c r="B440">
        <v>438</v>
      </c>
      <c r="C440" t="s">
        <v>4847</v>
      </c>
      <c r="D440" t="s">
        <v>3313</v>
      </c>
      <c r="E440" t="s">
        <v>1559</v>
      </c>
      <c r="F440" t="s">
        <v>3314</v>
      </c>
      <c r="G440" t="s">
        <v>3315</v>
      </c>
      <c r="H440" t="s">
        <v>4844</v>
      </c>
      <c r="I440" s="2" t="s">
        <v>4848</v>
      </c>
      <c r="J440" s="2" t="s">
        <v>4849</v>
      </c>
      <c r="K440" t="s">
        <v>1561</v>
      </c>
    </row>
    <row r="441" spans="1:11" x14ac:dyDescent="0.45">
      <c r="A441" s="1">
        <v>439</v>
      </c>
      <c r="B441">
        <v>439</v>
      </c>
      <c r="C441" t="s">
        <v>4850</v>
      </c>
      <c r="D441" t="s">
        <v>3313</v>
      </c>
      <c r="E441" t="s">
        <v>1581</v>
      </c>
      <c r="F441" t="s">
        <v>3502</v>
      </c>
      <c r="G441" t="s">
        <v>3315</v>
      </c>
      <c r="H441" t="s">
        <v>4844</v>
      </c>
      <c r="I441" s="2" t="s">
        <v>4851</v>
      </c>
      <c r="J441" s="2" t="s">
        <v>4852</v>
      </c>
      <c r="K441" t="s">
        <v>1583</v>
      </c>
    </row>
    <row r="442" spans="1:11" x14ac:dyDescent="0.45">
      <c r="A442" s="1">
        <v>440</v>
      </c>
      <c r="B442">
        <v>440</v>
      </c>
      <c r="C442" t="s">
        <v>4853</v>
      </c>
      <c r="D442" t="s">
        <v>3313</v>
      </c>
      <c r="E442" t="s">
        <v>2660</v>
      </c>
      <c r="F442" t="s">
        <v>3417</v>
      </c>
      <c r="G442" t="s">
        <v>3315</v>
      </c>
      <c r="H442" t="s">
        <v>4854</v>
      </c>
      <c r="I442" s="2" t="s">
        <v>4855</v>
      </c>
      <c r="J442" s="2" t="s">
        <v>4856</v>
      </c>
      <c r="K442" t="s">
        <v>2662</v>
      </c>
    </row>
    <row r="443" spans="1:11" x14ac:dyDescent="0.45">
      <c r="A443" s="1">
        <v>441</v>
      </c>
      <c r="B443">
        <v>441</v>
      </c>
      <c r="C443" t="s">
        <v>4857</v>
      </c>
      <c r="D443" t="s">
        <v>3313</v>
      </c>
      <c r="E443" t="s">
        <v>4858</v>
      </c>
      <c r="F443" t="s">
        <v>3323</v>
      </c>
      <c r="G443" t="s">
        <v>3315</v>
      </c>
      <c r="H443" t="s">
        <v>4854</v>
      </c>
      <c r="I443" s="2" t="s">
        <v>4859</v>
      </c>
      <c r="J443" s="2" t="s">
        <v>4860</v>
      </c>
      <c r="K443" t="s">
        <v>4861</v>
      </c>
    </row>
    <row r="444" spans="1:11" x14ac:dyDescent="0.45">
      <c r="A444" s="1">
        <v>442</v>
      </c>
      <c r="B444">
        <v>442</v>
      </c>
      <c r="C444" t="s">
        <v>4862</v>
      </c>
      <c r="D444" t="s">
        <v>3313</v>
      </c>
      <c r="E444" t="s">
        <v>2358</v>
      </c>
      <c r="F444" t="s">
        <v>3336</v>
      </c>
      <c r="G444" t="s">
        <v>3315</v>
      </c>
      <c r="H444" t="s">
        <v>4854</v>
      </c>
      <c r="I444" s="2" t="s">
        <v>4863</v>
      </c>
      <c r="J444" s="2" t="s">
        <v>4864</v>
      </c>
      <c r="K444" t="s">
        <v>2360</v>
      </c>
    </row>
    <row r="445" spans="1:11" x14ac:dyDescent="0.45">
      <c r="A445" s="1">
        <v>443</v>
      </c>
      <c r="B445">
        <v>443</v>
      </c>
      <c r="C445" t="s">
        <v>4865</v>
      </c>
      <c r="D445" t="s">
        <v>3313</v>
      </c>
      <c r="E445" t="s">
        <v>2633</v>
      </c>
      <c r="F445" t="s">
        <v>3417</v>
      </c>
      <c r="G445" t="s">
        <v>3315</v>
      </c>
      <c r="H445" t="s">
        <v>4866</v>
      </c>
      <c r="I445" s="2" t="s">
        <v>4867</v>
      </c>
      <c r="J445" s="2" t="s">
        <v>4868</v>
      </c>
      <c r="K445" t="s">
        <v>2635</v>
      </c>
    </row>
    <row r="446" spans="1:11" x14ac:dyDescent="0.45">
      <c r="A446" s="1">
        <v>444</v>
      </c>
      <c r="B446">
        <v>444</v>
      </c>
      <c r="C446" t="s">
        <v>4869</v>
      </c>
      <c r="D446" t="s">
        <v>3313</v>
      </c>
      <c r="E446" t="s">
        <v>1027</v>
      </c>
      <c r="F446" t="s">
        <v>3417</v>
      </c>
      <c r="G446" t="s">
        <v>3315</v>
      </c>
      <c r="H446" t="s">
        <v>4866</v>
      </c>
      <c r="I446" s="2" t="s">
        <v>4870</v>
      </c>
      <c r="J446" s="2" t="s">
        <v>4871</v>
      </c>
      <c r="K446" t="s">
        <v>1029</v>
      </c>
    </row>
    <row r="447" spans="1:11" x14ac:dyDescent="0.45">
      <c r="A447" s="1">
        <v>445</v>
      </c>
      <c r="B447">
        <v>445</v>
      </c>
      <c r="C447" t="s">
        <v>4872</v>
      </c>
      <c r="D447" t="s">
        <v>3313</v>
      </c>
      <c r="E447" t="s">
        <v>1027</v>
      </c>
      <c r="F447" t="s">
        <v>3323</v>
      </c>
      <c r="G447" t="s">
        <v>3315</v>
      </c>
      <c r="H447" t="s">
        <v>4866</v>
      </c>
      <c r="I447" s="2" t="s">
        <v>4873</v>
      </c>
      <c r="J447" s="2" t="s">
        <v>4874</v>
      </c>
      <c r="K447" t="s">
        <v>1029</v>
      </c>
    </row>
    <row r="448" spans="1:11" x14ac:dyDescent="0.45">
      <c r="A448" s="1">
        <v>446</v>
      </c>
      <c r="B448">
        <v>446</v>
      </c>
      <c r="C448" t="s">
        <v>4875</v>
      </c>
      <c r="D448" t="s">
        <v>3313</v>
      </c>
      <c r="E448" t="s">
        <v>2803</v>
      </c>
      <c r="F448" t="s">
        <v>3323</v>
      </c>
      <c r="G448" t="s">
        <v>3315</v>
      </c>
      <c r="H448" t="s">
        <v>4876</v>
      </c>
      <c r="I448" s="2" t="s">
        <v>4877</v>
      </c>
      <c r="J448" s="2" t="s">
        <v>4878</v>
      </c>
      <c r="K448" t="s">
        <v>2805</v>
      </c>
    </row>
    <row r="449" spans="1:11" x14ac:dyDescent="0.45">
      <c r="A449" s="1">
        <v>447</v>
      </c>
      <c r="B449">
        <v>447</v>
      </c>
      <c r="C449" t="s">
        <v>4879</v>
      </c>
      <c r="D449" t="s">
        <v>3313</v>
      </c>
      <c r="E449" t="s">
        <v>2803</v>
      </c>
      <c r="F449" t="s">
        <v>3323</v>
      </c>
      <c r="G449" t="s">
        <v>3315</v>
      </c>
      <c r="H449" t="s">
        <v>4876</v>
      </c>
      <c r="I449" s="2" t="s">
        <v>4880</v>
      </c>
      <c r="J449" s="2" t="s">
        <v>4881</v>
      </c>
      <c r="K449" t="s">
        <v>2805</v>
      </c>
    </row>
    <row r="450" spans="1:11" x14ac:dyDescent="0.45">
      <c r="A450" s="1">
        <v>448</v>
      </c>
      <c r="B450">
        <v>448</v>
      </c>
      <c r="C450" t="s">
        <v>4882</v>
      </c>
      <c r="D450" t="s">
        <v>3313</v>
      </c>
      <c r="E450" t="s">
        <v>1220</v>
      </c>
      <c r="F450" t="s">
        <v>3336</v>
      </c>
      <c r="G450" t="s">
        <v>3315</v>
      </c>
      <c r="H450" t="s">
        <v>4876</v>
      </c>
      <c r="I450" s="2" t="s">
        <v>4883</v>
      </c>
      <c r="J450" s="2" t="s">
        <v>4884</v>
      </c>
      <c r="K450" t="s">
        <v>1216</v>
      </c>
    </row>
    <row r="451" spans="1:11" x14ac:dyDescent="0.45">
      <c r="A451" s="1">
        <v>449</v>
      </c>
      <c r="B451">
        <v>449</v>
      </c>
      <c r="C451" t="s">
        <v>4885</v>
      </c>
      <c r="D451" t="s">
        <v>3313</v>
      </c>
      <c r="E451" t="s">
        <v>199</v>
      </c>
      <c r="F451" t="s">
        <v>3417</v>
      </c>
      <c r="G451" t="s">
        <v>3315</v>
      </c>
      <c r="H451" t="s">
        <v>4886</v>
      </c>
      <c r="I451" s="2" t="s">
        <v>4887</v>
      </c>
      <c r="J451" s="2" t="s">
        <v>4888</v>
      </c>
      <c r="K451" t="s">
        <v>201</v>
      </c>
    </row>
    <row r="452" spans="1:11" x14ac:dyDescent="0.45">
      <c r="A452" s="1">
        <v>450</v>
      </c>
      <c r="B452">
        <v>450</v>
      </c>
      <c r="C452" t="s">
        <v>4889</v>
      </c>
      <c r="D452" t="s">
        <v>3313</v>
      </c>
      <c r="E452" t="s">
        <v>902</v>
      </c>
      <c r="F452" t="s">
        <v>3417</v>
      </c>
      <c r="G452" t="s">
        <v>3315</v>
      </c>
      <c r="H452" t="s">
        <v>4886</v>
      </c>
      <c r="I452" s="2" t="s">
        <v>4890</v>
      </c>
      <c r="J452" s="2" t="s">
        <v>4891</v>
      </c>
      <c r="K452" t="s">
        <v>904</v>
      </c>
    </row>
    <row r="453" spans="1:11" x14ac:dyDescent="0.45">
      <c r="A453" s="1">
        <v>451</v>
      </c>
      <c r="B453">
        <v>451</v>
      </c>
      <c r="C453" t="s">
        <v>4892</v>
      </c>
      <c r="D453" t="s">
        <v>3313</v>
      </c>
      <c r="E453" t="s">
        <v>902</v>
      </c>
      <c r="F453" t="s">
        <v>3417</v>
      </c>
      <c r="G453" t="s">
        <v>3315</v>
      </c>
      <c r="H453" t="s">
        <v>4886</v>
      </c>
      <c r="I453" s="2" t="s">
        <v>4893</v>
      </c>
      <c r="J453" s="2" t="s">
        <v>4894</v>
      </c>
      <c r="K453" t="s">
        <v>904</v>
      </c>
    </row>
    <row r="454" spans="1:11" x14ac:dyDescent="0.45">
      <c r="A454" s="1">
        <v>452</v>
      </c>
      <c r="B454">
        <v>452</v>
      </c>
      <c r="C454" t="s">
        <v>4895</v>
      </c>
      <c r="D454" t="s">
        <v>3313</v>
      </c>
      <c r="E454" t="s">
        <v>908</v>
      </c>
      <c r="F454" t="s">
        <v>3417</v>
      </c>
      <c r="G454" t="s">
        <v>3315</v>
      </c>
      <c r="H454" t="s">
        <v>4886</v>
      </c>
      <c r="I454" s="2" t="s">
        <v>4896</v>
      </c>
      <c r="J454" s="2" t="s">
        <v>4897</v>
      </c>
      <c r="K454" t="s">
        <v>910</v>
      </c>
    </row>
    <row r="455" spans="1:11" x14ac:dyDescent="0.45">
      <c r="A455" s="1">
        <v>453</v>
      </c>
      <c r="B455">
        <v>453</v>
      </c>
      <c r="C455" t="s">
        <v>4898</v>
      </c>
      <c r="D455" t="s">
        <v>3313</v>
      </c>
      <c r="E455" t="s">
        <v>1114</v>
      </c>
      <c r="F455" t="s">
        <v>3417</v>
      </c>
      <c r="G455" t="s">
        <v>3315</v>
      </c>
      <c r="H455" t="s">
        <v>4899</v>
      </c>
      <c r="I455" s="2" t="s">
        <v>4900</v>
      </c>
      <c r="J455" s="2" t="s">
        <v>4901</v>
      </c>
      <c r="K455" t="s">
        <v>1116</v>
      </c>
    </row>
    <row r="456" spans="1:11" x14ac:dyDescent="0.45">
      <c r="A456" s="1">
        <v>454</v>
      </c>
      <c r="B456">
        <v>454</v>
      </c>
      <c r="C456" t="s">
        <v>4902</v>
      </c>
      <c r="D456" t="s">
        <v>3313</v>
      </c>
      <c r="E456" t="s">
        <v>4903</v>
      </c>
      <c r="F456" t="s">
        <v>3323</v>
      </c>
      <c r="G456" t="s">
        <v>3315</v>
      </c>
      <c r="H456" t="s">
        <v>4899</v>
      </c>
      <c r="I456" s="2" t="s">
        <v>4904</v>
      </c>
      <c r="J456" s="2" t="s">
        <v>4905</v>
      </c>
      <c r="K456" t="s">
        <v>1127</v>
      </c>
    </row>
    <row r="457" spans="1:11" x14ac:dyDescent="0.45">
      <c r="A457" s="1">
        <v>455</v>
      </c>
      <c r="B457">
        <v>455</v>
      </c>
      <c r="C457" t="s">
        <v>4906</v>
      </c>
      <c r="D457" t="s">
        <v>3313</v>
      </c>
      <c r="E457" t="s">
        <v>4907</v>
      </c>
      <c r="F457" t="s">
        <v>3323</v>
      </c>
      <c r="G457" t="s">
        <v>3315</v>
      </c>
      <c r="H457" t="s">
        <v>4899</v>
      </c>
      <c r="I457" s="2" t="s">
        <v>4908</v>
      </c>
      <c r="J457" s="2" t="s">
        <v>4909</v>
      </c>
      <c r="K457" t="s">
        <v>1133</v>
      </c>
    </row>
    <row r="458" spans="1:11" x14ac:dyDescent="0.45">
      <c r="A458" s="1">
        <v>456</v>
      </c>
      <c r="B458">
        <v>456</v>
      </c>
      <c r="C458" t="s">
        <v>4910</v>
      </c>
      <c r="D458" t="s">
        <v>3313</v>
      </c>
      <c r="E458" t="s">
        <v>4911</v>
      </c>
      <c r="F458" t="s">
        <v>3323</v>
      </c>
      <c r="G458" t="s">
        <v>3315</v>
      </c>
      <c r="H458" t="s">
        <v>4899</v>
      </c>
      <c r="I458" s="2" t="s">
        <v>4912</v>
      </c>
      <c r="J458" s="2" t="s">
        <v>4913</v>
      </c>
      <c r="K458" t="s">
        <v>1136</v>
      </c>
    </row>
    <row r="459" spans="1:11" x14ac:dyDescent="0.45">
      <c r="A459" s="1">
        <v>457</v>
      </c>
      <c r="B459">
        <v>457</v>
      </c>
      <c r="C459" t="s">
        <v>4914</v>
      </c>
      <c r="D459" t="s">
        <v>3313</v>
      </c>
      <c r="E459" t="s">
        <v>1114</v>
      </c>
      <c r="F459" t="s">
        <v>3417</v>
      </c>
      <c r="G459" t="s">
        <v>3315</v>
      </c>
      <c r="H459" t="s">
        <v>4899</v>
      </c>
      <c r="I459" s="2" t="s">
        <v>4915</v>
      </c>
      <c r="J459" s="2" t="s">
        <v>4916</v>
      </c>
      <c r="K459" t="s">
        <v>1116</v>
      </c>
    </row>
    <row r="460" spans="1:11" x14ac:dyDescent="0.45">
      <c r="A460" s="1">
        <v>458</v>
      </c>
      <c r="B460">
        <v>458</v>
      </c>
      <c r="C460" t="s">
        <v>4917</v>
      </c>
      <c r="D460" t="s">
        <v>3313</v>
      </c>
      <c r="E460" t="s">
        <v>1114</v>
      </c>
      <c r="F460" t="s">
        <v>3417</v>
      </c>
      <c r="G460" t="s">
        <v>3315</v>
      </c>
      <c r="H460" t="s">
        <v>4899</v>
      </c>
      <c r="I460" s="2" t="s">
        <v>4918</v>
      </c>
      <c r="J460" s="2" t="s">
        <v>4919</v>
      </c>
      <c r="K460" t="s">
        <v>1116</v>
      </c>
    </row>
    <row r="461" spans="1:11" x14ac:dyDescent="0.45">
      <c r="A461" s="1">
        <v>459</v>
      </c>
      <c r="B461">
        <v>459</v>
      </c>
      <c r="C461" t="s">
        <v>4920</v>
      </c>
      <c r="D461" t="s">
        <v>3313</v>
      </c>
      <c r="E461" t="s">
        <v>4921</v>
      </c>
      <c r="F461" t="s">
        <v>3314</v>
      </c>
      <c r="G461" t="s">
        <v>3315</v>
      </c>
      <c r="H461" t="s">
        <v>4899</v>
      </c>
      <c r="I461" s="2" t="s">
        <v>4922</v>
      </c>
      <c r="J461" s="2" t="s">
        <v>4923</v>
      </c>
      <c r="K461" t="s">
        <v>1124</v>
      </c>
    </row>
    <row r="462" spans="1:11" x14ac:dyDescent="0.45">
      <c r="A462" s="1">
        <v>460</v>
      </c>
      <c r="B462">
        <v>460</v>
      </c>
      <c r="C462" t="s">
        <v>4924</v>
      </c>
      <c r="D462" t="s">
        <v>3313</v>
      </c>
      <c r="E462" t="s">
        <v>79</v>
      </c>
      <c r="F462" t="s">
        <v>3417</v>
      </c>
      <c r="G462" t="s">
        <v>3315</v>
      </c>
      <c r="H462" t="s">
        <v>4925</v>
      </c>
      <c r="I462" s="2" t="s">
        <v>4926</v>
      </c>
      <c r="J462" s="2" t="s">
        <v>4927</v>
      </c>
      <c r="K462" t="s">
        <v>82</v>
      </c>
    </row>
    <row r="463" spans="1:11" x14ac:dyDescent="0.45">
      <c r="A463" s="1">
        <v>461</v>
      </c>
      <c r="B463">
        <v>461</v>
      </c>
      <c r="C463" t="s">
        <v>4928</v>
      </c>
      <c r="D463" t="s">
        <v>3313</v>
      </c>
      <c r="E463" t="s">
        <v>371</v>
      </c>
      <c r="F463" t="s">
        <v>3417</v>
      </c>
      <c r="G463" t="s">
        <v>3315</v>
      </c>
      <c r="H463" t="s">
        <v>4925</v>
      </c>
      <c r="I463" s="2" t="s">
        <v>4929</v>
      </c>
      <c r="J463" s="2" t="s">
        <v>4930</v>
      </c>
      <c r="K463" t="s">
        <v>373</v>
      </c>
    </row>
    <row r="464" spans="1:11" x14ac:dyDescent="0.45">
      <c r="A464" s="1">
        <v>462</v>
      </c>
      <c r="B464">
        <v>462</v>
      </c>
      <c r="C464" t="s">
        <v>4931</v>
      </c>
      <c r="D464" t="s">
        <v>3313</v>
      </c>
      <c r="E464" t="s">
        <v>362</v>
      </c>
      <c r="F464" t="s">
        <v>3323</v>
      </c>
      <c r="G464" t="s">
        <v>3315</v>
      </c>
      <c r="H464" t="s">
        <v>4925</v>
      </c>
      <c r="I464" s="2" t="s">
        <v>4932</v>
      </c>
      <c r="J464" s="2" t="s">
        <v>4933</v>
      </c>
      <c r="K464" t="s">
        <v>364</v>
      </c>
    </row>
    <row r="465" spans="1:11" x14ac:dyDescent="0.45">
      <c r="A465" s="1">
        <v>463</v>
      </c>
      <c r="B465">
        <v>463</v>
      </c>
      <c r="C465" t="s">
        <v>4934</v>
      </c>
      <c r="D465" t="s">
        <v>3313</v>
      </c>
      <c r="E465" t="s">
        <v>362</v>
      </c>
      <c r="F465" t="s">
        <v>3323</v>
      </c>
      <c r="G465" t="s">
        <v>3315</v>
      </c>
      <c r="H465" t="s">
        <v>4925</v>
      </c>
      <c r="I465" s="2" t="s">
        <v>4935</v>
      </c>
      <c r="J465" s="2" t="s">
        <v>4936</v>
      </c>
      <c r="K465" t="s">
        <v>364</v>
      </c>
    </row>
    <row r="466" spans="1:11" x14ac:dyDescent="0.45">
      <c r="A466" s="1">
        <v>464</v>
      </c>
      <c r="B466">
        <v>464</v>
      </c>
      <c r="C466" t="s">
        <v>4937</v>
      </c>
      <c r="D466" t="s">
        <v>3313</v>
      </c>
      <c r="E466" t="s">
        <v>362</v>
      </c>
      <c r="F466" t="s">
        <v>3323</v>
      </c>
      <c r="G466" t="s">
        <v>3315</v>
      </c>
      <c r="H466" t="s">
        <v>4925</v>
      </c>
      <c r="I466" s="2" t="s">
        <v>4938</v>
      </c>
      <c r="J466" s="2" t="s">
        <v>4939</v>
      </c>
      <c r="K466" t="s">
        <v>364</v>
      </c>
    </row>
    <row r="467" spans="1:11" x14ac:dyDescent="0.45">
      <c r="A467" s="1">
        <v>465</v>
      </c>
      <c r="B467">
        <v>465</v>
      </c>
      <c r="C467" t="s">
        <v>4940</v>
      </c>
      <c r="D467" t="s">
        <v>3313</v>
      </c>
      <c r="E467" t="s">
        <v>362</v>
      </c>
      <c r="F467" t="s">
        <v>3323</v>
      </c>
      <c r="G467" t="s">
        <v>3315</v>
      </c>
      <c r="H467" t="s">
        <v>4925</v>
      </c>
      <c r="I467" s="2" t="s">
        <v>4941</v>
      </c>
      <c r="J467" s="2" t="s">
        <v>4942</v>
      </c>
      <c r="K467" t="s">
        <v>364</v>
      </c>
    </row>
    <row r="468" spans="1:11" x14ac:dyDescent="0.45">
      <c r="A468" s="1">
        <v>466</v>
      </c>
      <c r="B468">
        <v>466</v>
      </c>
      <c r="C468" t="s">
        <v>4943</v>
      </c>
      <c r="D468" t="s">
        <v>3313</v>
      </c>
      <c r="E468" t="s">
        <v>365</v>
      </c>
      <c r="F468" t="s">
        <v>3323</v>
      </c>
      <c r="G468" t="s">
        <v>3315</v>
      </c>
      <c r="H468" t="s">
        <v>4925</v>
      </c>
      <c r="I468" s="2" t="s">
        <v>4944</v>
      </c>
      <c r="J468" s="2" t="s">
        <v>4945</v>
      </c>
      <c r="K468" t="s">
        <v>367</v>
      </c>
    </row>
    <row r="469" spans="1:11" x14ac:dyDescent="0.45">
      <c r="A469" s="1">
        <v>467</v>
      </c>
      <c r="B469">
        <v>467</v>
      </c>
      <c r="C469" t="s">
        <v>4946</v>
      </c>
      <c r="D469" t="s">
        <v>3313</v>
      </c>
      <c r="E469" t="s">
        <v>395</v>
      </c>
      <c r="F469" t="s">
        <v>3417</v>
      </c>
      <c r="G469" t="s">
        <v>3315</v>
      </c>
      <c r="H469" t="s">
        <v>4947</v>
      </c>
      <c r="I469" s="2" t="s">
        <v>4948</v>
      </c>
      <c r="J469" s="2" t="s">
        <v>4949</v>
      </c>
      <c r="K469" t="s">
        <v>397</v>
      </c>
    </row>
    <row r="470" spans="1:11" x14ac:dyDescent="0.45">
      <c r="A470" s="1">
        <v>468</v>
      </c>
      <c r="B470">
        <v>468</v>
      </c>
      <c r="C470" t="s">
        <v>4950</v>
      </c>
      <c r="D470" t="s">
        <v>3313</v>
      </c>
      <c r="E470" t="s">
        <v>4951</v>
      </c>
      <c r="F470" t="s">
        <v>3502</v>
      </c>
      <c r="G470" t="s">
        <v>3315</v>
      </c>
      <c r="H470" t="s">
        <v>4947</v>
      </c>
      <c r="I470" s="2" t="s">
        <v>4952</v>
      </c>
      <c r="J470" s="2" t="s">
        <v>4953</v>
      </c>
      <c r="K470" t="s">
        <v>4954</v>
      </c>
    </row>
    <row r="471" spans="1:11" x14ac:dyDescent="0.45">
      <c r="A471" s="1">
        <v>469</v>
      </c>
      <c r="B471">
        <v>469</v>
      </c>
      <c r="C471" t="s">
        <v>4955</v>
      </c>
      <c r="D471" t="s">
        <v>3313</v>
      </c>
      <c r="E471" t="s">
        <v>365</v>
      </c>
      <c r="F471" t="s">
        <v>3323</v>
      </c>
      <c r="G471" t="s">
        <v>3315</v>
      </c>
      <c r="H471" t="s">
        <v>4947</v>
      </c>
      <c r="I471" s="2" t="s">
        <v>4956</v>
      </c>
      <c r="J471" s="2" t="s">
        <v>4957</v>
      </c>
      <c r="K471" t="s">
        <v>367</v>
      </c>
    </row>
    <row r="472" spans="1:11" x14ac:dyDescent="0.45">
      <c r="A472" s="1">
        <v>470</v>
      </c>
      <c r="B472">
        <v>470</v>
      </c>
      <c r="C472" t="s">
        <v>4843</v>
      </c>
      <c r="D472" t="s">
        <v>3313</v>
      </c>
      <c r="E472" t="s">
        <v>1559</v>
      </c>
      <c r="F472" t="s">
        <v>3314</v>
      </c>
      <c r="G472" t="s">
        <v>3315</v>
      </c>
      <c r="H472" t="s">
        <v>4958</v>
      </c>
      <c r="I472" s="2" t="s">
        <v>4959</v>
      </c>
      <c r="J472" s="2" t="s">
        <v>4960</v>
      </c>
      <c r="K472" t="s">
        <v>1561</v>
      </c>
    </row>
    <row r="473" spans="1:11" x14ac:dyDescent="0.45">
      <c r="A473" s="1">
        <v>471</v>
      </c>
      <c r="B473">
        <v>471</v>
      </c>
      <c r="C473" t="s">
        <v>4847</v>
      </c>
      <c r="D473" t="s">
        <v>3313</v>
      </c>
      <c r="E473" t="s">
        <v>1559</v>
      </c>
      <c r="F473" t="s">
        <v>3314</v>
      </c>
      <c r="G473" t="s">
        <v>3315</v>
      </c>
      <c r="H473" t="s">
        <v>4958</v>
      </c>
      <c r="I473" s="2" t="s">
        <v>4961</v>
      </c>
      <c r="J473" s="2" t="s">
        <v>4962</v>
      </c>
      <c r="K473" t="s">
        <v>1561</v>
      </c>
    </row>
    <row r="474" spans="1:11" x14ac:dyDescent="0.45">
      <c r="A474" s="1">
        <v>472</v>
      </c>
      <c r="B474">
        <v>472</v>
      </c>
      <c r="C474" t="s">
        <v>4963</v>
      </c>
      <c r="D474" t="s">
        <v>3313</v>
      </c>
      <c r="E474" t="s">
        <v>1686</v>
      </c>
      <c r="F474" t="s">
        <v>3336</v>
      </c>
      <c r="G474" t="s">
        <v>3315</v>
      </c>
      <c r="H474" t="s">
        <v>4964</v>
      </c>
      <c r="I474" s="2" t="s">
        <v>4965</v>
      </c>
      <c r="J474" s="2" t="s">
        <v>4966</v>
      </c>
      <c r="K474" t="s">
        <v>1688</v>
      </c>
    </row>
    <row r="475" spans="1:11" x14ac:dyDescent="0.45">
      <c r="A475" s="1">
        <v>473</v>
      </c>
      <c r="B475">
        <v>473</v>
      </c>
      <c r="C475" t="s">
        <v>4967</v>
      </c>
      <c r="D475" t="s">
        <v>3313</v>
      </c>
      <c r="E475" t="s">
        <v>1686</v>
      </c>
      <c r="F475" t="s">
        <v>3336</v>
      </c>
      <c r="G475" t="s">
        <v>3315</v>
      </c>
      <c r="H475" t="s">
        <v>4964</v>
      </c>
      <c r="I475" s="2" t="s">
        <v>4968</v>
      </c>
      <c r="J475" s="2" t="s">
        <v>4969</v>
      </c>
      <c r="K475" t="s">
        <v>1688</v>
      </c>
    </row>
    <row r="476" spans="1:11" x14ac:dyDescent="0.45">
      <c r="A476" s="1">
        <v>474</v>
      </c>
      <c r="B476">
        <v>474</v>
      </c>
      <c r="C476" t="s">
        <v>4970</v>
      </c>
      <c r="D476" t="s">
        <v>3313</v>
      </c>
      <c r="E476" t="s">
        <v>1686</v>
      </c>
      <c r="F476" t="s">
        <v>3336</v>
      </c>
      <c r="G476" t="s">
        <v>3315</v>
      </c>
      <c r="H476" t="s">
        <v>4964</v>
      </c>
      <c r="I476" s="2" t="s">
        <v>4971</v>
      </c>
      <c r="J476" s="2" t="s">
        <v>4972</v>
      </c>
      <c r="K476" t="s">
        <v>1688</v>
      </c>
    </row>
    <row r="477" spans="1:11" x14ac:dyDescent="0.45">
      <c r="A477" s="1">
        <v>475</v>
      </c>
      <c r="B477">
        <v>475</v>
      </c>
      <c r="C477" t="s">
        <v>4973</v>
      </c>
      <c r="D477" t="s">
        <v>3313</v>
      </c>
      <c r="E477" t="s">
        <v>1686</v>
      </c>
      <c r="F477" t="s">
        <v>3336</v>
      </c>
      <c r="G477" t="s">
        <v>3315</v>
      </c>
      <c r="H477" t="s">
        <v>4964</v>
      </c>
      <c r="I477" s="2" t="s">
        <v>4974</v>
      </c>
      <c r="J477" s="2" t="s">
        <v>4975</v>
      </c>
      <c r="K477" t="s">
        <v>1688</v>
      </c>
    </row>
    <row r="478" spans="1:11" x14ac:dyDescent="0.45">
      <c r="A478" s="1">
        <v>476</v>
      </c>
      <c r="B478">
        <v>476</v>
      </c>
      <c r="C478" t="s">
        <v>4976</v>
      </c>
      <c r="D478" t="s">
        <v>3313</v>
      </c>
      <c r="E478" t="s">
        <v>4977</v>
      </c>
      <c r="F478" t="s">
        <v>3314</v>
      </c>
      <c r="G478" t="s">
        <v>3315</v>
      </c>
      <c r="H478" t="s">
        <v>4978</v>
      </c>
      <c r="I478" s="2" t="s">
        <v>4979</v>
      </c>
      <c r="J478" s="2" t="s">
        <v>4980</v>
      </c>
      <c r="K478" t="s">
        <v>4981</v>
      </c>
    </row>
    <row r="479" spans="1:11" x14ac:dyDescent="0.45">
      <c r="A479" s="1">
        <v>477</v>
      </c>
      <c r="B479">
        <v>477</v>
      </c>
      <c r="C479" t="s">
        <v>4982</v>
      </c>
      <c r="D479" t="s">
        <v>3313</v>
      </c>
      <c r="E479" t="s">
        <v>4983</v>
      </c>
      <c r="F479" t="s">
        <v>3417</v>
      </c>
      <c r="G479" t="s">
        <v>3315</v>
      </c>
      <c r="H479" t="s">
        <v>4984</v>
      </c>
      <c r="I479" s="2" t="s">
        <v>4985</v>
      </c>
      <c r="J479" s="2" t="s">
        <v>4986</v>
      </c>
      <c r="K479" t="s">
        <v>1206</v>
      </c>
    </row>
    <row r="480" spans="1:11" x14ac:dyDescent="0.45">
      <c r="A480" s="1">
        <v>478</v>
      </c>
      <c r="B480">
        <v>478</v>
      </c>
      <c r="C480" t="s">
        <v>4987</v>
      </c>
      <c r="D480" t="s">
        <v>3313</v>
      </c>
      <c r="E480" t="s">
        <v>4983</v>
      </c>
      <c r="F480" t="s">
        <v>3323</v>
      </c>
      <c r="G480" t="s">
        <v>3315</v>
      </c>
      <c r="H480" t="s">
        <v>4984</v>
      </c>
      <c r="I480" s="2" t="s">
        <v>4988</v>
      </c>
      <c r="J480" s="2" t="s">
        <v>4989</v>
      </c>
      <c r="K480" t="s">
        <v>1206</v>
      </c>
    </row>
    <row r="481" spans="1:11" x14ac:dyDescent="0.45">
      <c r="A481" s="1">
        <v>479</v>
      </c>
      <c r="B481">
        <v>479</v>
      </c>
      <c r="C481" t="s">
        <v>4990</v>
      </c>
      <c r="D481" t="s">
        <v>3313</v>
      </c>
      <c r="E481" t="s">
        <v>1745</v>
      </c>
      <c r="F481" t="s">
        <v>3336</v>
      </c>
      <c r="G481" t="s">
        <v>3315</v>
      </c>
      <c r="H481" t="s">
        <v>4991</v>
      </c>
      <c r="I481" s="2" t="s">
        <v>4992</v>
      </c>
      <c r="J481" s="2" t="s">
        <v>4993</v>
      </c>
      <c r="K481" t="s">
        <v>1747</v>
      </c>
    </row>
    <row r="482" spans="1:11" x14ac:dyDescent="0.45">
      <c r="A482" s="1">
        <v>480</v>
      </c>
      <c r="B482">
        <v>480</v>
      </c>
      <c r="C482" t="s">
        <v>4994</v>
      </c>
      <c r="D482" t="s">
        <v>3313</v>
      </c>
      <c r="E482" t="s">
        <v>1750</v>
      </c>
      <c r="F482" t="s">
        <v>3336</v>
      </c>
      <c r="G482" t="s">
        <v>3315</v>
      </c>
      <c r="H482" t="s">
        <v>4991</v>
      </c>
      <c r="I482" s="2" t="s">
        <v>4995</v>
      </c>
      <c r="J482" s="2" t="s">
        <v>4996</v>
      </c>
      <c r="K482" t="s">
        <v>1752</v>
      </c>
    </row>
    <row r="483" spans="1:11" x14ac:dyDescent="0.45">
      <c r="A483" s="1">
        <v>481</v>
      </c>
      <c r="B483">
        <v>481</v>
      </c>
      <c r="C483" t="s">
        <v>4997</v>
      </c>
      <c r="D483" t="s">
        <v>3313</v>
      </c>
      <c r="E483" t="s">
        <v>1745</v>
      </c>
      <c r="F483" t="s">
        <v>3314</v>
      </c>
      <c r="G483" t="s">
        <v>3315</v>
      </c>
      <c r="H483" t="s">
        <v>4991</v>
      </c>
      <c r="I483" s="2" t="s">
        <v>4998</v>
      </c>
      <c r="J483" s="2" t="s">
        <v>4999</v>
      </c>
      <c r="K483" t="s">
        <v>1747</v>
      </c>
    </row>
    <row r="484" spans="1:11" x14ac:dyDescent="0.45">
      <c r="A484" s="1">
        <v>482</v>
      </c>
      <c r="B484">
        <v>482</v>
      </c>
      <c r="C484" t="s">
        <v>5000</v>
      </c>
      <c r="D484" t="s">
        <v>3313</v>
      </c>
      <c r="E484" t="s">
        <v>5001</v>
      </c>
      <c r="F484" t="s">
        <v>3323</v>
      </c>
      <c r="G484" t="s">
        <v>3315</v>
      </c>
      <c r="H484" t="s">
        <v>5002</v>
      </c>
      <c r="I484" s="2" t="s">
        <v>5003</v>
      </c>
      <c r="J484" s="2" t="s">
        <v>5004</v>
      </c>
      <c r="K484" t="s">
        <v>1729</v>
      </c>
    </row>
    <row r="485" spans="1:11" x14ac:dyDescent="0.45">
      <c r="A485" s="1">
        <v>483</v>
      </c>
      <c r="B485">
        <v>483</v>
      </c>
      <c r="C485" t="s">
        <v>5005</v>
      </c>
      <c r="D485" t="s">
        <v>3313</v>
      </c>
      <c r="E485" t="s">
        <v>5001</v>
      </c>
      <c r="F485" t="s">
        <v>3323</v>
      </c>
      <c r="G485" t="s">
        <v>3315</v>
      </c>
      <c r="H485" t="s">
        <v>5002</v>
      </c>
      <c r="I485" s="2" t="s">
        <v>5006</v>
      </c>
      <c r="J485" s="2" t="s">
        <v>5007</v>
      </c>
      <c r="K485" t="s">
        <v>1729</v>
      </c>
    </row>
    <row r="486" spans="1:11" x14ac:dyDescent="0.45">
      <c r="A486" s="1">
        <v>484</v>
      </c>
      <c r="B486">
        <v>484</v>
      </c>
      <c r="C486" t="s">
        <v>5008</v>
      </c>
      <c r="D486" t="s">
        <v>3313</v>
      </c>
      <c r="E486" t="s">
        <v>5009</v>
      </c>
      <c r="F486" t="s">
        <v>3323</v>
      </c>
      <c r="G486" t="s">
        <v>3315</v>
      </c>
      <c r="H486" t="s">
        <v>5002</v>
      </c>
      <c r="I486" s="2" t="s">
        <v>5010</v>
      </c>
      <c r="J486" s="2" t="s">
        <v>5011</v>
      </c>
      <c r="K486" t="s">
        <v>5012</v>
      </c>
    </row>
    <row r="487" spans="1:11" x14ac:dyDescent="0.45">
      <c r="A487" s="1">
        <v>485</v>
      </c>
      <c r="B487">
        <v>485</v>
      </c>
      <c r="C487" t="s">
        <v>5013</v>
      </c>
      <c r="D487" t="s">
        <v>3313</v>
      </c>
      <c r="E487" t="s">
        <v>5009</v>
      </c>
      <c r="F487" t="s">
        <v>3323</v>
      </c>
      <c r="G487" t="s">
        <v>3315</v>
      </c>
      <c r="H487" t="s">
        <v>5002</v>
      </c>
      <c r="I487" s="2" t="s">
        <v>5014</v>
      </c>
      <c r="J487" s="2" t="s">
        <v>5015</v>
      </c>
      <c r="K487" t="s">
        <v>5012</v>
      </c>
    </row>
    <row r="488" spans="1:11" x14ac:dyDescent="0.45">
      <c r="A488" s="1">
        <v>486</v>
      </c>
      <c r="B488">
        <v>486</v>
      </c>
      <c r="C488" t="s">
        <v>5016</v>
      </c>
      <c r="D488" t="s">
        <v>3313</v>
      </c>
      <c r="E488" t="s">
        <v>1735</v>
      </c>
      <c r="F488" t="s">
        <v>3323</v>
      </c>
      <c r="G488" t="s">
        <v>3315</v>
      </c>
      <c r="H488" t="s">
        <v>5002</v>
      </c>
      <c r="I488" s="2" t="s">
        <v>5017</v>
      </c>
      <c r="J488" s="2" t="s">
        <v>5018</v>
      </c>
      <c r="K488" t="s">
        <v>1737</v>
      </c>
    </row>
    <row r="489" spans="1:11" x14ac:dyDescent="0.45">
      <c r="A489" s="1">
        <v>487</v>
      </c>
      <c r="B489">
        <v>487</v>
      </c>
      <c r="C489" t="s">
        <v>5019</v>
      </c>
      <c r="D489" t="s">
        <v>3313</v>
      </c>
      <c r="E489" t="s">
        <v>95</v>
      </c>
      <c r="F489" t="s">
        <v>3314</v>
      </c>
      <c r="G489" t="s">
        <v>3315</v>
      </c>
      <c r="H489" t="s">
        <v>5020</v>
      </c>
      <c r="I489" s="2" t="s">
        <v>5021</v>
      </c>
      <c r="J489" s="2" t="s">
        <v>5022</v>
      </c>
      <c r="K489" t="s">
        <v>97</v>
      </c>
    </row>
    <row r="490" spans="1:11" x14ac:dyDescent="0.45">
      <c r="A490" s="1">
        <v>488</v>
      </c>
      <c r="B490">
        <v>488</v>
      </c>
      <c r="C490" t="s">
        <v>5023</v>
      </c>
      <c r="D490" t="s">
        <v>3313</v>
      </c>
      <c r="E490" t="s">
        <v>142</v>
      </c>
      <c r="F490" t="s">
        <v>3323</v>
      </c>
      <c r="G490" t="s">
        <v>3315</v>
      </c>
      <c r="H490" t="s">
        <v>5020</v>
      </c>
      <c r="I490" s="2" t="s">
        <v>5024</v>
      </c>
      <c r="J490" s="2" t="s">
        <v>5025</v>
      </c>
      <c r="K490" t="s">
        <v>144</v>
      </c>
    </row>
    <row r="491" spans="1:11" x14ac:dyDescent="0.45">
      <c r="A491" s="1">
        <v>489</v>
      </c>
      <c r="B491">
        <v>489</v>
      </c>
      <c r="C491" t="s">
        <v>5026</v>
      </c>
      <c r="D491" t="s">
        <v>3313</v>
      </c>
      <c r="E491" t="s">
        <v>130</v>
      </c>
      <c r="F491" t="s">
        <v>3323</v>
      </c>
      <c r="G491" t="s">
        <v>3315</v>
      </c>
      <c r="H491" t="s">
        <v>5020</v>
      </c>
      <c r="I491" s="2" t="s">
        <v>5027</v>
      </c>
      <c r="J491" s="2" t="s">
        <v>5028</v>
      </c>
      <c r="K491" t="s">
        <v>132</v>
      </c>
    </row>
    <row r="492" spans="1:11" x14ac:dyDescent="0.45">
      <c r="A492" s="1">
        <v>490</v>
      </c>
      <c r="B492">
        <v>490</v>
      </c>
      <c r="C492" t="s">
        <v>5029</v>
      </c>
      <c r="D492" t="s">
        <v>3313</v>
      </c>
      <c r="E492" t="s">
        <v>159</v>
      </c>
      <c r="F492" t="s">
        <v>3323</v>
      </c>
      <c r="G492" t="s">
        <v>3315</v>
      </c>
      <c r="H492" t="s">
        <v>5020</v>
      </c>
      <c r="I492" s="2" t="s">
        <v>5030</v>
      </c>
      <c r="J492" s="2" t="s">
        <v>5031</v>
      </c>
      <c r="K492" t="s">
        <v>161</v>
      </c>
    </row>
    <row r="493" spans="1:11" x14ac:dyDescent="0.45">
      <c r="A493" s="1">
        <v>491</v>
      </c>
      <c r="B493">
        <v>491</v>
      </c>
      <c r="C493" t="s">
        <v>5032</v>
      </c>
      <c r="D493" t="s">
        <v>3313</v>
      </c>
      <c r="E493" t="s">
        <v>110</v>
      </c>
      <c r="F493" t="s">
        <v>3323</v>
      </c>
      <c r="G493" t="s">
        <v>3315</v>
      </c>
      <c r="H493" t="s">
        <v>5020</v>
      </c>
      <c r="I493" s="2" t="s">
        <v>5033</v>
      </c>
      <c r="J493" s="2" t="s">
        <v>5034</v>
      </c>
      <c r="K493" t="s">
        <v>112</v>
      </c>
    </row>
    <row r="494" spans="1:11" x14ac:dyDescent="0.45">
      <c r="A494" s="1">
        <v>492</v>
      </c>
      <c r="B494">
        <v>492</v>
      </c>
      <c r="C494" t="s">
        <v>5035</v>
      </c>
      <c r="D494" t="s">
        <v>3313</v>
      </c>
      <c r="E494" t="s">
        <v>122</v>
      </c>
      <c r="F494" t="s">
        <v>3323</v>
      </c>
      <c r="G494" t="s">
        <v>3315</v>
      </c>
      <c r="H494" t="s">
        <v>5020</v>
      </c>
      <c r="I494" s="2" t="s">
        <v>5036</v>
      </c>
      <c r="J494" s="2" t="s">
        <v>5037</v>
      </c>
      <c r="K494" t="s">
        <v>124</v>
      </c>
    </row>
    <row r="495" spans="1:11" x14ac:dyDescent="0.45">
      <c r="A495" s="1">
        <v>493</v>
      </c>
      <c r="B495">
        <v>493</v>
      </c>
      <c r="C495" t="s">
        <v>5038</v>
      </c>
      <c r="D495" t="s">
        <v>3313</v>
      </c>
      <c r="E495" t="s">
        <v>485</v>
      </c>
      <c r="F495" t="s">
        <v>3323</v>
      </c>
      <c r="G495" t="s">
        <v>3315</v>
      </c>
      <c r="H495" t="s">
        <v>5039</v>
      </c>
      <c r="I495" s="2" t="s">
        <v>5040</v>
      </c>
      <c r="J495" s="2" t="s">
        <v>5041</v>
      </c>
      <c r="K495" t="s">
        <v>487</v>
      </c>
    </row>
    <row r="496" spans="1:11" x14ac:dyDescent="0.45">
      <c r="A496" s="1">
        <v>494</v>
      </c>
      <c r="B496">
        <v>494</v>
      </c>
      <c r="C496" t="s">
        <v>5042</v>
      </c>
      <c r="D496" t="s">
        <v>3313</v>
      </c>
      <c r="E496" t="s">
        <v>488</v>
      </c>
      <c r="F496" t="s">
        <v>3323</v>
      </c>
      <c r="G496" t="s">
        <v>3315</v>
      </c>
      <c r="H496" t="s">
        <v>5039</v>
      </c>
      <c r="I496" s="2" t="s">
        <v>5043</v>
      </c>
      <c r="J496" s="2" t="s">
        <v>5044</v>
      </c>
      <c r="K496" t="s">
        <v>490</v>
      </c>
    </row>
    <row r="497" spans="1:11" x14ac:dyDescent="0.45">
      <c r="A497" s="1">
        <v>495</v>
      </c>
      <c r="B497">
        <v>495</v>
      </c>
      <c r="C497" t="s">
        <v>5045</v>
      </c>
      <c r="D497" t="s">
        <v>3313</v>
      </c>
      <c r="E497" t="s">
        <v>494</v>
      </c>
      <c r="F497" t="s">
        <v>3323</v>
      </c>
      <c r="G497" t="s">
        <v>3315</v>
      </c>
      <c r="H497" t="s">
        <v>5039</v>
      </c>
      <c r="I497" s="2" t="s">
        <v>5046</v>
      </c>
      <c r="J497" s="2" t="s">
        <v>5047</v>
      </c>
      <c r="K497" t="s">
        <v>496</v>
      </c>
    </row>
    <row r="498" spans="1:11" x14ac:dyDescent="0.45">
      <c r="A498" s="1">
        <v>496</v>
      </c>
      <c r="B498">
        <v>496</v>
      </c>
      <c r="C498" t="s">
        <v>5048</v>
      </c>
      <c r="D498" t="s">
        <v>3313</v>
      </c>
      <c r="E498" t="s">
        <v>491</v>
      </c>
      <c r="F498" t="s">
        <v>3323</v>
      </c>
      <c r="G498" t="s">
        <v>3315</v>
      </c>
      <c r="H498" t="s">
        <v>5039</v>
      </c>
      <c r="I498" s="2" t="s">
        <v>5049</v>
      </c>
      <c r="J498" s="2" t="s">
        <v>5050</v>
      </c>
      <c r="K498" t="s">
        <v>493</v>
      </c>
    </row>
    <row r="499" spans="1:11" x14ac:dyDescent="0.45">
      <c r="A499" s="1">
        <v>497</v>
      </c>
      <c r="B499">
        <v>497</v>
      </c>
      <c r="C499" t="s">
        <v>5051</v>
      </c>
      <c r="D499" t="s">
        <v>3313</v>
      </c>
      <c r="E499" t="s">
        <v>5052</v>
      </c>
      <c r="F499" t="s">
        <v>3502</v>
      </c>
      <c r="G499" t="s">
        <v>3315</v>
      </c>
      <c r="H499" t="s">
        <v>5039</v>
      </c>
      <c r="I499" s="2" t="s">
        <v>5053</v>
      </c>
      <c r="J499" s="2" t="s">
        <v>5054</v>
      </c>
      <c r="K499" t="s">
        <v>5055</v>
      </c>
    </row>
    <row r="500" spans="1:11" x14ac:dyDescent="0.45">
      <c r="A500" s="1">
        <v>498</v>
      </c>
      <c r="B500">
        <v>498</v>
      </c>
      <c r="C500" t="s">
        <v>5056</v>
      </c>
      <c r="D500" t="s">
        <v>3313</v>
      </c>
      <c r="E500" t="s">
        <v>526</v>
      </c>
      <c r="F500" t="s">
        <v>3323</v>
      </c>
      <c r="G500" t="s">
        <v>3315</v>
      </c>
      <c r="H500" t="s">
        <v>5039</v>
      </c>
      <c r="I500" s="2" t="s">
        <v>5057</v>
      </c>
      <c r="J500" s="2" t="s">
        <v>5058</v>
      </c>
      <c r="K500" t="s">
        <v>528</v>
      </c>
    </row>
    <row r="501" spans="1:11" x14ac:dyDescent="0.45">
      <c r="A501" s="1">
        <v>499</v>
      </c>
      <c r="B501">
        <v>499</v>
      </c>
      <c r="C501" t="s">
        <v>5059</v>
      </c>
      <c r="D501" t="s">
        <v>3313</v>
      </c>
      <c r="E501" t="s">
        <v>529</v>
      </c>
      <c r="F501" t="s">
        <v>3323</v>
      </c>
      <c r="G501" t="s">
        <v>3315</v>
      </c>
      <c r="H501" t="s">
        <v>5039</v>
      </c>
      <c r="I501" s="2" t="s">
        <v>5060</v>
      </c>
      <c r="J501" s="2" t="s">
        <v>5061</v>
      </c>
      <c r="K501" t="s">
        <v>531</v>
      </c>
    </row>
    <row r="502" spans="1:11" x14ac:dyDescent="0.45">
      <c r="A502" s="1">
        <v>500</v>
      </c>
      <c r="B502">
        <v>500</v>
      </c>
      <c r="C502" t="s">
        <v>5062</v>
      </c>
      <c r="D502" t="s">
        <v>3313</v>
      </c>
      <c r="E502" t="s">
        <v>532</v>
      </c>
      <c r="F502" t="s">
        <v>3323</v>
      </c>
      <c r="G502" t="s">
        <v>3315</v>
      </c>
      <c r="H502" t="s">
        <v>5039</v>
      </c>
      <c r="I502" s="2" t="s">
        <v>5063</v>
      </c>
      <c r="J502" s="2" t="s">
        <v>5064</v>
      </c>
      <c r="K502" t="s">
        <v>534</v>
      </c>
    </row>
    <row r="503" spans="1:11" x14ac:dyDescent="0.45">
      <c r="A503" s="1">
        <v>501</v>
      </c>
      <c r="B503">
        <v>501</v>
      </c>
      <c r="C503" t="s">
        <v>5065</v>
      </c>
      <c r="D503" t="s">
        <v>3313</v>
      </c>
      <c r="E503" t="s">
        <v>535</v>
      </c>
      <c r="F503" t="s">
        <v>3323</v>
      </c>
      <c r="G503" t="s">
        <v>3315</v>
      </c>
      <c r="H503" t="s">
        <v>5039</v>
      </c>
      <c r="I503" s="2" t="s">
        <v>5066</v>
      </c>
      <c r="J503" s="2" t="s">
        <v>5067</v>
      </c>
      <c r="K503" t="s">
        <v>537</v>
      </c>
    </row>
    <row r="504" spans="1:11" x14ac:dyDescent="0.45">
      <c r="A504" s="1">
        <v>502</v>
      </c>
      <c r="B504">
        <v>502</v>
      </c>
      <c r="C504" t="s">
        <v>5068</v>
      </c>
      <c r="D504" t="s">
        <v>3313</v>
      </c>
      <c r="E504" t="s">
        <v>538</v>
      </c>
      <c r="F504" t="s">
        <v>3323</v>
      </c>
      <c r="G504" t="s">
        <v>3315</v>
      </c>
      <c r="H504" t="s">
        <v>5039</v>
      </c>
      <c r="I504" s="2" t="s">
        <v>5069</v>
      </c>
      <c r="J504" s="2" t="s">
        <v>5070</v>
      </c>
      <c r="K504" t="s">
        <v>540</v>
      </c>
    </row>
    <row r="505" spans="1:11" x14ac:dyDescent="0.45">
      <c r="A505" s="1">
        <v>503</v>
      </c>
      <c r="B505">
        <v>503</v>
      </c>
      <c r="C505" t="s">
        <v>5071</v>
      </c>
      <c r="D505" t="s">
        <v>3313</v>
      </c>
      <c r="E505" t="s">
        <v>541</v>
      </c>
      <c r="F505" t="s">
        <v>3323</v>
      </c>
      <c r="G505" t="s">
        <v>3315</v>
      </c>
      <c r="H505" t="s">
        <v>5039</v>
      </c>
      <c r="I505" s="2" t="s">
        <v>5072</v>
      </c>
      <c r="J505" s="2" t="s">
        <v>5073</v>
      </c>
      <c r="K505" t="s">
        <v>543</v>
      </c>
    </row>
    <row r="506" spans="1:11" x14ac:dyDescent="0.45">
      <c r="A506" s="1">
        <v>504</v>
      </c>
      <c r="B506">
        <v>504</v>
      </c>
      <c r="C506" t="s">
        <v>5074</v>
      </c>
      <c r="D506" t="s">
        <v>3313</v>
      </c>
      <c r="E506" t="s">
        <v>566</v>
      </c>
      <c r="F506" t="s">
        <v>3323</v>
      </c>
      <c r="G506" t="s">
        <v>3315</v>
      </c>
      <c r="I506" s="2" t="s">
        <v>5075</v>
      </c>
      <c r="J506" s="2" t="s">
        <v>5076</v>
      </c>
      <c r="K506" t="s">
        <v>568</v>
      </c>
    </row>
    <row r="507" spans="1:11" x14ac:dyDescent="0.45">
      <c r="A507" s="1">
        <v>505</v>
      </c>
      <c r="B507">
        <v>505</v>
      </c>
      <c r="C507" t="s">
        <v>5077</v>
      </c>
      <c r="D507" t="s">
        <v>3313</v>
      </c>
      <c r="E507" t="s">
        <v>572</v>
      </c>
      <c r="F507" t="s">
        <v>3417</v>
      </c>
      <c r="G507" t="s">
        <v>5078</v>
      </c>
      <c r="I507" s="2" t="s">
        <v>5079</v>
      </c>
      <c r="J507" s="2" t="s">
        <v>5080</v>
      </c>
      <c r="K507" t="s">
        <v>574</v>
      </c>
    </row>
    <row r="508" spans="1:11" x14ac:dyDescent="0.45">
      <c r="A508" s="1">
        <v>506</v>
      </c>
      <c r="B508">
        <v>506</v>
      </c>
      <c r="C508" t="s">
        <v>5081</v>
      </c>
      <c r="D508" t="s">
        <v>3313</v>
      </c>
      <c r="E508" t="s">
        <v>572</v>
      </c>
      <c r="F508" t="s">
        <v>3417</v>
      </c>
      <c r="G508" t="s">
        <v>5078</v>
      </c>
      <c r="I508" s="2" t="s">
        <v>5082</v>
      </c>
      <c r="J508" s="2" t="s">
        <v>5083</v>
      </c>
      <c r="K508" t="s">
        <v>574</v>
      </c>
    </row>
    <row r="509" spans="1:11" x14ac:dyDescent="0.45">
      <c r="A509" s="1">
        <v>507</v>
      </c>
      <c r="B509">
        <v>507</v>
      </c>
      <c r="C509" t="s">
        <v>5084</v>
      </c>
      <c r="D509" t="s">
        <v>3313</v>
      </c>
      <c r="E509" t="s">
        <v>572</v>
      </c>
      <c r="F509" t="s">
        <v>3417</v>
      </c>
      <c r="G509" t="s">
        <v>5078</v>
      </c>
      <c r="I509" s="2" t="s">
        <v>5085</v>
      </c>
      <c r="J509" s="2" t="s">
        <v>5086</v>
      </c>
      <c r="K509" t="s">
        <v>574</v>
      </c>
    </row>
    <row r="510" spans="1:11" x14ac:dyDescent="0.45">
      <c r="A510" s="1">
        <v>508</v>
      </c>
      <c r="B510">
        <v>508</v>
      </c>
      <c r="C510" t="s">
        <v>5087</v>
      </c>
      <c r="D510" t="s">
        <v>3313</v>
      </c>
      <c r="E510" t="s">
        <v>572</v>
      </c>
      <c r="F510" t="s">
        <v>3417</v>
      </c>
      <c r="G510" t="s">
        <v>3315</v>
      </c>
      <c r="I510" s="2" t="s">
        <v>5088</v>
      </c>
      <c r="J510" s="2" t="s">
        <v>5089</v>
      </c>
      <c r="K510" t="s">
        <v>574</v>
      </c>
    </row>
    <row r="511" spans="1:11" x14ac:dyDescent="0.45">
      <c r="A511" s="1">
        <v>509</v>
      </c>
      <c r="B511">
        <v>509</v>
      </c>
      <c r="C511" t="s">
        <v>5090</v>
      </c>
      <c r="D511" t="s">
        <v>3313</v>
      </c>
      <c r="E511" t="s">
        <v>572</v>
      </c>
      <c r="F511" t="s">
        <v>3417</v>
      </c>
      <c r="G511" t="s">
        <v>3315</v>
      </c>
      <c r="I511" s="2" t="s">
        <v>5091</v>
      </c>
      <c r="J511" s="2" t="s">
        <v>5092</v>
      </c>
      <c r="K511" t="s">
        <v>574</v>
      </c>
    </row>
    <row r="512" spans="1:11" x14ac:dyDescent="0.45">
      <c r="A512" s="1">
        <v>510</v>
      </c>
      <c r="B512">
        <v>510</v>
      </c>
      <c r="C512" t="s">
        <v>5093</v>
      </c>
      <c r="D512" t="s">
        <v>3313</v>
      </c>
      <c r="E512" t="s">
        <v>572</v>
      </c>
      <c r="F512" t="s">
        <v>3417</v>
      </c>
      <c r="G512" t="s">
        <v>3315</v>
      </c>
      <c r="I512" s="2" t="s">
        <v>5094</v>
      </c>
      <c r="J512" s="2" t="s">
        <v>5095</v>
      </c>
      <c r="K512" t="s">
        <v>574</v>
      </c>
    </row>
    <row r="513" spans="1:11" x14ac:dyDescent="0.45">
      <c r="A513" s="1">
        <v>511</v>
      </c>
      <c r="B513">
        <v>511</v>
      </c>
      <c r="C513" t="s">
        <v>5096</v>
      </c>
      <c r="D513" t="s">
        <v>3313</v>
      </c>
      <c r="E513" t="s">
        <v>572</v>
      </c>
      <c r="F513" t="s">
        <v>3502</v>
      </c>
      <c r="G513" t="s">
        <v>3315</v>
      </c>
      <c r="I513" s="2" t="s">
        <v>5097</v>
      </c>
      <c r="J513" s="2" t="s">
        <v>5098</v>
      </c>
      <c r="K513" t="s">
        <v>574</v>
      </c>
    </row>
    <row r="514" spans="1:11" x14ac:dyDescent="0.45">
      <c r="A514" s="1">
        <v>512</v>
      </c>
      <c r="B514">
        <v>512</v>
      </c>
      <c r="C514" t="s">
        <v>5099</v>
      </c>
      <c r="D514" t="s">
        <v>3313</v>
      </c>
      <c r="E514" t="s">
        <v>572</v>
      </c>
      <c r="F514" t="s">
        <v>3417</v>
      </c>
      <c r="G514" t="s">
        <v>5100</v>
      </c>
      <c r="I514" s="2" t="s">
        <v>5101</v>
      </c>
      <c r="J514" s="2" t="s">
        <v>5102</v>
      </c>
      <c r="K514" t="s">
        <v>574</v>
      </c>
    </row>
    <row r="515" spans="1:11" x14ac:dyDescent="0.45">
      <c r="A515" s="1">
        <v>513</v>
      </c>
      <c r="B515">
        <v>513</v>
      </c>
      <c r="C515" t="s">
        <v>5103</v>
      </c>
      <c r="D515" t="s">
        <v>3313</v>
      </c>
      <c r="E515" t="s">
        <v>572</v>
      </c>
      <c r="F515" t="s">
        <v>3417</v>
      </c>
      <c r="G515" t="s">
        <v>5100</v>
      </c>
      <c r="I515" s="2" t="s">
        <v>5104</v>
      </c>
      <c r="J515" s="2" t="s">
        <v>5105</v>
      </c>
      <c r="K515" t="s">
        <v>574</v>
      </c>
    </row>
    <row r="516" spans="1:11" x14ac:dyDescent="0.45">
      <c r="A516" s="1">
        <v>514</v>
      </c>
      <c r="B516">
        <v>514</v>
      </c>
      <c r="C516" t="s">
        <v>5106</v>
      </c>
      <c r="D516" t="s">
        <v>3313</v>
      </c>
      <c r="E516" t="s">
        <v>572</v>
      </c>
      <c r="F516" t="s">
        <v>3417</v>
      </c>
      <c r="G516" t="s">
        <v>5100</v>
      </c>
      <c r="I516" s="2" t="s">
        <v>5107</v>
      </c>
      <c r="J516" s="2" t="s">
        <v>5108</v>
      </c>
      <c r="K516" t="s">
        <v>574</v>
      </c>
    </row>
    <row r="517" spans="1:11" x14ac:dyDescent="0.45">
      <c r="A517" s="1">
        <v>515</v>
      </c>
      <c r="B517">
        <v>515</v>
      </c>
      <c r="C517" t="s">
        <v>5109</v>
      </c>
      <c r="D517" t="s">
        <v>3313</v>
      </c>
      <c r="E517" t="s">
        <v>572</v>
      </c>
      <c r="F517" t="s">
        <v>3417</v>
      </c>
      <c r="G517" t="s">
        <v>5100</v>
      </c>
      <c r="I517" s="2" t="s">
        <v>5110</v>
      </c>
      <c r="J517" s="2" t="s">
        <v>5111</v>
      </c>
      <c r="K517" t="s">
        <v>574</v>
      </c>
    </row>
    <row r="518" spans="1:11" x14ac:dyDescent="0.45">
      <c r="A518" s="1">
        <v>516</v>
      </c>
      <c r="B518">
        <v>516</v>
      </c>
      <c r="C518" t="s">
        <v>5112</v>
      </c>
      <c r="D518" t="s">
        <v>3313</v>
      </c>
      <c r="E518" t="s">
        <v>586</v>
      </c>
      <c r="F518" t="s">
        <v>3417</v>
      </c>
      <c r="G518" t="s">
        <v>5078</v>
      </c>
      <c r="I518" s="2" t="s">
        <v>5113</v>
      </c>
      <c r="J518" s="2" t="s">
        <v>5114</v>
      </c>
      <c r="K518" t="s">
        <v>588</v>
      </c>
    </row>
    <row r="519" spans="1:11" x14ac:dyDescent="0.45">
      <c r="A519" s="1">
        <v>517</v>
      </c>
      <c r="B519">
        <v>517</v>
      </c>
      <c r="C519" t="s">
        <v>5115</v>
      </c>
      <c r="D519" t="s">
        <v>3313</v>
      </c>
      <c r="E519" t="s">
        <v>586</v>
      </c>
      <c r="F519" t="s">
        <v>3417</v>
      </c>
      <c r="G519" t="s">
        <v>3315</v>
      </c>
      <c r="I519" s="2" t="s">
        <v>5116</v>
      </c>
      <c r="J519" s="2" t="s">
        <v>5117</v>
      </c>
      <c r="K519" t="s">
        <v>588</v>
      </c>
    </row>
    <row r="520" spans="1:11" x14ac:dyDescent="0.45">
      <c r="A520" s="1">
        <v>518</v>
      </c>
      <c r="B520">
        <v>518</v>
      </c>
      <c r="C520" t="s">
        <v>5118</v>
      </c>
      <c r="D520" t="s">
        <v>3313</v>
      </c>
      <c r="E520" t="s">
        <v>586</v>
      </c>
      <c r="F520" t="s">
        <v>3417</v>
      </c>
      <c r="G520" t="s">
        <v>5100</v>
      </c>
      <c r="I520" s="2" t="s">
        <v>5119</v>
      </c>
      <c r="J520" s="2" t="s">
        <v>5120</v>
      </c>
      <c r="K520" t="s">
        <v>588</v>
      </c>
    </row>
    <row r="521" spans="1:11" x14ac:dyDescent="0.45">
      <c r="A521" s="1">
        <v>519</v>
      </c>
      <c r="B521">
        <v>519</v>
      </c>
      <c r="C521" t="s">
        <v>5121</v>
      </c>
      <c r="D521" t="s">
        <v>3313</v>
      </c>
      <c r="E521" t="s">
        <v>589</v>
      </c>
      <c r="F521" t="s">
        <v>3417</v>
      </c>
      <c r="G521" t="s">
        <v>3315</v>
      </c>
      <c r="I521" s="2" t="s">
        <v>5122</v>
      </c>
      <c r="J521" s="2" t="s">
        <v>5123</v>
      </c>
      <c r="K521" t="s">
        <v>591</v>
      </c>
    </row>
    <row r="522" spans="1:11" x14ac:dyDescent="0.45">
      <c r="A522" s="1">
        <v>520</v>
      </c>
      <c r="B522">
        <v>520</v>
      </c>
      <c r="C522" t="s">
        <v>5124</v>
      </c>
      <c r="D522" t="s">
        <v>3313</v>
      </c>
      <c r="E522" t="s">
        <v>589</v>
      </c>
      <c r="F522" t="s">
        <v>3417</v>
      </c>
      <c r="G522" t="s">
        <v>5100</v>
      </c>
      <c r="I522" s="2" t="s">
        <v>5125</v>
      </c>
      <c r="J522" s="2" t="s">
        <v>5126</v>
      </c>
      <c r="K522" t="s">
        <v>591</v>
      </c>
    </row>
    <row r="523" spans="1:11" x14ac:dyDescent="0.45">
      <c r="A523" s="1">
        <v>521</v>
      </c>
      <c r="B523">
        <v>521</v>
      </c>
      <c r="C523" t="s">
        <v>5127</v>
      </c>
      <c r="D523" t="s">
        <v>3313</v>
      </c>
      <c r="E523" t="s">
        <v>580</v>
      </c>
      <c r="F523" t="s">
        <v>3417</v>
      </c>
      <c r="G523" t="s">
        <v>5078</v>
      </c>
      <c r="I523" s="2" t="s">
        <v>5128</v>
      </c>
      <c r="J523" s="2" t="s">
        <v>5129</v>
      </c>
      <c r="K523" t="s">
        <v>582</v>
      </c>
    </row>
    <row r="524" spans="1:11" x14ac:dyDescent="0.45">
      <c r="A524" s="1">
        <v>522</v>
      </c>
      <c r="B524">
        <v>522</v>
      </c>
      <c r="C524" t="s">
        <v>5130</v>
      </c>
      <c r="D524" t="s">
        <v>3313</v>
      </c>
      <c r="E524" t="s">
        <v>580</v>
      </c>
      <c r="F524" t="s">
        <v>3417</v>
      </c>
      <c r="G524" t="s">
        <v>3315</v>
      </c>
      <c r="I524" s="2" t="s">
        <v>5131</v>
      </c>
      <c r="J524" s="2" t="s">
        <v>5132</v>
      </c>
      <c r="K524" t="s">
        <v>582</v>
      </c>
    </row>
    <row r="525" spans="1:11" x14ac:dyDescent="0.45">
      <c r="A525" s="1">
        <v>523</v>
      </c>
      <c r="B525">
        <v>523</v>
      </c>
      <c r="C525" t="s">
        <v>5133</v>
      </c>
      <c r="D525" t="s">
        <v>3313</v>
      </c>
      <c r="E525" t="s">
        <v>583</v>
      </c>
      <c r="F525" t="s">
        <v>3417</v>
      </c>
      <c r="G525" t="s">
        <v>5078</v>
      </c>
      <c r="I525" s="2" t="s">
        <v>5134</v>
      </c>
      <c r="J525" s="2" t="s">
        <v>5135</v>
      </c>
      <c r="K525" t="s">
        <v>585</v>
      </c>
    </row>
    <row r="526" spans="1:11" x14ac:dyDescent="0.45">
      <c r="A526" s="1">
        <v>524</v>
      </c>
      <c r="B526">
        <v>524</v>
      </c>
      <c r="C526" t="s">
        <v>5136</v>
      </c>
      <c r="D526" t="s">
        <v>3313</v>
      </c>
      <c r="E526" t="s">
        <v>583</v>
      </c>
      <c r="F526" t="s">
        <v>3417</v>
      </c>
      <c r="G526" t="s">
        <v>3315</v>
      </c>
      <c r="I526" s="2" t="s">
        <v>5137</v>
      </c>
      <c r="J526" s="2" t="s">
        <v>5138</v>
      </c>
      <c r="K526" t="s">
        <v>585</v>
      </c>
    </row>
    <row r="527" spans="1:11" x14ac:dyDescent="0.45">
      <c r="A527" s="1">
        <v>525</v>
      </c>
      <c r="B527">
        <v>525</v>
      </c>
      <c r="C527" t="s">
        <v>5139</v>
      </c>
      <c r="D527" t="s">
        <v>3313</v>
      </c>
      <c r="E527" t="s">
        <v>583</v>
      </c>
      <c r="F527" t="s">
        <v>3417</v>
      </c>
      <c r="G527" t="s">
        <v>3315</v>
      </c>
      <c r="I527" s="2" t="s">
        <v>5140</v>
      </c>
      <c r="J527" s="2" t="s">
        <v>5141</v>
      </c>
      <c r="K527" t="s">
        <v>585</v>
      </c>
    </row>
    <row r="528" spans="1:11" x14ac:dyDescent="0.45">
      <c r="A528" s="1">
        <v>526</v>
      </c>
      <c r="B528">
        <v>526</v>
      </c>
      <c r="C528" t="s">
        <v>5142</v>
      </c>
      <c r="D528" t="s">
        <v>3313</v>
      </c>
      <c r="E528" t="s">
        <v>583</v>
      </c>
      <c r="F528" t="s">
        <v>3417</v>
      </c>
      <c r="G528" t="s">
        <v>5100</v>
      </c>
      <c r="I528" s="2" t="s">
        <v>5143</v>
      </c>
      <c r="J528" s="2" t="s">
        <v>5144</v>
      </c>
      <c r="K528" t="s">
        <v>585</v>
      </c>
    </row>
    <row r="529" spans="1:11" x14ac:dyDescent="0.45">
      <c r="A529" s="1">
        <v>527</v>
      </c>
      <c r="B529">
        <v>527</v>
      </c>
      <c r="C529" t="s">
        <v>5145</v>
      </c>
      <c r="D529" t="s">
        <v>3313</v>
      </c>
      <c r="E529" t="s">
        <v>598</v>
      </c>
      <c r="F529" t="s">
        <v>3336</v>
      </c>
      <c r="G529" t="s">
        <v>5078</v>
      </c>
      <c r="I529" s="2" t="s">
        <v>5146</v>
      </c>
      <c r="J529" s="2" t="s">
        <v>5147</v>
      </c>
      <c r="K529" t="s">
        <v>600</v>
      </c>
    </row>
    <row r="530" spans="1:11" x14ac:dyDescent="0.45">
      <c r="A530" s="1">
        <v>528</v>
      </c>
      <c r="B530">
        <v>528</v>
      </c>
      <c r="C530" t="s">
        <v>5148</v>
      </c>
      <c r="D530" t="s">
        <v>3313</v>
      </c>
      <c r="E530" t="s">
        <v>592</v>
      </c>
      <c r="F530" t="s">
        <v>3336</v>
      </c>
      <c r="G530" t="s">
        <v>5078</v>
      </c>
      <c r="I530" s="2" t="s">
        <v>5149</v>
      </c>
      <c r="J530" s="2" t="s">
        <v>5150</v>
      </c>
      <c r="K530" t="s">
        <v>594</v>
      </c>
    </row>
    <row r="531" spans="1:11" x14ac:dyDescent="0.45">
      <c r="A531" s="1">
        <v>529</v>
      </c>
      <c r="B531">
        <v>529</v>
      </c>
      <c r="C531" t="s">
        <v>5151</v>
      </c>
      <c r="D531" t="s">
        <v>3313</v>
      </c>
      <c r="E531" t="s">
        <v>595</v>
      </c>
      <c r="F531" t="s">
        <v>3336</v>
      </c>
      <c r="G531" t="s">
        <v>5078</v>
      </c>
      <c r="I531" s="2" t="s">
        <v>5152</v>
      </c>
      <c r="J531" s="2" t="s">
        <v>5153</v>
      </c>
      <c r="K531" t="s">
        <v>597</v>
      </c>
    </row>
    <row r="532" spans="1:11" x14ac:dyDescent="0.45">
      <c r="A532" s="1">
        <v>530</v>
      </c>
      <c r="B532">
        <v>530</v>
      </c>
      <c r="C532" t="s">
        <v>5154</v>
      </c>
      <c r="D532" t="s">
        <v>3313</v>
      </c>
      <c r="E532" t="s">
        <v>601</v>
      </c>
      <c r="F532" t="s">
        <v>3336</v>
      </c>
      <c r="G532" t="s">
        <v>3315</v>
      </c>
      <c r="I532" s="2" t="s">
        <v>5155</v>
      </c>
      <c r="J532" s="2" t="s">
        <v>5156</v>
      </c>
      <c r="K532" t="s">
        <v>603</v>
      </c>
    </row>
    <row r="533" spans="1:11" x14ac:dyDescent="0.45">
      <c r="A533" s="1">
        <v>531</v>
      </c>
      <c r="B533">
        <v>531</v>
      </c>
      <c r="C533" t="s">
        <v>5157</v>
      </c>
      <c r="D533" t="s">
        <v>3313</v>
      </c>
      <c r="E533" t="s">
        <v>5158</v>
      </c>
      <c r="F533" t="s">
        <v>3336</v>
      </c>
      <c r="G533" t="s">
        <v>3315</v>
      </c>
      <c r="I533" s="2" t="s">
        <v>5159</v>
      </c>
      <c r="J533" s="2" t="s">
        <v>5160</v>
      </c>
      <c r="K533" t="s">
        <v>5161</v>
      </c>
    </row>
    <row r="534" spans="1:11" x14ac:dyDescent="0.45">
      <c r="A534" s="1">
        <v>532</v>
      </c>
      <c r="B534">
        <v>532</v>
      </c>
      <c r="C534" t="s">
        <v>5162</v>
      </c>
      <c r="D534" t="s">
        <v>3313</v>
      </c>
      <c r="E534" t="s">
        <v>601</v>
      </c>
      <c r="F534" t="s">
        <v>3336</v>
      </c>
      <c r="G534" t="s">
        <v>5100</v>
      </c>
      <c r="I534" s="2" t="s">
        <v>5163</v>
      </c>
      <c r="J534" s="2" t="s">
        <v>5164</v>
      </c>
      <c r="K534" t="s">
        <v>603</v>
      </c>
    </row>
    <row r="535" spans="1:11" x14ac:dyDescent="0.45">
      <c r="A535" s="1">
        <v>533</v>
      </c>
      <c r="B535">
        <v>533</v>
      </c>
      <c r="C535" t="s">
        <v>5165</v>
      </c>
      <c r="D535" t="s">
        <v>3313</v>
      </c>
      <c r="E535" t="s">
        <v>598</v>
      </c>
      <c r="F535" t="s">
        <v>3336</v>
      </c>
      <c r="G535" t="s">
        <v>3315</v>
      </c>
      <c r="I535" s="2" t="s">
        <v>5166</v>
      </c>
      <c r="J535" s="2" t="s">
        <v>5167</v>
      </c>
      <c r="K535" t="s">
        <v>600</v>
      </c>
    </row>
    <row r="536" spans="1:11" x14ac:dyDescent="0.45">
      <c r="A536" s="1">
        <v>534</v>
      </c>
      <c r="B536">
        <v>534</v>
      </c>
      <c r="C536" t="s">
        <v>5168</v>
      </c>
      <c r="D536" t="s">
        <v>3313</v>
      </c>
      <c r="E536" t="s">
        <v>592</v>
      </c>
      <c r="F536" t="s">
        <v>3336</v>
      </c>
      <c r="G536" t="s">
        <v>3315</v>
      </c>
      <c r="I536" s="2" t="s">
        <v>5169</v>
      </c>
      <c r="J536" s="2" t="s">
        <v>5170</v>
      </c>
      <c r="K536" t="s">
        <v>594</v>
      </c>
    </row>
    <row r="537" spans="1:11" x14ac:dyDescent="0.45">
      <c r="A537" s="1">
        <v>535</v>
      </c>
      <c r="B537">
        <v>535</v>
      </c>
      <c r="C537" t="s">
        <v>5171</v>
      </c>
      <c r="D537" t="s">
        <v>3313</v>
      </c>
      <c r="E537" t="s">
        <v>2408</v>
      </c>
      <c r="F537" t="s">
        <v>3314</v>
      </c>
      <c r="G537" t="s">
        <v>3315</v>
      </c>
      <c r="I537" s="2" t="s">
        <v>5172</v>
      </c>
      <c r="J537" s="2" t="s">
        <v>5173</v>
      </c>
      <c r="K537" t="s">
        <v>2410</v>
      </c>
    </row>
    <row r="538" spans="1:11" x14ac:dyDescent="0.45">
      <c r="A538" s="1">
        <v>536</v>
      </c>
      <c r="B538">
        <v>536</v>
      </c>
      <c r="C538" t="s">
        <v>5174</v>
      </c>
      <c r="D538" t="s">
        <v>3313</v>
      </c>
      <c r="E538" t="s">
        <v>2411</v>
      </c>
      <c r="F538" t="s">
        <v>3314</v>
      </c>
      <c r="G538" t="s">
        <v>3315</v>
      </c>
      <c r="I538" s="2" t="s">
        <v>5175</v>
      </c>
      <c r="J538" s="2" t="s">
        <v>5176</v>
      </c>
      <c r="K538" t="s">
        <v>2413</v>
      </c>
    </row>
    <row r="539" spans="1:11" x14ac:dyDescent="0.45">
      <c r="A539" s="1">
        <v>537</v>
      </c>
      <c r="B539">
        <v>537</v>
      </c>
      <c r="C539" t="s">
        <v>5177</v>
      </c>
      <c r="D539" t="s">
        <v>3313</v>
      </c>
      <c r="E539" t="s">
        <v>2414</v>
      </c>
      <c r="F539" t="s">
        <v>3314</v>
      </c>
      <c r="G539" t="s">
        <v>3315</v>
      </c>
      <c r="I539" s="2" t="s">
        <v>5178</v>
      </c>
      <c r="J539" s="2" t="s">
        <v>5179</v>
      </c>
      <c r="K539" t="s">
        <v>2416</v>
      </c>
    </row>
    <row r="540" spans="1:11" x14ac:dyDescent="0.45">
      <c r="A540" s="1">
        <v>538</v>
      </c>
      <c r="B540">
        <v>538</v>
      </c>
      <c r="C540" t="s">
        <v>5180</v>
      </c>
      <c r="D540" t="s">
        <v>3313</v>
      </c>
      <c r="E540" t="s">
        <v>2417</v>
      </c>
      <c r="F540" t="s">
        <v>3314</v>
      </c>
      <c r="G540" t="s">
        <v>3315</v>
      </c>
      <c r="I540" s="2" t="s">
        <v>5181</v>
      </c>
      <c r="J540" s="2" t="s">
        <v>5182</v>
      </c>
      <c r="K540" t="s">
        <v>2420</v>
      </c>
    </row>
    <row r="541" spans="1:11" x14ac:dyDescent="0.45">
      <c r="A541" s="1">
        <v>539</v>
      </c>
      <c r="B541">
        <v>539</v>
      </c>
      <c r="C541" t="s">
        <v>5183</v>
      </c>
      <c r="D541" t="s">
        <v>3313</v>
      </c>
      <c r="E541" t="s">
        <v>2422</v>
      </c>
      <c r="F541" t="s">
        <v>3314</v>
      </c>
      <c r="G541" t="s">
        <v>3315</v>
      </c>
      <c r="I541" s="2" t="s">
        <v>5184</v>
      </c>
      <c r="J541" s="2" t="s">
        <v>5185</v>
      </c>
      <c r="K541" t="s">
        <v>2425</v>
      </c>
    </row>
    <row r="542" spans="1:11" x14ac:dyDescent="0.45">
      <c r="A542" s="1">
        <v>540</v>
      </c>
      <c r="B542">
        <v>540</v>
      </c>
      <c r="C542" t="s">
        <v>5186</v>
      </c>
      <c r="D542" t="s">
        <v>3313</v>
      </c>
      <c r="E542" t="s">
        <v>2427</v>
      </c>
      <c r="F542" t="s">
        <v>3323</v>
      </c>
      <c r="G542" t="s">
        <v>3315</v>
      </c>
      <c r="I542" s="2" t="s">
        <v>5187</v>
      </c>
      <c r="J542" s="2" t="s">
        <v>5188</v>
      </c>
      <c r="K542" t="s">
        <v>2429</v>
      </c>
    </row>
    <row r="543" spans="1:11" x14ac:dyDescent="0.45">
      <c r="A543" s="1">
        <v>541</v>
      </c>
      <c r="B543">
        <v>541</v>
      </c>
      <c r="C543" t="s">
        <v>5189</v>
      </c>
      <c r="D543" t="s">
        <v>3313</v>
      </c>
      <c r="E543" t="s">
        <v>2430</v>
      </c>
      <c r="F543" t="s">
        <v>3314</v>
      </c>
      <c r="G543" t="s">
        <v>3315</v>
      </c>
      <c r="I543" s="2" t="s">
        <v>5190</v>
      </c>
      <c r="J543" s="2" t="s">
        <v>5191</v>
      </c>
      <c r="K543" t="s">
        <v>2432</v>
      </c>
    </row>
    <row r="544" spans="1:11" x14ac:dyDescent="0.45">
      <c r="A544" s="1">
        <v>542</v>
      </c>
      <c r="B544">
        <v>542</v>
      </c>
      <c r="C544" t="s">
        <v>5192</v>
      </c>
      <c r="D544" t="s">
        <v>3313</v>
      </c>
      <c r="E544" t="s">
        <v>2438</v>
      </c>
      <c r="F544" t="s">
        <v>3323</v>
      </c>
      <c r="G544" t="s">
        <v>3315</v>
      </c>
      <c r="I544" s="2" t="s">
        <v>5193</v>
      </c>
      <c r="J544" s="2" t="s">
        <v>5194</v>
      </c>
      <c r="K544" t="s">
        <v>2441</v>
      </c>
    </row>
    <row r="545" spans="1:11" x14ac:dyDescent="0.45">
      <c r="A545" s="1">
        <v>543</v>
      </c>
      <c r="B545">
        <v>543</v>
      </c>
      <c r="C545" t="s">
        <v>5195</v>
      </c>
      <c r="D545" t="s">
        <v>3313</v>
      </c>
      <c r="E545" t="s">
        <v>2438</v>
      </c>
      <c r="F545" t="s">
        <v>3323</v>
      </c>
      <c r="G545" t="s">
        <v>3315</v>
      </c>
      <c r="I545" s="2" t="s">
        <v>5196</v>
      </c>
      <c r="J545" s="2" t="s">
        <v>5197</v>
      </c>
      <c r="K545" t="s">
        <v>2441</v>
      </c>
    </row>
    <row r="546" spans="1:11" x14ac:dyDescent="0.45">
      <c r="A546" s="1">
        <v>544</v>
      </c>
      <c r="B546">
        <v>544</v>
      </c>
      <c r="C546" t="s">
        <v>5198</v>
      </c>
      <c r="D546" t="s">
        <v>3313</v>
      </c>
      <c r="E546" t="s">
        <v>2443</v>
      </c>
      <c r="F546" t="s">
        <v>3314</v>
      </c>
      <c r="G546" t="s">
        <v>3315</v>
      </c>
      <c r="I546" s="2" t="s">
        <v>5199</v>
      </c>
      <c r="J546" s="2" t="s">
        <v>5200</v>
      </c>
      <c r="K546" t="s">
        <v>2446</v>
      </c>
    </row>
    <row r="547" spans="1:11" x14ac:dyDescent="0.45">
      <c r="A547" s="1">
        <v>545</v>
      </c>
      <c r="B547">
        <v>545</v>
      </c>
      <c r="C547" t="s">
        <v>5201</v>
      </c>
      <c r="D547" t="s">
        <v>3313</v>
      </c>
      <c r="E547" t="s">
        <v>2461</v>
      </c>
      <c r="F547" t="s">
        <v>3336</v>
      </c>
      <c r="G547" t="s">
        <v>3315</v>
      </c>
      <c r="I547" s="2" t="s">
        <v>5202</v>
      </c>
      <c r="J547" s="2" t="s">
        <v>5203</v>
      </c>
      <c r="K547" t="s">
        <v>2463</v>
      </c>
    </row>
    <row r="548" spans="1:11" x14ac:dyDescent="0.45">
      <c r="A548" s="1">
        <v>546</v>
      </c>
      <c r="B548">
        <v>546</v>
      </c>
      <c r="C548" t="s">
        <v>5204</v>
      </c>
      <c r="D548" t="s">
        <v>3313</v>
      </c>
      <c r="E548" t="s">
        <v>2464</v>
      </c>
      <c r="F548" t="s">
        <v>3336</v>
      </c>
      <c r="G548" t="s">
        <v>3315</v>
      </c>
      <c r="I548" s="2" t="s">
        <v>5205</v>
      </c>
      <c r="J548" s="2" t="s">
        <v>5206</v>
      </c>
      <c r="K548" t="s">
        <v>2466</v>
      </c>
    </row>
    <row r="549" spans="1:11" x14ac:dyDescent="0.45">
      <c r="A549" s="1">
        <v>547</v>
      </c>
      <c r="B549">
        <v>547</v>
      </c>
      <c r="C549" t="s">
        <v>5207</v>
      </c>
      <c r="D549" t="s">
        <v>3313</v>
      </c>
      <c r="E549" t="s">
        <v>2467</v>
      </c>
      <c r="F549" t="s">
        <v>3336</v>
      </c>
      <c r="G549" t="s">
        <v>3315</v>
      </c>
      <c r="I549" s="2" t="s">
        <v>5208</v>
      </c>
      <c r="J549" s="2" t="s">
        <v>5209</v>
      </c>
      <c r="K549" t="s">
        <v>2469</v>
      </c>
    </row>
    <row r="550" spans="1:11" x14ac:dyDescent="0.45">
      <c r="A550" s="1">
        <v>548</v>
      </c>
      <c r="B550">
        <v>548</v>
      </c>
      <c r="C550" t="s">
        <v>5210</v>
      </c>
      <c r="D550" t="s">
        <v>3313</v>
      </c>
      <c r="E550" t="s">
        <v>2470</v>
      </c>
      <c r="F550" t="s">
        <v>3336</v>
      </c>
      <c r="G550" t="s">
        <v>3315</v>
      </c>
      <c r="I550" s="2" t="s">
        <v>5211</v>
      </c>
      <c r="J550" s="2" t="s">
        <v>5212</v>
      </c>
      <c r="K550" t="s">
        <v>2473</v>
      </c>
    </row>
    <row r="551" spans="1:11" x14ac:dyDescent="0.45">
      <c r="A551" s="1">
        <v>549</v>
      </c>
      <c r="B551">
        <v>549</v>
      </c>
      <c r="C551" t="s">
        <v>5213</v>
      </c>
      <c r="D551" t="s">
        <v>3313</v>
      </c>
      <c r="E551" t="s">
        <v>2475</v>
      </c>
      <c r="F551" t="s">
        <v>3323</v>
      </c>
      <c r="G551" t="s">
        <v>3315</v>
      </c>
      <c r="I551" s="2" t="s">
        <v>5214</v>
      </c>
      <c r="J551" s="2" t="s">
        <v>5215</v>
      </c>
      <c r="K551" t="s">
        <v>2477</v>
      </c>
    </row>
    <row r="552" spans="1:11" x14ac:dyDescent="0.45">
      <c r="A552" s="1">
        <v>550</v>
      </c>
      <c r="B552">
        <v>550</v>
      </c>
      <c r="C552" t="s">
        <v>5216</v>
      </c>
      <c r="D552" t="s">
        <v>3313</v>
      </c>
      <c r="E552" t="s">
        <v>2478</v>
      </c>
      <c r="F552" t="s">
        <v>3323</v>
      </c>
      <c r="G552" t="s">
        <v>3315</v>
      </c>
      <c r="I552" s="2" t="s">
        <v>5217</v>
      </c>
      <c r="J552" s="2" t="s">
        <v>5218</v>
      </c>
      <c r="K552" t="s">
        <v>2480</v>
      </c>
    </row>
    <row r="553" spans="1:11" x14ac:dyDescent="0.45">
      <c r="A553" s="1">
        <v>551</v>
      </c>
      <c r="B553">
        <v>551</v>
      </c>
      <c r="C553" t="s">
        <v>5219</v>
      </c>
      <c r="D553" t="s">
        <v>3313</v>
      </c>
      <c r="E553" t="s">
        <v>2483</v>
      </c>
      <c r="F553" t="s">
        <v>3314</v>
      </c>
      <c r="G553" t="s">
        <v>3315</v>
      </c>
      <c r="I553" s="2" t="s">
        <v>5220</v>
      </c>
      <c r="J553" s="2" t="s">
        <v>5221</v>
      </c>
      <c r="K553" t="s">
        <v>2485</v>
      </c>
    </row>
    <row r="554" spans="1:11" x14ac:dyDescent="0.45">
      <c r="A554" s="1">
        <v>552</v>
      </c>
      <c r="B554">
        <v>552</v>
      </c>
      <c r="C554" t="s">
        <v>5222</v>
      </c>
      <c r="D554" t="s">
        <v>3313</v>
      </c>
      <c r="E554" t="s">
        <v>2486</v>
      </c>
      <c r="F554" t="s">
        <v>3323</v>
      </c>
      <c r="G554" t="s">
        <v>3315</v>
      </c>
      <c r="I554" s="2" t="s">
        <v>5223</v>
      </c>
      <c r="J554" s="2" t="s">
        <v>5224</v>
      </c>
      <c r="K554" t="s">
        <v>2488</v>
      </c>
    </row>
    <row r="555" spans="1:11" x14ac:dyDescent="0.45">
      <c r="A555" s="1">
        <v>553</v>
      </c>
      <c r="B555">
        <v>553</v>
      </c>
      <c r="C555" t="s">
        <v>5225</v>
      </c>
      <c r="D555" t="s">
        <v>3313</v>
      </c>
      <c r="E555" t="s">
        <v>5226</v>
      </c>
      <c r="F555" t="s">
        <v>3314</v>
      </c>
      <c r="G555" t="s">
        <v>3315</v>
      </c>
      <c r="I555" s="2" t="s">
        <v>5227</v>
      </c>
      <c r="J555" s="11" t="s">
        <v>5228</v>
      </c>
      <c r="K555" t="s">
        <v>5229</v>
      </c>
    </row>
    <row r="556" spans="1:11" x14ac:dyDescent="0.45">
      <c r="A556" s="1">
        <v>554</v>
      </c>
      <c r="B556">
        <v>554</v>
      </c>
      <c r="C556" t="s">
        <v>5230</v>
      </c>
      <c r="D556" t="s">
        <v>3313</v>
      </c>
      <c r="E556" t="s">
        <v>2495</v>
      </c>
      <c r="F556" t="s">
        <v>3323</v>
      </c>
      <c r="G556" t="s">
        <v>3315</v>
      </c>
      <c r="I556" s="2" t="s">
        <v>5231</v>
      </c>
      <c r="J556" s="2" t="s">
        <v>5232</v>
      </c>
      <c r="K556" t="s">
        <v>2497</v>
      </c>
    </row>
    <row r="557" spans="1:11" x14ac:dyDescent="0.45">
      <c r="A557" s="1">
        <v>555</v>
      </c>
      <c r="B557">
        <v>555</v>
      </c>
      <c r="C557" t="s">
        <v>5233</v>
      </c>
      <c r="D557" t="s">
        <v>3313</v>
      </c>
      <c r="E557" t="s">
        <v>2498</v>
      </c>
      <c r="F557" t="s">
        <v>3314</v>
      </c>
      <c r="G557" t="s">
        <v>3315</v>
      </c>
      <c r="I557" s="2" t="s">
        <v>5234</v>
      </c>
      <c r="J557" s="2" t="s">
        <v>5235</v>
      </c>
      <c r="K557" t="s">
        <v>2500</v>
      </c>
    </row>
    <row r="558" spans="1:11" x14ac:dyDescent="0.45">
      <c r="A558" s="1">
        <v>556</v>
      </c>
      <c r="B558">
        <v>556</v>
      </c>
      <c r="C558" t="s">
        <v>5236</v>
      </c>
      <c r="D558" t="s">
        <v>3313</v>
      </c>
      <c r="E558" t="s">
        <v>5237</v>
      </c>
      <c r="F558" t="s">
        <v>3336</v>
      </c>
      <c r="G558" t="s">
        <v>3315</v>
      </c>
      <c r="I558" s="2" t="s">
        <v>5238</v>
      </c>
      <c r="J558" s="2" t="s">
        <v>5239</v>
      </c>
      <c r="K558" t="s">
        <v>5240</v>
      </c>
    </row>
    <row r="559" spans="1:11" x14ac:dyDescent="0.45">
      <c r="A559" s="1">
        <v>557</v>
      </c>
      <c r="B559">
        <v>557</v>
      </c>
      <c r="C559" t="s">
        <v>5241</v>
      </c>
      <c r="D559" t="s">
        <v>3313</v>
      </c>
      <c r="E559" t="s">
        <v>2508</v>
      </c>
      <c r="F559" t="s">
        <v>3314</v>
      </c>
      <c r="G559" t="s">
        <v>3315</v>
      </c>
      <c r="I559" s="2" t="s">
        <v>5242</v>
      </c>
      <c r="J559" s="2" t="s">
        <v>5243</v>
      </c>
      <c r="K559" t="s">
        <v>2510</v>
      </c>
    </row>
    <row r="560" spans="1:11" x14ac:dyDescent="0.45">
      <c r="A560" s="1">
        <v>558</v>
      </c>
      <c r="B560">
        <v>558</v>
      </c>
      <c r="C560" t="s">
        <v>5244</v>
      </c>
      <c r="D560" t="s">
        <v>3313</v>
      </c>
      <c r="E560" t="s">
        <v>2508</v>
      </c>
      <c r="F560" t="s">
        <v>3323</v>
      </c>
      <c r="G560" t="s">
        <v>3315</v>
      </c>
      <c r="I560" s="2" t="s">
        <v>5245</v>
      </c>
      <c r="J560" s="2" t="s">
        <v>5246</v>
      </c>
      <c r="K560" t="s">
        <v>2510</v>
      </c>
    </row>
    <row r="561" spans="1:11" x14ac:dyDescent="0.45">
      <c r="A561" s="1">
        <v>559</v>
      </c>
      <c r="B561">
        <v>559</v>
      </c>
      <c r="C561" t="s">
        <v>5247</v>
      </c>
      <c r="D561" t="s">
        <v>3313</v>
      </c>
      <c r="E561" t="s">
        <v>2511</v>
      </c>
      <c r="F561" t="s">
        <v>3336</v>
      </c>
      <c r="G561" t="s">
        <v>3315</v>
      </c>
      <c r="I561" s="2" t="s">
        <v>5248</v>
      </c>
      <c r="J561" s="2" t="s">
        <v>5249</v>
      </c>
      <c r="K561" t="s">
        <v>2513</v>
      </c>
    </row>
    <row r="562" spans="1:11" x14ac:dyDescent="0.45">
      <c r="A562" s="1">
        <v>560</v>
      </c>
      <c r="B562">
        <v>560</v>
      </c>
      <c r="C562" t="s">
        <v>5250</v>
      </c>
      <c r="D562" t="s">
        <v>3313</v>
      </c>
      <c r="E562" t="s">
        <v>5251</v>
      </c>
      <c r="F562" t="s">
        <v>3323</v>
      </c>
      <c r="G562" t="s">
        <v>3315</v>
      </c>
      <c r="I562" s="2" t="s">
        <v>5252</v>
      </c>
      <c r="J562" s="2" t="s">
        <v>5253</v>
      </c>
      <c r="K562" t="s">
        <v>5254</v>
      </c>
    </row>
    <row r="563" spans="1:11" x14ac:dyDescent="0.45">
      <c r="A563" s="1">
        <v>561</v>
      </c>
      <c r="B563">
        <v>561</v>
      </c>
      <c r="C563" t="s">
        <v>5255</v>
      </c>
      <c r="D563" t="s">
        <v>3313</v>
      </c>
      <c r="E563" t="s">
        <v>5256</v>
      </c>
      <c r="F563" t="s">
        <v>3323</v>
      </c>
      <c r="G563" t="s">
        <v>3315</v>
      </c>
      <c r="I563" s="2" t="s">
        <v>5257</v>
      </c>
      <c r="J563" s="2" t="s">
        <v>5258</v>
      </c>
      <c r="K563" t="s">
        <v>5259</v>
      </c>
    </row>
    <row r="564" spans="1:11" x14ac:dyDescent="0.45">
      <c r="A564" s="1">
        <v>562</v>
      </c>
      <c r="B564">
        <v>562</v>
      </c>
      <c r="C564" t="s">
        <v>5260</v>
      </c>
      <c r="D564" t="s">
        <v>3313</v>
      </c>
      <c r="E564" t="s">
        <v>2603</v>
      </c>
      <c r="F564" t="s">
        <v>3323</v>
      </c>
      <c r="G564" t="s">
        <v>3315</v>
      </c>
      <c r="I564" s="2" t="s">
        <v>5261</v>
      </c>
      <c r="J564" s="2" t="s">
        <v>5262</v>
      </c>
      <c r="K564" t="s">
        <v>2605</v>
      </c>
    </row>
    <row r="565" spans="1:11" x14ac:dyDescent="0.45">
      <c r="A565" s="1">
        <v>563</v>
      </c>
      <c r="B565">
        <v>563</v>
      </c>
      <c r="C565" t="s">
        <v>5263</v>
      </c>
      <c r="D565" t="s">
        <v>3313</v>
      </c>
      <c r="E565" t="s">
        <v>2603</v>
      </c>
      <c r="F565" t="s">
        <v>3323</v>
      </c>
      <c r="G565" t="s">
        <v>3315</v>
      </c>
      <c r="I565" s="2" t="s">
        <v>5264</v>
      </c>
      <c r="J565" s="2" t="s">
        <v>5265</v>
      </c>
      <c r="K565" t="s">
        <v>2605</v>
      </c>
    </row>
    <row r="566" spans="1:11" x14ac:dyDescent="0.45">
      <c r="A566" s="1">
        <v>564</v>
      </c>
      <c r="B566">
        <v>564</v>
      </c>
      <c r="C566" t="s">
        <v>5266</v>
      </c>
      <c r="D566" t="s">
        <v>3313</v>
      </c>
      <c r="E566" t="s">
        <v>2609</v>
      </c>
      <c r="F566" t="s">
        <v>3323</v>
      </c>
      <c r="G566" t="s">
        <v>3315</v>
      </c>
      <c r="I566" s="2" t="s">
        <v>5267</v>
      </c>
      <c r="J566" s="2" t="s">
        <v>5268</v>
      </c>
      <c r="K566" t="s">
        <v>2611</v>
      </c>
    </row>
    <row r="567" spans="1:11" x14ac:dyDescent="0.45">
      <c r="A567" s="1">
        <v>565</v>
      </c>
      <c r="B567">
        <v>565</v>
      </c>
      <c r="C567" t="s">
        <v>5269</v>
      </c>
      <c r="D567" t="s">
        <v>3313</v>
      </c>
      <c r="E567" t="s">
        <v>2620</v>
      </c>
      <c r="F567" t="s">
        <v>3323</v>
      </c>
      <c r="G567" t="s">
        <v>3315</v>
      </c>
      <c r="I567" s="2" t="s">
        <v>5270</v>
      </c>
      <c r="J567" s="2" t="s">
        <v>5271</v>
      </c>
      <c r="K567" t="s">
        <v>2622</v>
      </c>
    </row>
    <row r="568" spans="1:11" x14ac:dyDescent="0.45">
      <c r="A568" s="1">
        <v>566</v>
      </c>
      <c r="B568">
        <v>566</v>
      </c>
      <c r="C568" t="s">
        <v>5272</v>
      </c>
      <c r="D568" t="s">
        <v>3313</v>
      </c>
      <c r="E568" t="s">
        <v>2626</v>
      </c>
      <c r="F568" t="s">
        <v>3336</v>
      </c>
      <c r="G568" t="s">
        <v>3315</v>
      </c>
      <c r="I568" s="2" t="s">
        <v>5273</v>
      </c>
      <c r="J568" s="2" t="s">
        <v>5274</v>
      </c>
      <c r="K568" t="s">
        <v>2629</v>
      </c>
    </row>
    <row r="569" spans="1:11" x14ac:dyDescent="0.45">
      <c r="A569" s="1">
        <v>567</v>
      </c>
      <c r="B569">
        <v>567</v>
      </c>
      <c r="C569" t="s">
        <v>5275</v>
      </c>
      <c r="D569" t="s">
        <v>3313</v>
      </c>
      <c r="E569" t="s">
        <v>5276</v>
      </c>
      <c r="F569" t="s">
        <v>3314</v>
      </c>
      <c r="G569" t="s">
        <v>3315</v>
      </c>
      <c r="I569" s="2" t="s">
        <v>5277</v>
      </c>
      <c r="J569" s="2" t="s">
        <v>5278</v>
      </c>
      <c r="K569" t="s">
        <v>5279</v>
      </c>
    </row>
    <row r="570" spans="1:11" x14ac:dyDescent="0.45">
      <c r="A570" s="1">
        <v>568</v>
      </c>
      <c r="B570">
        <v>568</v>
      </c>
      <c r="C570" t="s">
        <v>5280</v>
      </c>
      <c r="D570" t="s">
        <v>3313</v>
      </c>
      <c r="E570" t="s">
        <v>5281</v>
      </c>
      <c r="F570" t="s">
        <v>3336</v>
      </c>
      <c r="G570" t="s">
        <v>3315</v>
      </c>
      <c r="I570" s="2" t="s">
        <v>5196</v>
      </c>
      <c r="J570" s="2" t="s">
        <v>5282</v>
      </c>
      <c r="K570" t="s">
        <v>5283</v>
      </c>
    </row>
    <row r="571" spans="1:11" x14ac:dyDescent="0.45">
      <c r="A571" s="1">
        <v>569</v>
      </c>
      <c r="B571">
        <v>569</v>
      </c>
      <c r="C571" t="s">
        <v>5284</v>
      </c>
      <c r="D571" t="s">
        <v>3313</v>
      </c>
      <c r="E571" t="s">
        <v>5285</v>
      </c>
      <c r="F571" t="s">
        <v>3336</v>
      </c>
      <c r="G571" t="s">
        <v>3315</v>
      </c>
      <c r="I571" s="11" t="s">
        <v>5286</v>
      </c>
      <c r="J571" s="2" t="s">
        <v>5287</v>
      </c>
      <c r="K571" t="s">
        <v>5288</v>
      </c>
    </row>
    <row r="572" spans="1:11" x14ac:dyDescent="0.45">
      <c r="A572" s="1">
        <v>570</v>
      </c>
      <c r="B572">
        <v>570</v>
      </c>
      <c r="C572" t="s">
        <v>5289</v>
      </c>
      <c r="D572" t="s">
        <v>3313</v>
      </c>
      <c r="E572" t="s">
        <v>2578</v>
      </c>
      <c r="F572" t="s">
        <v>3336</v>
      </c>
      <c r="G572" t="s">
        <v>3315</v>
      </c>
      <c r="I572" s="2" t="s">
        <v>5290</v>
      </c>
      <c r="J572" s="2" t="s">
        <v>5291</v>
      </c>
      <c r="K572" t="s">
        <v>2580</v>
      </c>
    </row>
    <row r="573" spans="1:11" x14ac:dyDescent="0.45">
      <c r="A573" s="1">
        <v>571</v>
      </c>
      <c r="B573">
        <v>571</v>
      </c>
      <c r="C573" t="s">
        <v>5292</v>
      </c>
      <c r="D573" t="s">
        <v>3313</v>
      </c>
      <c r="E573" t="s">
        <v>5293</v>
      </c>
      <c r="F573" t="s">
        <v>3336</v>
      </c>
      <c r="G573" t="s">
        <v>3315</v>
      </c>
      <c r="I573" s="2" t="s">
        <v>5294</v>
      </c>
      <c r="J573" s="2" t="s">
        <v>5295</v>
      </c>
      <c r="K573" t="s">
        <v>5296</v>
      </c>
    </row>
    <row r="574" spans="1:11" x14ac:dyDescent="0.45">
      <c r="A574" s="1">
        <v>572</v>
      </c>
      <c r="B574">
        <v>572</v>
      </c>
      <c r="C574" t="s">
        <v>5297</v>
      </c>
      <c r="D574" t="s">
        <v>3313</v>
      </c>
      <c r="E574" t="s">
        <v>2590</v>
      </c>
      <c r="F574" t="s">
        <v>3336</v>
      </c>
      <c r="G574" t="s">
        <v>3315</v>
      </c>
      <c r="I574" s="2" t="s">
        <v>5298</v>
      </c>
      <c r="J574" s="2" t="s">
        <v>5299</v>
      </c>
      <c r="K574" t="s">
        <v>2593</v>
      </c>
    </row>
    <row r="575" spans="1:11" x14ac:dyDescent="0.45">
      <c r="A575" s="1">
        <v>573</v>
      </c>
      <c r="B575">
        <v>573</v>
      </c>
      <c r="C575" t="s">
        <v>5300</v>
      </c>
      <c r="D575" t="s">
        <v>3313</v>
      </c>
      <c r="E575" t="s">
        <v>2590</v>
      </c>
      <c r="F575" t="s">
        <v>3323</v>
      </c>
      <c r="G575" t="s">
        <v>3315</v>
      </c>
      <c r="I575" s="2" t="s">
        <v>5301</v>
      </c>
      <c r="J575" s="2" t="s">
        <v>5302</v>
      </c>
      <c r="K575" t="s">
        <v>2593</v>
      </c>
    </row>
    <row r="576" spans="1:11" x14ac:dyDescent="0.45">
      <c r="A576" s="1">
        <v>574</v>
      </c>
      <c r="B576">
        <v>574</v>
      </c>
      <c r="C576" t="s">
        <v>5303</v>
      </c>
      <c r="D576" t="s">
        <v>3313</v>
      </c>
      <c r="E576" t="s">
        <v>2590</v>
      </c>
      <c r="F576" t="s">
        <v>3417</v>
      </c>
      <c r="G576" t="s">
        <v>3315</v>
      </c>
      <c r="I576" s="2" t="s">
        <v>5304</v>
      </c>
      <c r="J576" s="2" t="s">
        <v>5305</v>
      </c>
      <c r="K576" t="s">
        <v>2593</v>
      </c>
    </row>
    <row r="577" spans="1:11" x14ac:dyDescent="0.45">
      <c r="A577" s="1">
        <v>575</v>
      </c>
      <c r="B577">
        <v>575</v>
      </c>
      <c r="C577" t="s">
        <v>5306</v>
      </c>
      <c r="D577" t="s">
        <v>3313</v>
      </c>
      <c r="E577" t="s">
        <v>3098</v>
      </c>
      <c r="F577" t="s">
        <v>3323</v>
      </c>
      <c r="G577" t="s">
        <v>3315</v>
      </c>
      <c r="I577" s="2" t="s">
        <v>5307</v>
      </c>
      <c r="J577" s="2" t="s">
        <v>5308</v>
      </c>
      <c r="K577" t="s">
        <v>3100</v>
      </c>
    </row>
    <row r="578" spans="1:11" x14ac:dyDescent="0.45">
      <c r="A578" s="1">
        <v>576</v>
      </c>
      <c r="B578">
        <v>576</v>
      </c>
      <c r="C578" t="s">
        <v>5309</v>
      </c>
      <c r="D578" t="s">
        <v>3313</v>
      </c>
      <c r="E578" t="s">
        <v>3101</v>
      </c>
      <c r="F578" t="s">
        <v>3336</v>
      </c>
      <c r="G578" t="s">
        <v>3315</v>
      </c>
      <c r="I578" s="2" t="s">
        <v>5310</v>
      </c>
      <c r="J578" s="2" t="s">
        <v>5311</v>
      </c>
      <c r="K578" t="s">
        <v>3103</v>
      </c>
    </row>
    <row r="579" spans="1:11" x14ac:dyDescent="0.45">
      <c r="A579" s="1">
        <v>577</v>
      </c>
      <c r="B579">
        <v>577</v>
      </c>
      <c r="C579" t="s">
        <v>5312</v>
      </c>
      <c r="D579" t="s">
        <v>3313</v>
      </c>
      <c r="E579" t="s">
        <v>3101</v>
      </c>
      <c r="F579" t="s">
        <v>3502</v>
      </c>
      <c r="G579" t="s">
        <v>3315</v>
      </c>
      <c r="I579" s="2" t="s">
        <v>5313</v>
      </c>
      <c r="J579" s="2" t="s">
        <v>5314</v>
      </c>
      <c r="K579" t="s">
        <v>3103</v>
      </c>
    </row>
    <row r="580" spans="1:11" x14ac:dyDescent="0.45">
      <c r="A580" s="1">
        <v>578</v>
      </c>
      <c r="B580">
        <v>578</v>
      </c>
      <c r="C580" t="s">
        <v>5315</v>
      </c>
      <c r="D580" t="s">
        <v>3313</v>
      </c>
      <c r="E580" t="s">
        <v>3104</v>
      </c>
      <c r="F580" t="s">
        <v>3323</v>
      </c>
      <c r="G580" t="s">
        <v>3315</v>
      </c>
      <c r="I580" s="2" t="s">
        <v>5316</v>
      </c>
      <c r="J580" s="2" t="s">
        <v>5317</v>
      </c>
      <c r="K580" t="s">
        <v>3106</v>
      </c>
    </row>
    <row r="581" spans="1:11" x14ac:dyDescent="0.45">
      <c r="A581" s="1">
        <v>579</v>
      </c>
      <c r="B581">
        <v>579</v>
      </c>
      <c r="C581" t="s">
        <v>5318</v>
      </c>
      <c r="D581" t="s">
        <v>3313</v>
      </c>
      <c r="E581" t="s">
        <v>3107</v>
      </c>
      <c r="F581" t="s">
        <v>3502</v>
      </c>
      <c r="G581" t="s">
        <v>3315</v>
      </c>
      <c r="I581" s="2" t="s">
        <v>5319</v>
      </c>
      <c r="J581" s="2" t="s">
        <v>5320</v>
      </c>
      <c r="K581" t="s">
        <v>3109</v>
      </c>
    </row>
    <row r="582" spans="1:11" x14ac:dyDescent="0.45">
      <c r="A582" s="1">
        <v>580</v>
      </c>
      <c r="B582">
        <v>580</v>
      </c>
      <c r="C582" t="s">
        <v>5321</v>
      </c>
      <c r="D582" t="s">
        <v>3313</v>
      </c>
      <c r="E582" t="s">
        <v>3110</v>
      </c>
      <c r="F582" t="s">
        <v>3323</v>
      </c>
      <c r="G582" t="s">
        <v>3315</v>
      </c>
      <c r="I582" s="2" t="s">
        <v>5322</v>
      </c>
      <c r="J582" s="2" t="s">
        <v>5323</v>
      </c>
      <c r="K582" t="s">
        <v>3112</v>
      </c>
    </row>
    <row r="583" spans="1:11" x14ac:dyDescent="0.45">
      <c r="A583" s="1">
        <v>581</v>
      </c>
      <c r="B583">
        <v>581</v>
      </c>
      <c r="C583" t="s">
        <v>5324</v>
      </c>
      <c r="D583" t="s">
        <v>3313</v>
      </c>
      <c r="E583" t="s">
        <v>5325</v>
      </c>
      <c r="F583" t="s">
        <v>3502</v>
      </c>
      <c r="G583" t="s">
        <v>3315</v>
      </c>
      <c r="I583" s="2" t="s">
        <v>5326</v>
      </c>
      <c r="J583" s="2" t="s">
        <v>5327</v>
      </c>
      <c r="K583" t="s">
        <v>5328</v>
      </c>
    </row>
    <row r="584" spans="1:11" x14ac:dyDescent="0.45">
      <c r="A584" s="1">
        <v>582</v>
      </c>
      <c r="B584">
        <v>582</v>
      </c>
      <c r="C584" t="s">
        <v>5329</v>
      </c>
      <c r="D584" t="s">
        <v>3313</v>
      </c>
      <c r="E584" t="s">
        <v>3125</v>
      </c>
      <c r="F584" t="s">
        <v>3323</v>
      </c>
      <c r="G584" t="s">
        <v>3315</v>
      </c>
      <c r="I584" s="2" t="s">
        <v>5330</v>
      </c>
      <c r="J584" s="2" t="s">
        <v>5331</v>
      </c>
      <c r="K584" t="s">
        <v>3127</v>
      </c>
    </row>
    <row r="585" spans="1:11" x14ac:dyDescent="0.45">
      <c r="A585" s="1">
        <v>583</v>
      </c>
      <c r="B585">
        <v>583</v>
      </c>
      <c r="C585" t="s">
        <v>5332</v>
      </c>
      <c r="D585" t="s">
        <v>3313</v>
      </c>
      <c r="E585" t="s">
        <v>3125</v>
      </c>
      <c r="F585" t="s">
        <v>3323</v>
      </c>
      <c r="G585" t="s">
        <v>3315</v>
      </c>
      <c r="I585" s="2" t="s">
        <v>5333</v>
      </c>
      <c r="J585" s="2" t="s">
        <v>5334</v>
      </c>
      <c r="K585" t="s">
        <v>3127</v>
      </c>
    </row>
    <row r="586" spans="1:11" x14ac:dyDescent="0.45">
      <c r="A586" s="1">
        <v>584</v>
      </c>
      <c r="B586">
        <v>584</v>
      </c>
      <c r="C586" t="s">
        <v>5335</v>
      </c>
      <c r="D586" t="s">
        <v>3313</v>
      </c>
      <c r="E586" t="s">
        <v>3128</v>
      </c>
      <c r="F586" t="s">
        <v>3323</v>
      </c>
      <c r="G586" t="s">
        <v>3315</v>
      </c>
      <c r="I586" s="2" t="s">
        <v>5336</v>
      </c>
      <c r="J586" s="2" t="s">
        <v>5337</v>
      </c>
      <c r="K586" t="s">
        <v>3130</v>
      </c>
    </row>
    <row r="587" spans="1:11" x14ac:dyDescent="0.45">
      <c r="A587" s="1">
        <v>585</v>
      </c>
      <c r="B587">
        <v>585</v>
      </c>
      <c r="C587" t="s">
        <v>5338</v>
      </c>
      <c r="D587" t="s">
        <v>3313</v>
      </c>
      <c r="E587" t="s">
        <v>3128</v>
      </c>
      <c r="F587" t="s">
        <v>3323</v>
      </c>
      <c r="G587" t="s">
        <v>3315</v>
      </c>
      <c r="I587" s="2" t="s">
        <v>5339</v>
      </c>
      <c r="J587" s="2" t="s">
        <v>5340</v>
      </c>
      <c r="K587" t="s">
        <v>3130</v>
      </c>
    </row>
    <row r="588" spans="1:11" x14ac:dyDescent="0.45">
      <c r="A588" s="1">
        <v>586</v>
      </c>
      <c r="B588">
        <v>586</v>
      </c>
      <c r="C588" t="s">
        <v>5341</v>
      </c>
      <c r="D588" t="s">
        <v>3313</v>
      </c>
      <c r="E588" t="s">
        <v>2236</v>
      </c>
      <c r="F588" t="s">
        <v>3323</v>
      </c>
      <c r="G588" t="s">
        <v>5100</v>
      </c>
      <c r="I588" s="2" t="s">
        <v>5342</v>
      </c>
      <c r="J588" s="2" t="s">
        <v>5343</v>
      </c>
      <c r="K588" t="s">
        <v>2239</v>
      </c>
    </row>
    <row r="589" spans="1:11" x14ac:dyDescent="0.45">
      <c r="A589" s="1">
        <v>587</v>
      </c>
      <c r="B589">
        <v>587</v>
      </c>
      <c r="C589" t="s">
        <v>5344</v>
      </c>
      <c r="D589" t="s">
        <v>3313</v>
      </c>
      <c r="E589" t="s">
        <v>2236</v>
      </c>
      <c r="F589" t="s">
        <v>3323</v>
      </c>
      <c r="G589" t="s">
        <v>3315</v>
      </c>
      <c r="I589" s="2" t="s">
        <v>5345</v>
      </c>
      <c r="J589" s="2" t="s">
        <v>5346</v>
      </c>
      <c r="K589" t="s">
        <v>2239</v>
      </c>
    </row>
    <row r="590" spans="1:11" x14ac:dyDescent="0.45">
      <c r="A590" s="1">
        <v>588</v>
      </c>
      <c r="B590">
        <v>588</v>
      </c>
      <c r="C590" t="s">
        <v>5347</v>
      </c>
      <c r="D590" t="s">
        <v>3313</v>
      </c>
      <c r="E590" t="s">
        <v>2255</v>
      </c>
      <c r="F590" t="s">
        <v>3323</v>
      </c>
      <c r="G590" t="s">
        <v>3315</v>
      </c>
      <c r="I590" s="2" t="s">
        <v>5348</v>
      </c>
      <c r="J590" s="2" t="s">
        <v>5349</v>
      </c>
      <c r="K590" t="s">
        <v>2258</v>
      </c>
    </row>
    <row r="591" spans="1:11" x14ac:dyDescent="0.45">
      <c r="A591" s="1">
        <v>589</v>
      </c>
      <c r="B591">
        <v>589</v>
      </c>
      <c r="C591" t="s">
        <v>5350</v>
      </c>
      <c r="D591" t="s">
        <v>3313</v>
      </c>
      <c r="E591" t="s">
        <v>2332</v>
      </c>
      <c r="F591" t="s">
        <v>3323</v>
      </c>
      <c r="G591" t="s">
        <v>5351</v>
      </c>
      <c r="I591" s="2" t="s">
        <v>5352</v>
      </c>
      <c r="J591" s="2" t="s">
        <v>5353</v>
      </c>
      <c r="K591" t="s">
        <v>2334</v>
      </c>
    </row>
    <row r="592" spans="1:11" x14ac:dyDescent="0.45">
      <c r="A592" s="1">
        <v>590</v>
      </c>
      <c r="B592">
        <v>590</v>
      </c>
      <c r="C592" t="s">
        <v>5354</v>
      </c>
      <c r="D592" t="s">
        <v>3313</v>
      </c>
      <c r="E592" t="s">
        <v>2332</v>
      </c>
      <c r="F592" t="s">
        <v>3417</v>
      </c>
      <c r="G592" t="s">
        <v>5351</v>
      </c>
      <c r="I592" s="2" t="s">
        <v>5355</v>
      </c>
      <c r="J592" s="2" t="s">
        <v>5356</v>
      </c>
      <c r="K592" t="s">
        <v>2334</v>
      </c>
    </row>
    <row r="593" spans="1:11" x14ac:dyDescent="0.45">
      <c r="A593" s="1">
        <v>591</v>
      </c>
      <c r="B593">
        <v>591</v>
      </c>
      <c r="C593" t="s">
        <v>5357</v>
      </c>
      <c r="D593" t="s">
        <v>3313</v>
      </c>
      <c r="E593" t="s">
        <v>2332</v>
      </c>
      <c r="F593" t="s">
        <v>3323</v>
      </c>
      <c r="G593" t="s">
        <v>3315</v>
      </c>
      <c r="I593" s="2" t="s">
        <v>5358</v>
      </c>
      <c r="J593" s="2" t="s">
        <v>5359</v>
      </c>
      <c r="K593" t="s">
        <v>2334</v>
      </c>
    </row>
    <row r="594" spans="1:11" x14ac:dyDescent="0.45">
      <c r="A594" s="1">
        <v>592</v>
      </c>
      <c r="B594">
        <v>592</v>
      </c>
      <c r="C594" t="s">
        <v>5360</v>
      </c>
      <c r="D594" t="s">
        <v>3313</v>
      </c>
      <c r="E594" t="s">
        <v>2335</v>
      </c>
      <c r="F594" t="s">
        <v>3417</v>
      </c>
      <c r="G594" t="s">
        <v>5078</v>
      </c>
      <c r="I594" s="2" t="s">
        <v>5361</v>
      </c>
      <c r="J594" s="2" t="s">
        <v>5362</v>
      </c>
      <c r="K594" t="s">
        <v>2337</v>
      </c>
    </row>
    <row r="595" spans="1:11" x14ac:dyDescent="0.45">
      <c r="A595" s="1">
        <v>593</v>
      </c>
      <c r="B595">
        <v>593</v>
      </c>
      <c r="C595" t="s">
        <v>5363</v>
      </c>
      <c r="D595" t="s">
        <v>3313</v>
      </c>
      <c r="E595" t="s">
        <v>2338</v>
      </c>
      <c r="F595" t="s">
        <v>3417</v>
      </c>
      <c r="G595" t="s">
        <v>5351</v>
      </c>
      <c r="I595" s="2" t="s">
        <v>5364</v>
      </c>
      <c r="J595" s="2" t="s">
        <v>5365</v>
      </c>
      <c r="K595" t="s">
        <v>2340</v>
      </c>
    </row>
    <row r="596" spans="1:11" x14ac:dyDescent="0.45">
      <c r="A596" s="1">
        <v>594</v>
      </c>
      <c r="B596">
        <v>594</v>
      </c>
      <c r="C596" t="s">
        <v>5366</v>
      </c>
      <c r="D596" t="s">
        <v>3313</v>
      </c>
      <c r="E596" t="s">
        <v>2341</v>
      </c>
      <c r="F596" t="s">
        <v>3417</v>
      </c>
      <c r="G596" t="s">
        <v>5351</v>
      </c>
      <c r="I596" s="2" t="s">
        <v>5367</v>
      </c>
      <c r="J596" s="2" t="s">
        <v>5368</v>
      </c>
      <c r="K596" t="s">
        <v>2343</v>
      </c>
    </row>
    <row r="597" spans="1:11" x14ac:dyDescent="0.45">
      <c r="A597" s="1">
        <v>595</v>
      </c>
      <c r="B597">
        <v>595</v>
      </c>
      <c r="C597" t="s">
        <v>5369</v>
      </c>
      <c r="D597" t="s">
        <v>3313</v>
      </c>
      <c r="E597" t="s">
        <v>2347</v>
      </c>
      <c r="F597" t="s">
        <v>3323</v>
      </c>
      <c r="G597" t="s">
        <v>5351</v>
      </c>
      <c r="I597" s="2" t="s">
        <v>5370</v>
      </c>
      <c r="J597" s="2" t="s">
        <v>5371</v>
      </c>
      <c r="K597" t="s">
        <v>2349</v>
      </c>
    </row>
    <row r="598" spans="1:11" x14ac:dyDescent="0.45">
      <c r="A598" s="1">
        <v>596</v>
      </c>
      <c r="B598">
        <v>596</v>
      </c>
      <c r="C598" t="s">
        <v>5372</v>
      </c>
      <c r="D598" t="s">
        <v>3313</v>
      </c>
      <c r="E598" t="s">
        <v>2350</v>
      </c>
      <c r="F598" t="s">
        <v>3417</v>
      </c>
      <c r="G598" t="s">
        <v>5351</v>
      </c>
      <c r="I598" s="2" t="s">
        <v>5373</v>
      </c>
      <c r="J598" s="2" t="s">
        <v>5374</v>
      </c>
      <c r="K598" t="s">
        <v>2352</v>
      </c>
    </row>
    <row r="599" spans="1:11" x14ac:dyDescent="0.45">
      <c r="A599" s="1">
        <v>597</v>
      </c>
      <c r="B599">
        <v>597</v>
      </c>
      <c r="C599" t="s">
        <v>5375</v>
      </c>
      <c r="D599" t="s">
        <v>3313</v>
      </c>
      <c r="E599" t="s">
        <v>2353</v>
      </c>
      <c r="F599" t="s">
        <v>3417</v>
      </c>
      <c r="G599" t="s">
        <v>5351</v>
      </c>
      <c r="I599" s="2" t="s">
        <v>5376</v>
      </c>
      <c r="J599" s="2" t="s">
        <v>5377</v>
      </c>
      <c r="K599" t="s">
        <v>2356</v>
      </c>
    </row>
    <row r="600" spans="1:11" x14ac:dyDescent="0.45">
      <c r="A600" s="1">
        <v>598</v>
      </c>
      <c r="B600">
        <v>598</v>
      </c>
      <c r="C600" t="s">
        <v>5378</v>
      </c>
      <c r="D600" t="s">
        <v>3313</v>
      </c>
      <c r="E600" t="s">
        <v>2361</v>
      </c>
      <c r="F600" t="s">
        <v>3417</v>
      </c>
      <c r="G600" t="s">
        <v>5351</v>
      </c>
      <c r="I600" s="2" t="s">
        <v>5379</v>
      </c>
      <c r="J600" s="2" t="s">
        <v>5380</v>
      </c>
      <c r="K600" t="s">
        <v>2364</v>
      </c>
    </row>
    <row r="601" spans="1:11" x14ac:dyDescent="0.45">
      <c r="A601" s="1">
        <v>599</v>
      </c>
      <c r="B601">
        <v>599</v>
      </c>
      <c r="C601" t="s">
        <v>5381</v>
      </c>
      <c r="D601" t="s">
        <v>3313</v>
      </c>
      <c r="E601" t="s">
        <v>2292</v>
      </c>
      <c r="F601" t="s">
        <v>3323</v>
      </c>
      <c r="G601" t="s">
        <v>5351</v>
      </c>
      <c r="I601" s="2" t="s">
        <v>5382</v>
      </c>
      <c r="J601" s="2" t="s">
        <v>5383</v>
      </c>
      <c r="K601" t="s">
        <v>2294</v>
      </c>
    </row>
    <row r="602" spans="1:11" x14ac:dyDescent="0.45">
      <c r="A602" s="1">
        <v>600</v>
      </c>
      <c r="B602">
        <v>600</v>
      </c>
      <c r="C602" t="s">
        <v>5384</v>
      </c>
      <c r="D602" t="s">
        <v>3313</v>
      </c>
      <c r="E602" t="s">
        <v>2301</v>
      </c>
      <c r="F602" t="s">
        <v>3502</v>
      </c>
      <c r="G602" t="s">
        <v>5351</v>
      </c>
      <c r="I602" s="2" t="s">
        <v>5385</v>
      </c>
      <c r="J602" s="2" t="s">
        <v>5386</v>
      </c>
      <c r="K602" t="s">
        <v>2302</v>
      </c>
    </row>
    <row r="603" spans="1:11" x14ac:dyDescent="0.45">
      <c r="A603" s="1">
        <v>601</v>
      </c>
      <c r="B603">
        <v>601</v>
      </c>
      <c r="C603" t="s">
        <v>5387</v>
      </c>
      <c r="D603" t="s">
        <v>3313</v>
      </c>
      <c r="E603" t="s">
        <v>2303</v>
      </c>
      <c r="F603" t="s">
        <v>3323</v>
      </c>
      <c r="G603" t="s">
        <v>5078</v>
      </c>
      <c r="I603" s="2" t="s">
        <v>5388</v>
      </c>
      <c r="J603" s="2" t="s">
        <v>5389</v>
      </c>
      <c r="K603" t="s">
        <v>2306</v>
      </c>
    </row>
    <row r="604" spans="1:11" x14ac:dyDescent="0.45">
      <c r="A604" s="1">
        <v>602</v>
      </c>
      <c r="B604">
        <v>602</v>
      </c>
      <c r="C604" t="s">
        <v>5390</v>
      </c>
      <c r="D604" t="s">
        <v>3313</v>
      </c>
      <c r="E604" t="s">
        <v>2303</v>
      </c>
      <c r="F604" t="s">
        <v>3417</v>
      </c>
      <c r="G604" t="s">
        <v>5078</v>
      </c>
      <c r="I604" s="2" t="s">
        <v>5391</v>
      </c>
      <c r="J604" s="2" t="s">
        <v>5392</v>
      </c>
      <c r="K604" t="s">
        <v>2306</v>
      </c>
    </row>
    <row r="605" spans="1:11" x14ac:dyDescent="0.45">
      <c r="A605" s="1">
        <v>603</v>
      </c>
      <c r="B605">
        <v>603</v>
      </c>
      <c r="C605" t="s">
        <v>5393</v>
      </c>
      <c r="D605" t="s">
        <v>3313</v>
      </c>
      <c r="E605" t="s">
        <v>2308</v>
      </c>
      <c r="F605" t="s">
        <v>3323</v>
      </c>
      <c r="G605" t="s">
        <v>5078</v>
      </c>
      <c r="I605" s="2" t="s">
        <v>5394</v>
      </c>
      <c r="J605" s="2" t="s">
        <v>5395</v>
      </c>
      <c r="K605" t="s">
        <v>2310</v>
      </c>
    </row>
    <row r="606" spans="1:11" x14ac:dyDescent="0.45">
      <c r="A606" s="1">
        <v>604</v>
      </c>
      <c r="B606">
        <v>604</v>
      </c>
      <c r="C606" t="s">
        <v>5396</v>
      </c>
      <c r="D606" t="s">
        <v>3313</v>
      </c>
      <c r="E606" t="s">
        <v>2311</v>
      </c>
      <c r="F606" t="s">
        <v>3323</v>
      </c>
      <c r="G606" t="s">
        <v>5078</v>
      </c>
      <c r="I606" s="2" t="s">
        <v>5397</v>
      </c>
      <c r="J606" s="2" t="s">
        <v>5398</v>
      </c>
      <c r="K606" t="s">
        <v>2314</v>
      </c>
    </row>
    <row r="607" spans="1:11" x14ac:dyDescent="0.45">
      <c r="A607" s="1">
        <v>605</v>
      </c>
      <c r="B607">
        <v>605</v>
      </c>
      <c r="C607" t="s">
        <v>5399</v>
      </c>
      <c r="D607" t="s">
        <v>3313</v>
      </c>
      <c r="E607" t="s">
        <v>2321</v>
      </c>
      <c r="F607" t="s">
        <v>3323</v>
      </c>
      <c r="G607" t="s">
        <v>3315</v>
      </c>
      <c r="I607" s="2" t="s">
        <v>5400</v>
      </c>
      <c r="J607" s="2" t="s">
        <v>5401</v>
      </c>
      <c r="K607" t="s">
        <v>2323</v>
      </c>
    </row>
    <row r="608" spans="1:11" x14ac:dyDescent="0.45">
      <c r="A608" s="1">
        <v>606</v>
      </c>
      <c r="B608">
        <v>606</v>
      </c>
      <c r="C608" t="s">
        <v>5402</v>
      </c>
      <c r="D608" t="s">
        <v>3313</v>
      </c>
      <c r="E608" t="s">
        <v>2321</v>
      </c>
      <c r="F608" t="s">
        <v>3323</v>
      </c>
      <c r="G608" t="s">
        <v>3315</v>
      </c>
      <c r="I608" s="2" t="s">
        <v>5403</v>
      </c>
      <c r="J608" s="2" t="s">
        <v>5404</v>
      </c>
      <c r="K608" t="s">
        <v>2323</v>
      </c>
    </row>
    <row r="609" spans="1:11" x14ac:dyDescent="0.45">
      <c r="A609" s="1">
        <v>607</v>
      </c>
      <c r="B609">
        <v>607</v>
      </c>
      <c r="C609" t="s">
        <v>5405</v>
      </c>
      <c r="D609" t="s">
        <v>3313</v>
      </c>
      <c r="E609" t="s">
        <v>2324</v>
      </c>
      <c r="F609" t="s">
        <v>3417</v>
      </c>
      <c r="G609" t="s">
        <v>5078</v>
      </c>
      <c r="I609" s="2" t="s">
        <v>5406</v>
      </c>
      <c r="J609" s="2" t="s">
        <v>5407</v>
      </c>
      <c r="K609" t="s">
        <v>2326</v>
      </c>
    </row>
    <row r="610" spans="1:11" x14ac:dyDescent="0.45">
      <c r="A610" s="1">
        <v>608</v>
      </c>
      <c r="B610">
        <v>608</v>
      </c>
      <c r="C610" t="s">
        <v>5408</v>
      </c>
      <c r="D610" t="s">
        <v>3313</v>
      </c>
      <c r="E610" t="s">
        <v>2372</v>
      </c>
      <c r="F610" t="s">
        <v>3417</v>
      </c>
      <c r="G610" t="s">
        <v>5078</v>
      </c>
      <c r="I610" s="2" t="s">
        <v>5409</v>
      </c>
      <c r="J610" s="2" t="s">
        <v>5410</v>
      </c>
      <c r="K610" t="s">
        <v>2374</v>
      </c>
    </row>
    <row r="611" spans="1:11" x14ac:dyDescent="0.45">
      <c r="A611" s="1">
        <v>609</v>
      </c>
      <c r="B611">
        <v>609</v>
      </c>
      <c r="C611" t="s">
        <v>5411</v>
      </c>
      <c r="D611" t="s">
        <v>3313</v>
      </c>
      <c r="E611" t="s">
        <v>2372</v>
      </c>
      <c r="F611" t="s">
        <v>3323</v>
      </c>
      <c r="G611" t="s">
        <v>5100</v>
      </c>
      <c r="I611" s="2" t="s">
        <v>5412</v>
      </c>
      <c r="J611" s="2" t="s">
        <v>5413</v>
      </c>
      <c r="K611" t="s">
        <v>2374</v>
      </c>
    </row>
    <row r="612" spans="1:11" x14ac:dyDescent="0.45">
      <c r="A612" s="1">
        <v>610</v>
      </c>
      <c r="B612">
        <v>610</v>
      </c>
      <c r="C612" t="s">
        <v>5414</v>
      </c>
      <c r="D612" t="s">
        <v>3313</v>
      </c>
      <c r="E612" t="s">
        <v>2372</v>
      </c>
      <c r="F612" t="s">
        <v>3417</v>
      </c>
      <c r="G612" t="s">
        <v>5078</v>
      </c>
      <c r="I612" s="2" t="s">
        <v>5415</v>
      </c>
      <c r="J612" s="2" t="s">
        <v>5416</v>
      </c>
      <c r="K612" t="s">
        <v>2374</v>
      </c>
    </row>
    <row r="613" spans="1:11" x14ac:dyDescent="0.45">
      <c r="A613" s="1">
        <v>611</v>
      </c>
      <c r="B613">
        <v>611</v>
      </c>
      <c r="C613" t="s">
        <v>5417</v>
      </c>
      <c r="D613" t="s">
        <v>3313</v>
      </c>
      <c r="E613" t="s">
        <v>2378</v>
      </c>
      <c r="F613" t="s">
        <v>3323</v>
      </c>
      <c r="G613" t="s">
        <v>5078</v>
      </c>
      <c r="I613" s="2" t="s">
        <v>5418</v>
      </c>
      <c r="J613" s="2" t="s">
        <v>5419</v>
      </c>
      <c r="K613" t="s">
        <v>2380</v>
      </c>
    </row>
    <row r="614" spans="1:11" x14ac:dyDescent="0.45">
      <c r="A614" s="1">
        <v>612</v>
      </c>
      <c r="B614">
        <v>612</v>
      </c>
      <c r="C614" t="s">
        <v>5420</v>
      </c>
      <c r="D614" t="s">
        <v>3313</v>
      </c>
      <c r="E614" t="s">
        <v>2378</v>
      </c>
      <c r="F614" t="s">
        <v>3323</v>
      </c>
      <c r="G614" t="s">
        <v>5078</v>
      </c>
      <c r="I614" s="2" t="s">
        <v>5421</v>
      </c>
      <c r="J614" s="2" t="s">
        <v>5422</v>
      </c>
      <c r="K614" t="s">
        <v>2380</v>
      </c>
    </row>
    <row r="615" spans="1:11" x14ac:dyDescent="0.45">
      <c r="A615" s="1">
        <v>613</v>
      </c>
      <c r="B615">
        <v>613</v>
      </c>
      <c r="C615" t="s">
        <v>5423</v>
      </c>
      <c r="D615" t="s">
        <v>3313</v>
      </c>
      <c r="E615" t="s">
        <v>2636</v>
      </c>
      <c r="F615" t="s">
        <v>3323</v>
      </c>
      <c r="G615" t="s">
        <v>5078</v>
      </c>
      <c r="I615" s="2" t="s">
        <v>5424</v>
      </c>
      <c r="J615" s="2" t="s">
        <v>5425</v>
      </c>
      <c r="K615" t="s">
        <v>2639</v>
      </c>
    </row>
    <row r="616" spans="1:11" x14ac:dyDescent="0.45">
      <c r="A616" s="1">
        <v>614</v>
      </c>
      <c r="B616">
        <v>614</v>
      </c>
      <c r="C616" t="s">
        <v>5426</v>
      </c>
      <c r="D616" t="s">
        <v>3313</v>
      </c>
      <c r="E616" t="s">
        <v>2636</v>
      </c>
      <c r="F616" t="s">
        <v>3323</v>
      </c>
      <c r="G616" t="s">
        <v>5078</v>
      </c>
      <c r="I616" s="2" t="s">
        <v>5427</v>
      </c>
      <c r="J616" s="2" t="s">
        <v>5428</v>
      </c>
      <c r="K616" t="s">
        <v>2639</v>
      </c>
    </row>
    <row r="617" spans="1:11" x14ac:dyDescent="0.45">
      <c r="A617" s="1">
        <v>615</v>
      </c>
      <c r="B617">
        <v>615</v>
      </c>
      <c r="C617" t="s">
        <v>5429</v>
      </c>
      <c r="D617" t="s">
        <v>3313</v>
      </c>
      <c r="E617" t="s">
        <v>2643</v>
      </c>
      <c r="F617" t="s">
        <v>3323</v>
      </c>
      <c r="G617" t="s">
        <v>5078</v>
      </c>
      <c r="I617" s="2" t="s">
        <v>5430</v>
      </c>
      <c r="J617" s="2" t="s">
        <v>5431</v>
      </c>
      <c r="K617" t="s">
        <v>2645</v>
      </c>
    </row>
    <row r="618" spans="1:11" x14ac:dyDescent="0.45">
      <c r="A618" s="1">
        <v>616</v>
      </c>
      <c r="B618">
        <v>616</v>
      </c>
      <c r="C618" t="s">
        <v>5432</v>
      </c>
      <c r="D618" t="s">
        <v>3313</v>
      </c>
      <c r="E618" t="s">
        <v>2505</v>
      </c>
      <c r="F618" t="s">
        <v>3323</v>
      </c>
      <c r="G618" t="s">
        <v>5078</v>
      </c>
      <c r="I618" s="2" t="s">
        <v>5433</v>
      </c>
      <c r="J618" s="2" t="s">
        <v>5434</v>
      </c>
      <c r="K618" t="s">
        <v>2642</v>
      </c>
    </row>
    <row r="619" spans="1:11" x14ac:dyDescent="0.45">
      <c r="A619" s="1">
        <v>617</v>
      </c>
      <c r="B619">
        <v>617</v>
      </c>
      <c r="C619" t="s">
        <v>5435</v>
      </c>
      <c r="D619" t="s">
        <v>3313</v>
      </c>
      <c r="E619" t="s">
        <v>2505</v>
      </c>
      <c r="F619" t="s">
        <v>3323</v>
      </c>
      <c r="G619" t="s">
        <v>5078</v>
      </c>
      <c r="I619" s="2" t="s">
        <v>5436</v>
      </c>
      <c r="J619" s="2" t="s">
        <v>5437</v>
      </c>
      <c r="K619" t="s">
        <v>2642</v>
      </c>
    </row>
    <row r="620" spans="1:11" x14ac:dyDescent="0.45">
      <c r="A620" s="1">
        <v>618</v>
      </c>
      <c r="B620">
        <v>618</v>
      </c>
      <c r="C620" t="s">
        <v>5438</v>
      </c>
      <c r="D620" t="s">
        <v>3313</v>
      </c>
      <c r="E620" t="s">
        <v>2643</v>
      </c>
      <c r="F620" t="s">
        <v>3323</v>
      </c>
      <c r="G620" t="s">
        <v>5078</v>
      </c>
      <c r="I620" s="2" t="s">
        <v>5439</v>
      </c>
      <c r="J620" s="2" t="s">
        <v>5440</v>
      </c>
      <c r="K620" t="s">
        <v>2645</v>
      </c>
    </row>
    <row r="621" spans="1:11" x14ac:dyDescent="0.45">
      <c r="A621" s="1">
        <v>619</v>
      </c>
      <c r="B621">
        <v>619</v>
      </c>
      <c r="C621" t="s">
        <v>5441</v>
      </c>
      <c r="D621" t="s">
        <v>3313</v>
      </c>
      <c r="E621" t="s">
        <v>2505</v>
      </c>
      <c r="F621" t="s">
        <v>3323</v>
      </c>
      <c r="G621" t="s">
        <v>5078</v>
      </c>
      <c r="I621" s="2" t="s">
        <v>5442</v>
      </c>
      <c r="J621" s="2" t="s">
        <v>5443</v>
      </c>
      <c r="K621" t="s">
        <v>2642</v>
      </c>
    </row>
    <row r="622" spans="1:11" x14ac:dyDescent="0.45">
      <c r="A622" s="1">
        <v>620</v>
      </c>
      <c r="B622">
        <v>620</v>
      </c>
      <c r="C622" t="s">
        <v>5444</v>
      </c>
      <c r="D622" t="s">
        <v>3313</v>
      </c>
      <c r="E622" t="s">
        <v>2652</v>
      </c>
      <c r="F622" t="s">
        <v>3323</v>
      </c>
      <c r="G622" t="s">
        <v>3315</v>
      </c>
      <c r="I622" s="2" t="s">
        <v>5445</v>
      </c>
      <c r="J622" s="2" t="s">
        <v>5446</v>
      </c>
      <c r="K622" t="s">
        <v>2655</v>
      </c>
    </row>
    <row r="623" spans="1:11" x14ac:dyDescent="0.45">
      <c r="A623" s="1">
        <v>621</v>
      </c>
      <c r="B623">
        <v>621</v>
      </c>
      <c r="C623" t="s">
        <v>5447</v>
      </c>
      <c r="D623" t="s">
        <v>3313</v>
      </c>
      <c r="E623" t="s">
        <v>2652</v>
      </c>
      <c r="F623" t="s">
        <v>3323</v>
      </c>
      <c r="G623" t="s">
        <v>3315</v>
      </c>
      <c r="I623" s="2" t="s">
        <v>5448</v>
      </c>
      <c r="J623" s="2" t="s">
        <v>5449</v>
      </c>
      <c r="K623" t="s">
        <v>2655</v>
      </c>
    </row>
    <row r="624" spans="1:11" x14ac:dyDescent="0.45">
      <c r="A624" s="1">
        <v>622</v>
      </c>
      <c r="B624">
        <v>622</v>
      </c>
      <c r="C624" t="s">
        <v>5450</v>
      </c>
      <c r="D624" t="s">
        <v>3313</v>
      </c>
      <c r="E624" t="s">
        <v>2652</v>
      </c>
      <c r="F624" t="s">
        <v>3323</v>
      </c>
      <c r="G624" t="s">
        <v>3315</v>
      </c>
      <c r="I624" s="11" t="s">
        <v>5451</v>
      </c>
      <c r="J624" s="2" t="s">
        <v>5452</v>
      </c>
      <c r="K624" t="s">
        <v>2655</v>
      </c>
    </row>
    <row r="625" spans="1:11" x14ac:dyDescent="0.45">
      <c r="A625" s="1">
        <v>623</v>
      </c>
      <c r="B625">
        <v>623</v>
      </c>
      <c r="C625" t="s">
        <v>5453</v>
      </c>
      <c r="D625" t="s">
        <v>3313</v>
      </c>
      <c r="E625" t="s">
        <v>2652</v>
      </c>
      <c r="F625" t="s">
        <v>3323</v>
      </c>
      <c r="G625" t="s">
        <v>5078</v>
      </c>
      <c r="I625" s="2" t="s">
        <v>5454</v>
      </c>
      <c r="J625" s="2" t="s">
        <v>5455</v>
      </c>
      <c r="K625" t="s">
        <v>2655</v>
      </c>
    </row>
    <row r="626" spans="1:11" x14ac:dyDescent="0.45">
      <c r="A626" s="1">
        <v>624</v>
      </c>
      <c r="B626">
        <v>624</v>
      </c>
      <c r="C626" t="s">
        <v>5456</v>
      </c>
      <c r="D626" t="s">
        <v>3313</v>
      </c>
      <c r="E626" t="s">
        <v>2657</v>
      </c>
      <c r="F626" t="s">
        <v>3417</v>
      </c>
      <c r="G626" t="s">
        <v>5078</v>
      </c>
      <c r="I626" s="2" t="s">
        <v>5457</v>
      </c>
      <c r="J626" s="2" t="s">
        <v>5458</v>
      </c>
      <c r="K626" t="s">
        <v>2659</v>
      </c>
    </row>
    <row r="627" spans="1:11" x14ac:dyDescent="0.45">
      <c r="A627" s="1">
        <v>625</v>
      </c>
      <c r="B627">
        <v>625</v>
      </c>
      <c r="C627" t="s">
        <v>5459</v>
      </c>
      <c r="D627" t="s">
        <v>3313</v>
      </c>
      <c r="E627" t="s">
        <v>2752</v>
      </c>
      <c r="F627" t="s">
        <v>3323</v>
      </c>
      <c r="G627" t="s">
        <v>5078</v>
      </c>
      <c r="I627" s="2" t="s">
        <v>5460</v>
      </c>
      <c r="J627" s="2" t="s">
        <v>5461</v>
      </c>
      <c r="K627" t="s">
        <v>2754</v>
      </c>
    </row>
    <row r="628" spans="1:11" x14ac:dyDescent="0.45">
      <c r="A628" s="1">
        <v>626</v>
      </c>
      <c r="B628">
        <v>626</v>
      </c>
      <c r="C628" t="s">
        <v>5462</v>
      </c>
      <c r="D628" t="s">
        <v>3313</v>
      </c>
      <c r="E628" t="s">
        <v>2755</v>
      </c>
      <c r="F628" t="s">
        <v>3323</v>
      </c>
      <c r="G628" t="s">
        <v>5078</v>
      </c>
      <c r="I628" s="2" t="s">
        <v>5463</v>
      </c>
      <c r="J628" s="2" t="s">
        <v>5464</v>
      </c>
      <c r="K628" t="s">
        <v>2757</v>
      </c>
    </row>
    <row r="629" spans="1:11" x14ac:dyDescent="0.45">
      <c r="A629" s="1">
        <v>627</v>
      </c>
      <c r="B629">
        <v>627</v>
      </c>
      <c r="C629" t="s">
        <v>5465</v>
      </c>
      <c r="D629" t="s">
        <v>3313</v>
      </c>
      <c r="E629" t="s">
        <v>2758</v>
      </c>
      <c r="F629" t="s">
        <v>3323</v>
      </c>
      <c r="G629" t="s">
        <v>5078</v>
      </c>
      <c r="I629" s="2" t="s">
        <v>5466</v>
      </c>
      <c r="J629" s="2" t="s">
        <v>5467</v>
      </c>
      <c r="K629" t="s">
        <v>2760</v>
      </c>
    </row>
    <row r="630" spans="1:11" x14ac:dyDescent="0.45">
      <c r="A630" s="1">
        <v>628</v>
      </c>
      <c r="B630">
        <v>628</v>
      </c>
      <c r="C630" t="s">
        <v>5465</v>
      </c>
      <c r="D630" t="s">
        <v>3313</v>
      </c>
      <c r="E630" t="s">
        <v>2758</v>
      </c>
      <c r="F630" t="s">
        <v>3323</v>
      </c>
      <c r="G630" t="s">
        <v>5078</v>
      </c>
      <c r="I630" s="2" t="s">
        <v>5468</v>
      </c>
      <c r="J630" s="2" t="s">
        <v>5469</v>
      </c>
      <c r="K630" t="s">
        <v>2760</v>
      </c>
    </row>
    <row r="631" spans="1:11" x14ac:dyDescent="0.45">
      <c r="A631" s="1">
        <v>629</v>
      </c>
      <c r="B631">
        <v>629</v>
      </c>
      <c r="C631" t="s">
        <v>5465</v>
      </c>
      <c r="D631" t="s">
        <v>3313</v>
      </c>
      <c r="E631" t="s">
        <v>2758</v>
      </c>
      <c r="F631" t="s">
        <v>3323</v>
      </c>
      <c r="G631" t="s">
        <v>3315</v>
      </c>
      <c r="I631" s="2" t="s">
        <v>5470</v>
      </c>
      <c r="J631" s="2" t="s">
        <v>5471</v>
      </c>
      <c r="K631" t="s">
        <v>2760</v>
      </c>
    </row>
    <row r="632" spans="1:11" x14ac:dyDescent="0.45">
      <c r="A632" s="1">
        <v>630</v>
      </c>
      <c r="B632">
        <v>630</v>
      </c>
      <c r="C632" t="s">
        <v>5472</v>
      </c>
      <c r="D632" t="s">
        <v>3313</v>
      </c>
      <c r="E632" t="s">
        <v>2758</v>
      </c>
      <c r="F632" t="s">
        <v>3323</v>
      </c>
      <c r="G632" t="s">
        <v>5078</v>
      </c>
      <c r="I632" s="2" t="s">
        <v>5473</v>
      </c>
      <c r="J632" s="2" t="s">
        <v>5474</v>
      </c>
      <c r="K632" t="s">
        <v>2760</v>
      </c>
    </row>
    <row r="633" spans="1:11" x14ac:dyDescent="0.45">
      <c r="A633" s="1">
        <v>631</v>
      </c>
      <c r="B633">
        <v>631</v>
      </c>
      <c r="C633" t="s">
        <v>5475</v>
      </c>
      <c r="D633" t="s">
        <v>3313</v>
      </c>
      <c r="E633" t="s">
        <v>2761</v>
      </c>
      <c r="F633" t="s">
        <v>3323</v>
      </c>
      <c r="G633" t="s">
        <v>3315</v>
      </c>
      <c r="I633" s="2" t="s">
        <v>5476</v>
      </c>
      <c r="J633" s="2" t="s">
        <v>5477</v>
      </c>
      <c r="K633" t="s">
        <v>2763</v>
      </c>
    </row>
    <row r="634" spans="1:11" x14ac:dyDescent="0.45">
      <c r="A634" s="1">
        <v>632</v>
      </c>
      <c r="B634">
        <v>632</v>
      </c>
      <c r="C634" t="s">
        <v>5478</v>
      </c>
      <c r="D634" t="s">
        <v>3313</v>
      </c>
      <c r="E634" t="s">
        <v>2758</v>
      </c>
      <c r="F634" t="s">
        <v>3323</v>
      </c>
      <c r="G634" t="s">
        <v>5078</v>
      </c>
      <c r="I634" s="2" t="s">
        <v>5479</v>
      </c>
      <c r="J634" s="2" t="s">
        <v>5480</v>
      </c>
      <c r="K634" t="s">
        <v>2760</v>
      </c>
    </row>
    <row r="635" spans="1:11" x14ac:dyDescent="0.45">
      <c r="A635" s="1">
        <v>633</v>
      </c>
      <c r="B635">
        <v>633</v>
      </c>
      <c r="C635" t="s">
        <v>5481</v>
      </c>
      <c r="D635" t="s">
        <v>3313</v>
      </c>
      <c r="E635" t="s">
        <v>2764</v>
      </c>
      <c r="F635" t="s">
        <v>3323</v>
      </c>
      <c r="G635" t="s">
        <v>5078</v>
      </c>
      <c r="I635" s="2" t="s">
        <v>5482</v>
      </c>
      <c r="J635" s="2" t="s">
        <v>5483</v>
      </c>
      <c r="K635" t="s">
        <v>2766</v>
      </c>
    </row>
    <row r="636" spans="1:11" x14ac:dyDescent="0.45">
      <c r="A636" s="1">
        <v>634</v>
      </c>
      <c r="B636">
        <v>634</v>
      </c>
      <c r="C636" t="s">
        <v>5484</v>
      </c>
      <c r="D636" t="s">
        <v>3313</v>
      </c>
      <c r="E636" t="s">
        <v>2764</v>
      </c>
      <c r="F636" t="s">
        <v>3323</v>
      </c>
      <c r="G636" t="s">
        <v>5078</v>
      </c>
      <c r="I636" s="2" t="s">
        <v>5485</v>
      </c>
      <c r="J636" s="2" t="s">
        <v>5486</v>
      </c>
      <c r="K636" t="s">
        <v>2766</v>
      </c>
    </row>
    <row r="637" spans="1:11" x14ac:dyDescent="0.45">
      <c r="A637" s="1">
        <v>635</v>
      </c>
      <c r="B637">
        <v>635</v>
      </c>
      <c r="C637" t="s">
        <v>5481</v>
      </c>
      <c r="D637" t="s">
        <v>3313</v>
      </c>
      <c r="E637" t="s">
        <v>2767</v>
      </c>
      <c r="F637" t="s">
        <v>3417</v>
      </c>
      <c r="G637" t="s">
        <v>5078</v>
      </c>
      <c r="I637" s="2" t="s">
        <v>5487</v>
      </c>
      <c r="J637" s="2" t="s">
        <v>5488</v>
      </c>
      <c r="K637" t="s">
        <v>2769</v>
      </c>
    </row>
    <row r="638" spans="1:11" x14ac:dyDescent="0.45">
      <c r="A638" s="1">
        <v>636</v>
      </c>
      <c r="B638">
        <v>636</v>
      </c>
      <c r="C638" t="s">
        <v>5481</v>
      </c>
      <c r="D638" t="s">
        <v>3313</v>
      </c>
      <c r="E638" t="s">
        <v>2767</v>
      </c>
      <c r="F638" t="s">
        <v>3323</v>
      </c>
      <c r="G638" t="s">
        <v>5100</v>
      </c>
      <c r="I638" s="2" t="s">
        <v>5489</v>
      </c>
      <c r="J638" s="2" t="s">
        <v>5490</v>
      </c>
      <c r="K638" t="s">
        <v>2769</v>
      </c>
    </row>
    <row r="639" spans="1:11" x14ac:dyDescent="0.45">
      <c r="A639" s="1">
        <v>637</v>
      </c>
      <c r="B639">
        <v>637</v>
      </c>
      <c r="C639" t="s">
        <v>5491</v>
      </c>
      <c r="D639" t="s">
        <v>3313</v>
      </c>
      <c r="E639" t="s">
        <v>2767</v>
      </c>
      <c r="F639" t="s">
        <v>3323</v>
      </c>
      <c r="G639" t="s">
        <v>3315</v>
      </c>
      <c r="I639" s="2" t="s">
        <v>5492</v>
      </c>
      <c r="J639" s="2" t="s">
        <v>5493</v>
      </c>
      <c r="K639" t="s">
        <v>2769</v>
      </c>
    </row>
    <row r="640" spans="1:11" x14ac:dyDescent="0.45">
      <c r="A640" s="1">
        <v>638</v>
      </c>
      <c r="B640">
        <v>638</v>
      </c>
      <c r="C640" t="s">
        <v>5481</v>
      </c>
      <c r="D640" t="s">
        <v>3313</v>
      </c>
      <c r="E640" t="s">
        <v>2767</v>
      </c>
      <c r="F640" t="s">
        <v>3323</v>
      </c>
      <c r="G640" t="s">
        <v>5078</v>
      </c>
      <c r="I640" s="2" t="s">
        <v>5494</v>
      </c>
      <c r="J640" s="2" t="s">
        <v>5495</v>
      </c>
      <c r="K640" t="s">
        <v>2769</v>
      </c>
    </row>
    <row r="641" spans="1:11" x14ac:dyDescent="0.45">
      <c r="A641" s="1">
        <v>639</v>
      </c>
      <c r="B641">
        <v>639</v>
      </c>
      <c r="C641" t="s">
        <v>5496</v>
      </c>
      <c r="D641" t="s">
        <v>3313</v>
      </c>
      <c r="E641" t="s">
        <v>2773</v>
      </c>
      <c r="F641" t="s">
        <v>3323</v>
      </c>
      <c r="G641" t="s">
        <v>5078</v>
      </c>
      <c r="I641" s="2" t="s">
        <v>5497</v>
      </c>
      <c r="J641" s="2" t="s">
        <v>5498</v>
      </c>
      <c r="K641" t="s">
        <v>2775</v>
      </c>
    </row>
    <row r="642" spans="1:11" x14ac:dyDescent="0.45">
      <c r="A642" s="1">
        <v>640</v>
      </c>
      <c r="B642">
        <v>640</v>
      </c>
      <c r="C642" t="s">
        <v>5496</v>
      </c>
      <c r="D642" t="s">
        <v>3313</v>
      </c>
      <c r="E642" t="s">
        <v>2773</v>
      </c>
      <c r="F642" t="s">
        <v>3323</v>
      </c>
      <c r="G642" t="s">
        <v>3315</v>
      </c>
      <c r="I642" s="2" t="s">
        <v>5499</v>
      </c>
      <c r="J642" s="2" t="s">
        <v>5500</v>
      </c>
      <c r="K642" t="s">
        <v>2775</v>
      </c>
    </row>
    <row r="643" spans="1:11" x14ac:dyDescent="0.45">
      <c r="A643" s="1">
        <v>641</v>
      </c>
      <c r="B643">
        <v>641</v>
      </c>
      <c r="C643" t="s">
        <v>5496</v>
      </c>
      <c r="D643" t="s">
        <v>3313</v>
      </c>
      <c r="E643" t="s">
        <v>2773</v>
      </c>
      <c r="F643" t="s">
        <v>3323</v>
      </c>
      <c r="G643" t="s">
        <v>5100</v>
      </c>
      <c r="I643" s="2" t="s">
        <v>5501</v>
      </c>
      <c r="J643" s="2" t="s">
        <v>5502</v>
      </c>
      <c r="K643" t="s">
        <v>2775</v>
      </c>
    </row>
    <row r="644" spans="1:11" x14ac:dyDescent="0.45">
      <c r="A644" s="1">
        <v>642</v>
      </c>
      <c r="B644">
        <v>642</v>
      </c>
      <c r="C644" t="s">
        <v>5503</v>
      </c>
      <c r="D644" t="s">
        <v>3313</v>
      </c>
      <c r="E644" t="s">
        <v>2535</v>
      </c>
      <c r="F644" t="s">
        <v>3417</v>
      </c>
      <c r="G644" t="s">
        <v>5078</v>
      </c>
      <c r="I644" s="2" t="s">
        <v>5504</v>
      </c>
      <c r="J644" s="2" t="s">
        <v>5505</v>
      </c>
      <c r="K644" t="s">
        <v>2537</v>
      </c>
    </row>
    <row r="645" spans="1:11" x14ac:dyDescent="0.45">
      <c r="A645" s="1">
        <v>643</v>
      </c>
      <c r="B645">
        <v>643</v>
      </c>
      <c r="C645" t="s">
        <v>5506</v>
      </c>
      <c r="D645" t="s">
        <v>3313</v>
      </c>
      <c r="E645" t="s">
        <v>2535</v>
      </c>
      <c r="F645" t="s">
        <v>3323</v>
      </c>
      <c r="G645" t="s">
        <v>3315</v>
      </c>
      <c r="I645" s="2" t="s">
        <v>5507</v>
      </c>
      <c r="J645" s="2" t="s">
        <v>5508</v>
      </c>
      <c r="K645" t="s">
        <v>2537</v>
      </c>
    </row>
    <row r="646" spans="1:11" x14ac:dyDescent="0.45">
      <c r="A646" s="1">
        <v>644</v>
      </c>
      <c r="B646">
        <v>644</v>
      </c>
      <c r="C646" t="s">
        <v>5509</v>
      </c>
      <c r="D646" t="s">
        <v>3313</v>
      </c>
      <c r="E646" t="s">
        <v>2538</v>
      </c>
      <c r="F646" t="s">
        <v>3323</v>
      </c>
      <c r="G646" t="s">
        <v>5078</v>
      </c>
      <c r="I646" s="2" t="s">
        <v>5510</v>
      </c>
      <c r="J646" s="2" t="s">
        <v>5511</v>
      </c>
      <c r="K646" t="s">
        <v>2540</v>
      </c>
    </row>
    <row r="647" spans="1:11" x14ac:dyDescent="0.45">
      <c r="A647" s="1">
        <v>645</v>
      </c>
      <c r="B647">
        <v>645</v>
      </c>
      <c r="C647" t="s">
        <v>5512</v>
      </c>
      <c r="D647" t="s">
        <v>3313</v>
      </c>
      <c r="E647" t="s">
        <v>2538</v>
      </c>
      <c r="F647" t="s">
        <v>3323</v>
      </c>
      <c r="G647" t="s">
        <v>3315</v>
      </c>
      <c r="I647" s="2" t="s">
        <v>5513</v>
      </c>
      <c r="J647" s="2" t="s">
        <v>5514</v>
      </c>
      <c r="K647" t="s">
        <v>2540</v>
      </c>
    </row>
    <row r="648" spans="1:11" x14ac:dyDescent="0.45">
      <c r="A648" s="1">
        <v>646</v>
      </c>
      <c r="B648">
        <v>646</v>
      </c>
      <c r="C648" t="s">
        <v>5515</v>
      </c>
      <c r="D648" t="s">
        <v>3313</v>
      </c>
      <c r="E648" t="s">
        <v>2538</v>
      </c>
      <c r="F648" t="s">
        <v>3323</v>
      </c>
      <c r="G648" t="s">
        <v>5100</v>
      </c>
      <c r="I648" s="2" t="s">
        <v>5516</v>
      </c>
      <c r="J648" s="2" t="s">
        <v>5517</v>
      </c>
      <c r="K648" t="s">
        <v>2540</v>
      </c>
    </row>
    <row r="649" spans="1:11" x14ac:dyDescent="0.45">
      <c r="A649" s="1">
        <v>647</v>
      </c>
      <c r="B649">
        <v>647</v>
      </c>
      <c r="C649" t="s">
        <v>5518</v>
      </c>
      <c r="D649" t="s">
        <v>3313</v>
      </c>
      <c r="E649" t="s">
        <v>2541</v>
      </c>
      <c r="F649" t="s">
        <v>3323</v>
      </c>
      <c r="G649" t="s">
        <v>5078</v>
      </c>
      <c r="I649" s="2" t="s">
        <v>5519</v>
      </c>
      <c r="J649" s="2" t="s">
        <v>5520</v>
      </c>
      <c r="K649" t="s">
        <v>2543</v>
      </c>
    </row>
    <row r="650" spans="1:11" x14ac:dyDescent="0.45">
      <c r="A650" s="1">
        <v>648</v>
      </c>
      <c r="B650">
        <v>648</v>
      </c>
      <c r="C650" t="s">
        <v>5521</v>
      </c>
      <c r="D650" t="s">
        <v>3313</v>
      </c>
      <c r="E650" t="s">
        <v>2541</v>
      </c>
      <c r="F650" t="s">
        <v>3323</v>
      </c>
      <c r="G650" t="s">
        <v>3315</v>
      </c>
      <c r="I650" s="2" t="s">
        <v>5522</v>
      </c>
      <c r="J650" s="2" t="s">
        <v>5523</v>
      </c>
      <c r="K650" t="s">
        <v>2543</v>
      </c>
    </row>
    <row r="651" spans="1:11" x14ac:dyDescent="0.45">
      <c r="A651" s="1">
        <v>649</v>
      </c>
      <c r="B651">
        <v>649</v>
      </c>
      <c r="C651" t="s">
        <v>5524</v>
      </c>
      <c r="D651" t="s">
        <v>3313</v>
      </c>
      <c r="E651" t="s">
        <v>2544</v>
      </c>
      <c r="F651" t="s">
        <v>3323</v>
      </c>
      <c r="G651" t="s">
        <v>5078</v>
      </c>
      <c r="I651" s="2" t="s">
        <v>5525</v>
      </c>
      <c r="J651" s="2" t="s">
        <v>5526</v>
      </c>
      <c r="K651" t="s">
        <v>2546</v>
      </c>
    </row>
    <row r="652" spans="1:11" x14ac:dyDescent="0.45">
      <c r="A652" s="1">
        <v>650</v>
      </c>
      <c r="B652">
        <v>650</v>
      </c>
      <c r="C652" t="s">
        <v>5527</v>
      </c>
      <c r="D652" t="s">
        <v>3313</v>
      </c>
      <c r="E652" t="s">
        <v>2547</v>
      </c>
      <c r="F652" t="s">
        <v>3323</v>
      </c>
      <c r="G652" t="s">
        <v>5078</v>
      </c>
      <c r="I652" s="2" t="s">
        <v>5528</v>
      </c>
      <c r="J652" s="2" t="s">
        <v>5529</v>
      </c>
      <c r="K652" t="s">
        <v>2550</v>
      </c>
    </row>
    <row r="653" spans="1:11" x14ac:dyDescent="0.45">
      <c r="A653" s="1">
        <v>651</v>
      </c>
      <c r="B653">
        <v>651</v>
      </c>
      <c r="C653" t="s">
        <v>5530</v>
      </c>
      <c r="D653" t="s">
        <v>3313</v>
      </c>
      <c r="E653" t="s">
        <v>2547</v>
      </c>
      <c r="F653" t="s">
        <v>3323</v>
      </c>
      <c r="G653" t="s">
        <v>3315</v>
      </c>
      <c r="I653" s="11" t="s">
        <v>5531</v>
      </c>
      <c r="J653" s="2" t="s">
        <v>5532</v>
      </c>
      <c r="K653" t="s">
        <v>2550</v>
      </c>
    </row>
    <row r="654" spans="1:11" x14ac:dyDescent="0.45">
      <c r="A654" s="1">
        <v>652</v>
      </c>
      <c r="B654">
        <v>652</v>
      </c>
      <c r="C654" t="s">
        <v>5533</v>
      </c>
      <c r="D654" t="s">
        <v>3313</v>
      </c>
      <c r="E654" t="s">
        <v>2547</v>
      </c>
      <c r="F654" t="s">
        <v>3323</v>
      </c>
      <c r="G654" t="s">
        <v>5100</v>
      </c>
      <c r="I654" s="2" t="s">
        <v>5534</v>
      </c>
      <c r="J654" s="2" t="s">
        <v>5535</v>
      </c>
      <c r="K654" t="s">
        <v>2550</v>
      </c>
    </row>
    <row r="655" spans="1:11" x14ac:dyDescent="0.45">
      <c r="A655" s="1">
        <v>653</v>
      </c>
      <c r="B655">
        <v>653</v>
      </c>
      <c r="C655" t="s">
        <v>5536</v>
      </c>
      <c r="D655" t="s">
        <v>3313</v>
      </c>
      <c r="E655" t="s">
        <v>2552</v>
      </c>
      <c r="F655" t="s">
        <v>3323</v>
      </c>
      <c r="G655" t="s">
        <v>5078</v>
      </c>
      <c r="I655" s="2" t="s">
        <v>5537</v>
      </c>
      <c r="J655" s="2" t="s">
        <v>5538</v>
      </c>
      <c r="K655" t="s">
        <v>2555</v>
      </c>
    </row>
    <row r="656" spans="1:11" x14ac:dyDescent="0.45">
      <c r="A656" s="1">
        <v>654</v>
      </c>
      <c r="B656">
        <v>654</v>
      </c>
      <c r="C656" t="s">
        <v>5539</v>
      </c>
      <c r="D656" t="s">
        <v>3313</v>
      </c>
      <c r="E656" t="s">
        <v>2552</v>
      </c>
      <c r="F656" t="s">
        <v>3323</v>
      </c>
      <c r="G656" t="s">
        <v>3315</v>
      </c>
      <c r="I656" s="2" t="s">
        <v>5540</v>
      </c>
      <c r="J656" s="2" t="s">
        <v>5541</v>
      </c>
      <c r="K656" t="s">
        <v>2555</v>
      </c>
    </row>
    <row r="657" spans="1:11" x14ac:dyDescent="0.45">
      <c r="A657" s="1">
        <v>655</v>
      </c>
      <c r="B657">
        <v>655</v>
      </c>
      <c r="C657" t="s">
        <v>5542</v>
      </c>
      <c r="D657" t="s">
        <v>3313</v>
      </c>
      <c r="E657" t="s">
        <v>2557</v>
      </c>
      <c r="F657" t="s">
        <v>3323</v>
      </c>
      <c r="G657" t="s">
        <v>5078</v>
      </c>
      <c r="I657" s="2" t="s">
        <v>5543</v>
      </c>
      <c r="J657" s="2" t="s">
        <v>5544</v>
      </c>
      <c r="K657" t="s">
        <v>2560</v>
      </c>
    </row>
    <row r="658" spans="1:11" x14ac:dyDescent="0.45">
      <c r="A658" s="1">
        <v>656</v>
      </c>
      <c r="B658">
        <v>656</v>
      </c>
      <c r="C658" t="s">
        <v>5545</v>
      </c>
      <c r="D658" t="s">
        <v>3313</v>
      </c>
      <c r="E658" t="s">
        <v>2387</v>
      </c>
      <c r="F658" t="s">
        <v>3336</v>
      </c>
      <c r="G658" t="s">
        <v>3315</v>
      </c>
      <c r="I658" s="2" t="s">
        <v>5546</v>
      </c>
      <c r="J658" s="2" t="s">
        <v>5547</v>
      </c>
      <c r="K658" t="s">
        <v>2389</v>
      </c>
    </row>
    <row r="659" spans="1:11" x14ac:dyDescent="0.45">
      <c r="A659" s="1">
        <v>657</v>
      </c>
      <c r="B659">
        <v>657</v>
      </c>
      <c r="C659" t="s">
        <v>5548</v>
      </c>
      <c r="D659" t="s">
        <v>3313</v>
      </c>
      <c r="E659" t="s">
        <v>2390</v>
      </c>
      <c r="F659" t="s">
        <v>3323</v>
      </c>
      <c r="G659" t="s">
        <v>3315</v>
      </c>
      <c r="I659" s="2" t="s">
        <v>5549</v>
      </c>
      <c r="J659" s="2" t="s">
        <v>5550</v>
      </c>
      <c r="K659" t="s">
        <v>2392</v>
      </c>
    </row>
    <row r="660" spans="1:11" x14ac:dyDescent="0.45">
      <c r="A660" s="1">
        <v>658</v>
      </c>
      <c r="B660">
        <v>658</v>
      </c>
      <c r="C660" t="s">
        <v>5551</v>
      </c>
      <c r="D660" t="s">
        <v>3313</v>
      </c>
      <c r="E660" t="s">
        <v>2393</v>
      </c>
      <c r="F660" t="s">
        <v>3323</v>
      </c>
      <c r="G660" t="s">
        <v>3315</v>
      </c>
      <c r="I660" s="2" t="s">
        <v>5552</v>
      </c>
      <c r="J660" s="2" t="s">
        <v>5553</v>
      </c>
      <c r="K660" t="s">
        <v>2395</v>
      </c>
    </row>
    <row r="661" spans="1:11" x14ac:dyDescent="0.45">
      <c r="A661" s="1">
        <v>659</v>
      </c>
      <c r="B661">
        <v>659</v>
      </c>
      <c r="C661" t="s">
        <v>5554</v>
      </c>
      <c r="D661" t="s">
        <v>3313</v>
      </c>
      <c r="E661" t="s">
        <v>2522</v>
      </c>
      <c r="F661" t="s">
        <v>3323</v>
      </c>
      <c r="G661" t="s">
        <v>3315</v>
      </c>
      <c r="I661" s="2" t="s">
        <v>5555</v>
      </c>
      <c r="J661" s="2" t="s">
        <v>5556</v>
      </c>
      <c r="K661" t="s">
        <v>2524</v>
      </c>
    </row>
    <row r="662" spans="1:11" x14ac:dyDescent="0.45">
      <c r="A662" s="1">
        <v>660</v>
      </c>
      <c r="B662">
        <v>660</v>
      </c>
      <c r="C662" t="s">
        <v>5557</v>
      </c>
      <c r="D662" t="s">
        <v>3313</v>
      </c>
      <c r="E662" t="s">
        <v>2530</v>
      </c>
      <c r="F662" t="s">
        <v>3502</v>
      </c>
      <c r="G662" t="s">
        <v>3315</v>
      </c>
      <c r="I662" s="2" t="s">
        <v>5558</v>
      </c>
      <c r="J662" s="2" t="s">
        <v>5559</v>
      </c>
      <c r="K662" t="s">
        <v>2532</v>
      </c>
    </row>
    <row r="663" spans="1:11" x14ac:dyDescent="0.45">
      <c r="A663" s="1">
        <v>661</v>
      </c>
      <c r="B663">
        <v>661</v>
      </c>
      <c r="C663" t="s">
        <v>5560</v>
      </c>
      <c r="D663" t="s">
        <v>3313</v>
      </c>
      <c r="E663" t="s">
        <v>3230</v>
      </c>
      <c r="F663" t="s">
        <v>3323</v>
      </c>
      <c r="G663" t="s">
        <v>5078</v>
      </c>
      <c r="I663" s="2" t="s">
        <v>5561</v>
      </c>
      <c r="J663" s="2" t="s">
        <v>5562</v>
      </c>
      <c r="K663" t="s">
        <v>3232</v>
      </c>
    </row>
    <row r="664" spans="1:11" x14ac:dyDescent="0.45">
      <c r="A664" s="1">
        <v>662</v>
      </c>
      <c r="B664">
        <v>662</v>
      </c>
      <c r="C664" t="s">
        <v>5563</v>
      </c>
      <c r="D664" t="s">
        <v>3313</v>
      </c>
      <c r="E664" t="s">
        <v>3233</v>
      </c>
      <c r="F664" t="s">
        <v>3417</v>
      </c>
      <c r="G664" t="s">
        <v>5078</v>
      </c>
      <c r="I664" s="2" t="s">
        <v>5564</v>
      </c>
      <c r="J664" s="2" t="s">
        <v>5565</v>
      </c>
      <c r="K664" t="s">
        <v>3235</v>
      </c>
    </row>
    <row r="665" spans="1:11" x14ac:dyDescent="0.45">
      <c r="A665" s="1">
        <v>663</v>
      </c>
      <c r="B665">
        <v>663</v>
      </c>
      <c r="C665" t="s">
        <v>5566</v>
      </c>
      <c r="D665" t="s">
        <v>3313</v>
      </c>
      <c r="E665" t="s">
        <v>3233</v>
      </c>
      <c r="F665" t="s">
        <v>3323</v>
      </c>
      <c r="G665" t="s">
        <v>3315</v>
      </c>
      <c r="I665" s="2" t="s">
        <v>5567</v>
      </c>
      <c r="J665" s="2" t="s">
        <v>5568</v>
      </c>
      <c r="K665" t="s">
        <v>3235</v>
      </c>
    </row>
    <row r="666" spans="1:11" x14ac:dyDescent="0.45">
      <c r="A666" s="1">
        <v>664</v>
      </c>
      <c r="B666">
        <v>664</v>
      </c>
      <c r="C666" t="s">
        <v>5569</v>
      </c>
      <c r="D666" t="s">
        <v>3313</v>
      </c>
      <c r="E666" t="s">
        <v>3233</v>
      </c>
      <c r="F666" t="s">
        <v>3323</v>
      </c>
      <c r="G666" t="s">
        <v>3315</v>
      </c>
      <c r="I666" s="2" t="s">
        <v>5570</v>
      </c>
      <c r="J666" s="2" t="s">
        <v>5571</v>
      </c>
      <c r="K666" t="s">
        <v>3235</v>
      </c>
    </row>
    <row r="667" spans="1:11" x14ac:dyDescent="0.45">
      <c r="A667" s="1">
        <v>665</v>
      </c>
      <c r="B667">
        <v>665</v>
      </c>
      <c r="C667" t="s">
        <v>5569</v>
      </c>
      <c r="D667" t="s">
        <v>3313</v>
      </c>
      <c r="E667" t="s">
        <v>3233</v>
      </c>
      <c r="F667" t="s">
        <v>3323</v>
      </c>
      <c r="G667" t="s">
        <v>5100</v>
      </c>
      <c r="I667" s="2" t="s">
        <v>5572</v>
      </c>
      <c r="J667" s="2" t="s">
        <v>5573</v>
      </c>
      <c r="K667" t="s">
        <v>3235</v>
      </c>
    </row>
    <row r="668" spans="1:11" x14ac:dyDescent="0.45">
      <c r="A668" s="1">
        <v>666</v>
      </c>
      <c r="B668">
        <v>666</v>
      </c>
      <c r="C668" t="s">
        <v>5574</v>
      </c>
      <c r="D668" t="s">
        <v>3313</v>
      </c>
      <c r="E668" t="s">
        <v>3233</v>
      </c>
      <c r="F668" t="s">
        <v>3323</v>
      </c>
      <c r="G668" t="s">
        <v>5100</v>
      </c>
      <c r="I668" s="2" t="s">
        <v>5575</v>
      </c>
      <c r="J668" s="2" t="s">
        <v>5576</v>
      </c>
      <c r="K668" t="s">
        <v>3235</v>
      </c>
    </row>
    <row r="669" spans="1:11" x14ac:dyDescent="0.45">
      <c r="A669" s="1">
        <v>667</v>
      </c>
      <c r="B669">
        <v>667</v>
      </c>
      <c r="C669" t="s">
        <v>5577</v>
      </c>
      <c r="D669" t="s">
        <v>3313</v>
      </c>
      <c r="E669" t="s">
        <v>3236</v>
      </c>
      <c r="F669" t="s">
        <v>3417</v>
      </c>
      <c r="G669" t="s">
        <v>5078</v>
      </c>
      <c r="I669" s="2" t="s">
        <v>5578</v>
      </c>
      <c r="J669" s="2" t="s">
        <v>5579</v>
      </c>
      <c r="K669" t="s">
        <v>3238</v>
      </c>
    </row>
    <row r="670" spans="1:11" x14ac:dyDescent="0.45">
      <c r="A670" s="1">
        <v>668</v>
      </c>
      <c r="B670">
        <v>668</v>
      </c>
      <c r="C670" t="s">
        <v>5580</v>
      </c>
      <c r="D670" t="s">
        <v>3313</v>
      </c>
      <c r="E670" t="s">
        <v>3236</v>
      </c>
      <c r="F670" t="s">
        <v>3323</v>
      </c>
      <c r="G670" t="s">
        <v>3315</v>
      </c>
      <c r="I670" s="2" t="s">
        <v>5581</v>
      </c>
      <c r="J670" s="2" t="s">
        <v>5582</v>
      </c>
      <c r="K670" t="s">
        <v>3238</v>
      </c>
    </row>
    <row r="671" spans="1:11" x14ac:dyDescent="0.45">
      <c r="A671" s="1">
        <v>669</v>
      </c>
      <c r="B671">
        <v>669</v>
      </c>
      <c r="C671" t="s">
        <v>5583</v>
      </c>
      <c r="D671" t="s">
        <v>3313</v>
      </c>
      <c r="E671" t="s">
        <v>3239</v>
      </c>
      <c r="F671" t="s">
        <v>3417</v>
      </c>
      <c r="G671" t="s">
        <v>5078</v>
      </c>
      <c r="I671" s="2" t="s">
        <v>5584</v>
      </c>
      <c r="J671" s="2" t="s">
        <v>5585</v>
      </c>
      <c r="K671" t="s">
        <v>3241</v>
      </c>
    </row>
    <row r="672" spans="1:11" x14ac:dyDescent="0.45">
      <c r="A672" s="1">
        <v>670</v>
      </c>
      <c r="B672">
        <v>670</v>
      </c>
      <c r="C672" t="s">
        <v>5586</v>
      </c>
      <c r="D672" t="s">
        <v>3313</v>
      </c>
      <c r="E672" t="s">
        <v>3242</v>
      </c>
      <c r="F672" t="s">
        <v>3417</v>
      </c>
      <c r="G672" t="s">
        <v>5078</v>
      </c>
      <c r="I672" s="2" t="s">
        <v>5587</v>
      </c>
      <c r="J672" s="2" t="s">
        <v>5588</v>
      </c>
      <c r="K672" t="s">
        <v>3244</v>
      </c>
    </row>
    <row r="673" spans="1:11" x14ac:dyDescent="0.45">
      <c r="A673" s="1">
        <v>671</v>
      </c>
      <c r="B673">
        <v>671</v>
      </c>
      <c r="C673" t="s">
        <v>5586</v>
      </c>
      <c r="D673" t="s">
        <v>3313</v>
      </c>
      <c r="E673" t="s">
        <v>3242</v>
      </c>
      <c r="F673" t="s">
        <v>3323</v>
      </c>
      <c r="G673" t="s">
        <v>3315</v>
      </c>
      <c r="I673" s="2" t="s">
        <v>5589</v>
      </c>
      <c r="J673" s="2" t="s">
        <v>5590</v>
      </c>
      <c r="K673" t="s">
        <v>3244</v>
      </c>
    </row>
    <row r="674" spans="1:11" x14ac:dyDescent="0.45">
      <c r="A674" s="1">
        <v>672</v>
      </c>
      <c r="B674">
        <v>672</v>
      </c>
      <c r="C674" t="s">
        <v>5591</v>
      </c>
      <c r="D674" t="s">
        <v>3313</v>
      </c>
      <c r="E674" t="s">
        <v>3245</v>
      </c>
      <c r="F674" t="s">
        <v>3417</v>
      </c>
      <c r="G674" t="s">
        <v>5078</v>
      </c>
      <c r="I674" s="2" t="s">
        <v>5592</v>
      </c>
      <c r="J674" s="2" t="s">
        <v>5593</v>
      </c>
      <c r="K674" t="s">
        <v>3247</v>
      </c>
    </row>
    <row r="675" spans="1:11" x14ac:dyDescent="0.45">
      <c r="A675" s="1">
        <v>673</v>
      </c>
      <c r="B675">
        <v>673</v>
      </c>
      <c r="C675" t="s">
        <v>5591</v>
      </c>
      <c r="D675" t="s">
        <v>3313</v>
      </c>
      <c r="E675" t="s">
        <v>3245</v>
      </c>
      <c r="F675" t="s">
        <v>3323</v>
      </c>
      <c r="G675" t="s">
        <v>3315</v>
      </c>
      <c r="I675" s="2" t="s">
        <v>5594</v>
      </c>
      <c r="J675" s="2" t="s">
        <v>5595</v>
      </c>
      <c r="K675" t="s">
        <v>3247</v>
      </c>
    </row>
    <row r="676" spans="1:11" x14ac:dyDescent="0.45">
      <c r="A676" s="1">
        <v>674</v>
      </c>
      <c r="B676">
        <v>674</v>
      </c>
      <c r="C676" t="s">
        <v>5596</v>
      </c>
      <c r="D676" t="s">
        <v>3313</v>
      </c>
      <c r="E676" t="s">
        <v>3173</v>
      </c>
      <c r="F676" t="s">
        <v>3323</v>
      </c>
      <c r="G676" t="s">
        <v>5078</v>
      </c>
      <c r="I676" s="11" t="s">
        <v>5597</v>
      </c>
      <c r="J676" s="2" t="s">
        <v>5598</v>
      </c>
      <c r="K676" t="s">
        <v>3175</v>
      </c>
    </row>
    <row r="677" spans="1:11" x14ac:dyDescent="0.45">
      <c r="A677" s="1">
        <v>675</v>
      </c>
      <c r="B677">
        <v>675</v>
      </c>
      <c r="C677" t="s">
        <v>5599</v>
      </c>
      <c r="D677" t="s">
        <v>3313</v>
      </c>
      <c r="E677" t="s">
        <v>3173</v>
      </c>
      <c r="F677" t="s">
        <v>3323</v>
      </c>
      <c r="G677" t="s">
        <v>3315</v>
      </c>
      <c r="I677" s="2" t="s">
        <v>5600</v>
      </c>
      <c r="J677" s="2" t="s">
        <v>5601</v>
      </c>
      <c r="K677" t="s">
        <v>3175</v>
      </c>
    </row>
    <row r="678" spans="1:11" x14ac:dyDescent="0.45">
      <c r="A678" s="1">
        <v>676</v>
      </c>
      <c r="B678">
        <v>676</v>
      </c>
      <c r="C678" t="s">
        <v>5602</v>
      </c>
      <c r="D678" t="s">
        <v>3313</v>
      </c>
      <c r="E678" t="s">
        <v>3173</v>
      </c>
      <c r="F678" t="s">
        <v>3323</v>
      </c>
      <c r="G678" t="s">
        <v>5100</v>
      </c>
      <c r="I678" s="2" t="s">
        <v>5603</v>
      </c>
      <c r="J678" s="2" t="s">
        <v>5604</v>
      </c>
      <c r="K678" t="s">
        <v>3175</v>
      </c>
    </row>
    <row r="679" spans="1:11" x14ac:dyDescent="0.45">
      <c r="A679" s="1">
        <v>677</v>
      </c>
      <c r="B679">
        <v>677</v>
      </c>
      <c r="C679" t="s">
        <v>5605</v>
      </c>
      <c r="D679" t="s">
        <v>3313</v>
      </c>
      <c r="E679" t="s">
        <v>3173</v>
      </c>
      <c r="F679" t="s">
        <v>3323</v>
      </c>
      <c r="G679" t="s">
        <v>5078</v>
      </c>
      <c r="I679" s="2" t="s">
        <v>5606</v>
      </c>
      <c r="J679" s="2" t="s">
        <v>5607</v>
      </c>
      <c r="K679" t="s">
        <v>3175</v>
      </c>
    </row>
    <row r="680" spans="1:11" x14ac:dyDescent="0.45">
      <c r="A680" s="1">
        <v>678</v>
      </c>
      <c r="B680">
        <v>678</v>
      </c>
      <c r="C680" t="s">
        <v>5608</v>
      </c>
      <c r="D680" t="s">
        <v>3313</v>
      </c>
      <c r="E680" t="s">
        <v>3173</v>
      </c>
      <c r="F680" t="s">
        <v>3323</v>
      </c>
      <c r="G680" t="s">
        <v>5078</v>
      </c>
      <c r="I680" s="2" t="s">
        <v>5609</v>
      </c>
      <c r="J680" s="2" t="s">
        <v>5610</v>
      </c>
      <c r="K680" t="s">
        <v>3175</v>
      </c>
    </row>
    <row r="681" spans="1:11" x14ac:dyDescent="0.45">
      <c r="A681" s="1">
        <v>679</v>
      </c>
      <c r="B681">
        <v>679</v>
      </c>
      <c r="C681" t="s">
        <v>5611</v>
      </c>
      <c r="D681" t="s">
        <v>3313</v>
      </c>
      <c r="E681" t="s">
        <v>3138</v>
      </c>
      <c r="F681" t="s">
        <v>3417</v>
      </c>
      <c r="G681" t="s">
        <v>5078</v>
      </c>
      <c r="I681" s="2" t="s">
        <v>5612</v>
      </c>
      <c r="J681" s="2" t="s">
        <v>5613</v>
      </c>
      <c r="K681" t="s">
        <v>3140</v>
      </c>
    </row>
    <row r="682" spans="1:11" x14ac:dyDescent="0.45">
      <c r="A682" s="1">
        <v>680</v>
      </c>
      <c r="B682">
        <v>680</v>
      </c>
      <c r="C682" t="s">
        <v>5614</v>
      </c>
      <c r="D682" t="s">
        <v>3313</v>
      </c>
      <c r="E682" t="s">
        <v>3138</v>
      </c>
      <c r="F682" t="s">
        <v>3323</v>
      </c>
      <c r="G682" t="s">
        <v>3315</v>
      </c>
      <c r="I682" s="2" t="s">
        <v>5615</v>
      </c>
      <c r="J682" s="2" t="s">
        <v>5616</v>
      </c>
      <c r="K682" t="s">
        <v>3140</v>
      </c>
    </row>
    <row r="683" spans="1:11" x14ac:dyDescent="0.45">
      <c r="A683" s="1">
        <v>681</v>
      </c>
      <c r="B683">
        <v>681</v>
      </c>
      <c r="C683" t="s">
        <v>5617</v>
      </c>
      <c r="D683" t="s">
        <v>3313</v>
      </c>
      <c r="E683" t="s">
        <v>3141</v>
      </c>
      <c r="F683" t="s">
        <v>3417</v>
      </c>
      <c r="G683" t="s">
        <v>5078</v>
      </c>
      <c r="I683" s="2" t="s">
        <v>5618</v>
      </c>
      <c r="J683" s="2" t="s">
        <v>5619</v>
      </c>
      <c r="K683" t="s">
        <v>3143</v>
      </c>
    </row>
    <row r="684" spans="1:11" x14ac:dyDescent="0.45">
      <c r="A684" s="1">
        <v>682</v>
      </c>
      <c r="B684">
        <v>682</v>
      </c>
      <c r="C684" t="s">
        <v>5617</v>
      </c>
      <c r="D684" t="s">
        <v>3313</v>
      </c>
      <c r="E684" t="s">
        <v>3141</v>
      </c>
      <c r="F684" t="s">
        <v>3323</v>
      </c>
      <c r="G684" t="s">
        <v>3315</v>
      </c>
      <c r="I684" s="2" t="s">
        <v>5620</v>
      </c>
      <c r="J684" s="2" t="s">
        <v>5621</v>
      </c>
      <c r="K684" t="s">
        <v>3143</v>
      </c>
    </row>
    <row r="685" spans="1:11" x14ac:dyDescent="0.45">
      <c r="A685" s="1">
        <v>683</v>
      </c>
      <c r="B685">
        <v>683</v>
      </c>
      <c r="C685" t="s">
        <v>5622</v>
      </c>
      <c r="D685" t="s">
        <v>3313</v>
      </c>
      <c r="E685" t="s">
        <v>3144</v>
      </c>
      <c r="F685" t="s">
        <v>3323</v>
      </c>
      <c r="G685" t="s">
        <v>5078</v>
      </c>
      <c r="I685" s="2" t="s">
        <v>5623</v>
      </c>
      <c r="J685" s="2" t="s">
        <v>5624</v>
      </c>
      <c r="K685" t="s">
        <v>3146</v>
      </c>
    </row>
    <row r="686" spans="1:11" x14ac:dyDescent="0.45">
      <c r="A686" s="1">
        <v>684</v>
      </c>
      <c r="B686">
        <v>684</v>
      </c>
      <c r="C686" t="s">
        <v>5625</v>
      </c>
      <c r="D686" t="s">
        <v>3313</v>
      </c>
      <c r="E686" t="s">
        <v>3144</v>
      </c>
      <c r="F686" t="s">
        <v>3323</v>
      </c>
      <c r="G686" t="s">
        <v>3315</v>
      </c>
      <c r="I686" s="2" t="s">
        <v>5626</v>
      </c>
      <c r="J686" s="2" t="s">
        <v>5627</v>
      </c>
      <c r="K686" t="s">
        <v>3146</v>
      </c>
    </row>
    <row r="687" spans="1:11" x14ac:dyDescent="0.45">
      <c r="A687" s="1">
        <v>685</v>
      </c>
      <c r="B687">
        <v>685</v>
      </c>
      <c r="C687" t="s">
        <v>5628</v>
      </c>
      <c r="D687" t="s">
        <v>3313</v>
      </c>
      <c r="E687" t="s">
        <v>3144</v>
      </c>
      <c r="F687" t="s">
        <v>3323</v>
      </c>
      <c r="G687" t="s">
        <v>3315</v>
      </c>
      <c r="I687" s="2" t="s">
        <v>5629</v>
      </c>
      <c r="J687" s="2" t="s">
        <v>5630</v>
      </c>
      <c r="K687" t="s">
        <v>3146</v>
      </c>
    </row>
    <row r="688" spans="1:11" x14ac:dyDescent="0.45">
      <c r="A688" s="1">
        <v>686</v>
      </c>
      <c r="B688">
        <v>686</v>
      </c>
      <c r="C688" t="s">
        <v>5631</v>
      </c>
      <c r="D688" t="s">
        <v>3313</v>
      </c>
      <c r="E688" t="s">
        <v>3144</v>
      </c>
      <c r="F688" t="s">
        <v>3323</v>
      </c>
      <c r="G688" t="s">
        <v>5100</v>
      </c>
      <c r="I688" s="2" t="s">
        <v>5632</v>
      </c>
      <c r="J688" s="2" t="s">
        <v>5633</v>
      </c>
      <c r="K688" t="s">
        <v>3146</v>
      </c>
    </row>
    <row r="689" spans="1:11" x14ac:dyDescent="0.45">
      <c r="A689" s="1">
        <v>687</v>
      </c>
      <c r="B689">
        <v>687</v>
      </c>
      <c r="C689" t="s">
        <v>5634</v>
      </c>
      <c r="D689" t="s">
        <v>3313</v>
      </c>
      <c r="E689" t="s">
        <v>3144</v>
      </c>
      <c r="F689" t="s">
        <v>3323</v>
      </c>
      <c r="G689" t="s">
        <v>5100</v>
      </c>
      <c r="I689" s="2" t="s">
        <v>5635</v>
      </c>
      <c r="J689" s="2" t="s">
        <v>5636</v>
      </c>
      <c r="K689" t="s">
        <v>3146</v>
      </c>
    </row>
    <row r="690" spans="1:11" x14ac:dyDescent="0.45">
      <c r="A690" s="1">
        <v>688</v>
      </c>
      <c r="B690">
        <v>688</v>
      </c>
      <c r="C690" t="s">
        <v>5637</v>
      </c>
      <c r="D690" t="s">
        <v>3313</v>
      </c>
      <c r="E690" t="s">
        <v>3144</v>
      </c>
      <c r="F690" t="s">
        <v>3323</v>
      </c>
      <c r="G690" t="s">
        <v>5100</v>
      </c>
      <c r="I690" s="2" t="s">
        <v>5638</v>
      </c>
      <c r="J690" s="2" t="s">
        <v>5639</v>
      </c>
      <c r="K690" t="s">
        <v>3146</v>
      </c>
    </row>
    <row r="691" spans="1:11" x14ac:dyDescent="0.45">
      <c r="A691" s="1">
        <v>689</v>
      </c>
      <c r="B691">
        <v>689</v>
      </c>
      <c r="C691" t="s">
        <v>5596</v>
      </c>
      <c r="D691" t="s">
        <v>3313</v>
      </c>
      <c r="E691" t="s">
        <v>3147</v>
      </c>
      <c r="F691" t="s">
        <v>3323</v>
      </c>
      <c r="G691" t="s">
        <v>5078</v>
      </c>
      <c r="I691" s="2" t="s">
        <v>5640</v>
      </c>
      <c r="J691" s="2" t="s">
        <v>5641</v>
      </c>
      <c r="K691" t="s">
        <v>3149</v>
      </c>
    </row>
    <row r="692" spans="1:11" x14ac:dyDescent="0.45">
      <c r="A692" s="1">
        <v>690</v>
      </c>
      <c r="B692">
        <v>690</v>
      </c>
      <c r="C692" t="s">
        <v>5599</v>
      </c>
      <c r="D692" t="s">
        <v>3313</v>
      </c>
      <c r="E692" t="s">
        <v>3147</v>
      </c>
      <c r="F692" t="s">
        <v>3323</v>
      </c>
      <c r="G692" t="s">
        <v>3315</v>
      </c>
      <c r="I692" s="2" t="s">
        <v>5642</v>
      </c>
      <c r="J692" s="2" t="s">
        <v>5643</v>
      </c>
      <c r="K692" t="s">
        <v>3149</v>
      </c>
    </row>
    <row r="693" spans="1:11" x14ac:dyDescent="0.45">
      <c r="A693" s="1">
        <v>691</v>
      </c>
      <c r="B693">
        <v>691</v>
      </c>
      <c r="C693" t="s">
        <v>5605</v>
      </c>
      <c r="D693" t="s">
        <v>3313</v>
      </c>
      <c r="E693" t="s">
        <v>3150</v>
      </c>
      <c r="F693" t="s">
        <v>3323</v>
      </c>
      <c r="G693" t="s">
        <v>5078</v>
      </c>
      <c r="I693" s="2" t="s">
        <v>5644</v>
      </c>
      <c r="J693" s="2" t="s">
        <v>5645</v>
      </c>
      <c r="K693" t="s">
        <v>3152</v>
      </c>
    </row>
    <row r="694" spans="1:11" x14ac:dyDescent="0.45">
      <c r="A694" s="1">
        <v>692</v>
      </c>
      <c r="B694">
        <v>692</v>
      </c>
      <c r="C694" t="s">
        <v>5646</v>
      </c>
      <c r="D694" t="s">
        <v>3313</v>
      </c>
      <c r="E694" t="s">
        <v>3150</v>
      </c>
      <c r="F694" t="s">
        <v>3323</v>
      </c>
      <c r="G694" t="s">
        <v>3315</v>
      </c>
      <c r="I694" s="2" t="s">
        <v>5647</v>
      </c>
      <c r="J694" s="2" t="s">
        <v>5648</v>
      </c>
      <c r="K694" t="s">
        <v>3152</v>
      </c>
    </row>
    <row r="695" spans="1:11" x14ac:dyDescent="0.45">
      <c r="A695" s="1">
        <v>693</v>
      </c>
      <c r="B695">
        <v>693</v>
      </c>
      <c r="C695" t="s">
        <v>5608</v>
      </c>
      <c r="D695" t="s">
        <v>3313</v>
      </c>
      <c r="E695" t="s">
        <v>3153</v>
      </c>
      <c r="F695" t="s">
        <v>3323</v>
      </c>
      <c r="G695" t="s">
        <v>5078</v>
      </c>
      <c r="I695" s="2" t="s">
        <v>5649</v>
      </c>
      <c r="J695" s="2" t="s">
        <v>5650</v>
      </c>
      <c r="K695" t="s">
        <v>3155</v>
      </c>
    </row>
    <row r="696" spans="1:11" x14ac:dyDescent="0.45">
      <c r="A696" s="1">
        <v>694</v>
      </c>
      <c r="B696">
        <v>694</v>
      </c>
      <c r="C696" t="s">
        <v>5651</v>
      </c>
      <c r="D696" t="s">
        <v>3313</v>
      </c>
      <c r="E696" t="s">
        <v>3153</v>
      </c>
      <c r="F696" t="s">
        <v>3323</v>
      </c>
      <c r="G696" t="s">
        <v>3315</v>
      </c>
      <c r="I696" s="2" t="s">
        <v>5652</v>
      </c>
      <c r="J696" s="2" t="s">
        <v>5653</v>
      </c>
      <c r="K696" t="s">
        <v>3155</v>
      </c>
    </row>
    <row r="697" spans="1:11" x14ac:dyDescent="0.45">
      <c r="A697" s="1">
        <v>695</v>
      </c>
      <c r="B697">
        <v>695</v>
      </c>
      <c r="C697" t="s">
        <v>5654</v>
      </c>
      <c r="D697" t="s">
        <v>3313</v>
      </c>
      <c r="E697" t="s">
        <v>3156</v>
      </c>
      <c r="F697" t="s">
        <v>3417</v>
      </c>
      <c r="G697" t="s">
        <v>5078</v>
      </c>
      <c r="I697" s="2" t="s">
        <v>5655</v>
      </c>
      <c r="J697" s="2" t="s">
        <v>5656</v>
      </c>
      <c r="K697" t="s">
        <v>3158</v>
      </c>
    </row>
    <row r="698" spans="1:11" x14ac:dyDescent="0.45">
      <c r="A698" s="1">
        <v>696</v>
      </c>
      <c r="B698">
        <v>696</v>
      </c>
      <c r="C698" t="s">
        <v>5657</v>
      </c>
      <c r="D698" t="s">
        <v>3313</v>
      </c>
      <c r="E698" t="s">
        <v>3156</v>
      </c>
      <c r="F698" t="s">
        <v>3323</v>
      </c>
      <c r="G698" t="s">
        <v>3315</v>
      </c>
      <c r="I698" s="2" t="s">
        <v>5658</v>
      </c>
      <c r="J698" s="2" t="s">
        <v>5659</v>
      </c>
      <c r="K698" t="s">
        <v>3158</v>
      </c>
    </row>
    <row r="699" spans="1:11" x14ac:dyDescent="0.45">
      <c r="A699" s="1">
        <v>697</v>
      </c>
      <c r="B699">
        <v>697</v>
      </c>
      <c r="C699" t="s">
        <v>5660</v>
      </c>
      <c r="D699" t="s">
        <v>3313</v>
      </c>
      <c r="E699" t="s">
        <v>3159</v>
      </c>
      <c r="F699" t="s">
        <v>3417</v>
      </c>
      <c r="G699" t="s">
        <v>5078</v>
      </c>
      <c r="I699" s="2" t="s">
        <v>5661</v>
      </c>
      <c r="J699" s="2" t="s">
        <v>5662</v>
      </c>
      <c r="K699" t="s">
        <v>3161</v>
      </c>
    </row>
    <row r="700" spans="1:11" x14ac:dyDescent="0.45">
      <c r="A700" s="1">
        <v>698</v>
      </c>
      <c r="B700">
        <v>698</v>
      </c>
      <c r="C700" t="s">
        <v>5660</v>
      </c>
      <c r="D700" t="s">
        <v>3313</v>
      </c>
      <c r="E700" t="s">
        <v>3159</v>
      </c>
      <c r="F700" t="s">
        <v>3323</v>
      </c>
      <c r="G700" t="s">
        <v>3315</v>
      </c>
      <c r="I700" s="2" t="s">
        <v>5663</v>
      </c>
      <c r="J700" s="2" t="s">
        <v>5664</v>
      </c>
      <c r="K700" t="s">
        <v>3161</v>
      </c>
    </row>
    <row r="701" spans="1:11" x14ac:dyDescent="0.45">
      <c r="A701" s="1">
        <v>699</v>
      </c>
      <c r="B701">
        <v>699</v>
      </c>
      <c r="C701" t="s">
        <v>5665</v>
      </c>
      <c r="D701" t="s">
        <v>3313</v>
      </c>
      <c r="E701" t="s">
        <v>3164</v>
      </c>
      <c r="F701" t="s">
        <v>3323</v>
      </c>
      <c r="G701" t="s">
        <v>5100</v>
      </c>
      <c r="I701" s="2" t="s">
        <v>5666</v>
      </c>
      <c r="J701" s="11" t="s">
        <v>5667</v>
      </c>
      <c r="K701" t="s">
        <v>3166</v>
      </c>
    </row>
    <row r="702" spans="1:11" x14ac:dyDescent="0.45">
      <c r="A702" s="1">
        <v>700</v>
      </c>
      <c r="B702">
        <v>700</v>
      </c>
      <c r="C702" t="s">
        <v>5668</v>
      </c>
      <c r="D702" t="s">
        <v>3313</v>
      </c>
      <c r="E702" t="s">
        <v>3164</v>
      </c>
      <c r="F702" t="s">
        <v>3323</v>
      </c>
      <c r="G702" t="s">
        <v>5100</v>
      </c>
      <c r="I702" s="2" t="s">
        <v>5669</v>
      </c>
      <c r="J702" s="2" t="s">
        <v>5670</v>
      </c>
      <c r="K702" t="s">
        <v>3166</v>
      </c>
    </row>
    <row r="703" spans="1:11" x14ac:dyDescent="0.45">
      <c r="A703" s="1">
        <v>701</v>
      </c>
      <c r="B703">
        <v>701</v>
      </c>
      <c r="C703" t="s">
        <v>5671</v>
      </c>
      <c r="D703" t="s">
        <v>3313</v>
      </c>
      <c r="E703" t="s">
        <v>3167</v>
      </c>
      <c r="F703" t="s">
        <v>3323</v>
      </c>
      <c r="G703" t="s">
        <v>5100</v>
      </c>
      <c r="I703" s="2" t="s">
        <v>5672</v>
      </c>
      <c r="J703" s="2" t="s">
        <v>5673</v>
      </c>
      <c r="K703" t="s">
        <v>3169</v>
      </c>
    </row>
    <row r="704" spans="1:11" x14ac:dyDescent="0.45">
      <c r="A704" s="1">
        <v>702</v>
      </c>
      <c r="B704">
        <v>702</v>
      </c>
      <c r="C704" t="s">
        <v>5674</v>
      </c>
      <c r="D704" t="s">
        <v>3313</v>
      </c>
      <c r="E704" t="s">
        <v>3170</v>
      </c>
      <c r="F704" t="s">
        <v>3323</v>
      </c>
      <c r="G704" t="s">
        <v>5100</v>
      </c>
      <c r="I704" s="2" t="s">
        <v>5675</v>
      </c>
      <c r="J704" s="2" t="s">
        <v>5676</v>
      </c>
      <c r="K704" t="s">
        <v>3172</v>
      </c>
    </row>
    <row r="705" spans="1:11" x14ac:dyDescent="0.45">
      <c r="A705" s="1">
        <v>703</v>
      </c>
      <c r="B705">
        <v>703</v>
      </c>
      <c r="C705" t="s">
        <v>5677</v>
      </c>
      <c r="D705" t="s">
        <v>3313</v>
      </c>
      <c r="E705" t="s">
        <v>3170</v>
      </c>
      <c r="F705" t="s">
        <v>3323</v>
      </c>
      <c r="G705" t="s">
        <v>5100</v>
      </c>
      <c r="I705" s="2" t="s">
        <v>5678</v>
      </c>
      <c r="J705" s="2" t="s">
        <v>5679</v>
      </c>
      <c r="K705" t="s">
        <v>3172</v>
      </c>
    </row>
    <row r="706" spans="1:11" x14ac:dyDescent="0.45">
      <c r="A706" s="1">
        <v>704</v>
      </c>
      <c r="B706">
        <v>704</v>
      </c>
      <c r="C706" t="s">
        <v>5680</v>
      </c>
      <c r="D706" t="s">
        <v>3313</v>
      </c>
      <c r="E706" t="s">
        <v>3219</v>
      </c>
      <c r="F706" t="s">
        <v>3417</v>
      </c>
      <c r="G706" t="s">
        <v>5078</v>
      </c>
      <c r="I706" s="2" t="s">
        <v>5681</v>
      </c>
      <c r="J706" s="2" t="s">
        <v>5682</v>
      </c>
      <c r="K706" t="s">
        <v>3221</v>
      </c>
    </row>
    <row r="707" spans="1:11" x14ac:dyDescent="0.45">
      <c r="A707" s="1">
        <v>705</v>
      </c>
      <c r="B707">
        <v>705</v>
      </c>
      <c r="C707" t="s">
        <v>5680</v>
      </c>
      <c r="D707" t="s">
        <v>3313</v>
      </c>
      <c r="E707" t="s">
        <v>3219</v>
      </c>
      <c r="F707" t="s">
        <v>3323</v>
      </c>
      <c r="G707" t="s">
        <v>3315</v>
      </c>
      <c r="I707" s="2" t="s">
        <v>5683</v>
      </c>
      <c r="J707" s="2" t="s">
        <v>5684</v>
      </c>
      <c r="K707" t="s">
        <v>3221</v>
      </c>
    </row>
    <row r="708" spans="1:11" x14ac:dyDescent="0.45">
      <c r="A708" s="1">
        <v>706</v>
      </c>
      <c r="B708">
        <v>706</v>
      </c>
      <c r="C708" t="s">
        <v>5680</v>
      </c>
      <c r="D708" t="s">
        <v>3313</v>
      </c>
      <c r="E708" t="s">
        <v>3219</v>
      </c>
      <c r="F708" t="s">
        <v>3502</v>
      </c>
      <c r="G708" t="s">
        <v>5100</v>
      </c>
      <c r="I708" s="2" t="s">
        <v>5685</v>
      </c>
      <c r="J708" s="2" t="s">
        <v>5686</v>
      </c>
      <c r="K708" t="s">
        <v>3221</v>
      </c>
    </row>
    <row r="709" spans="1:11" x14ac:dyDescent="0.45">
      <c r="A709" s="1">
        <v>707</v>
      </c>
      <c r="B709">
        <v>707</v>
      </c>
      <c r="C709" t="s">
        <v>5687</v>
      </c>
      <c r="D709" t="s">
        <v>3313</v>
      </c>
      <c r="E709" t="s">
        <v>3222</v>
      </c>
      <c r="F709" t="s">
        <v>3417</v>
      </c>
      <c r="G709" t="s">
        <v>5078</v>
      </c>
      <c r="I709" s="2" t="s">
        <v>5688</v>
      </c>
      <c r="J709" s="2" t="s">
        <v>5689</v>
      </c>
      <c r="K709" t="s">
        <v>3224</v>
      </c>
    </row>
    <row r="710" spans="1:11" x14ac:dyDescent="0.45">
      <c r="A710" s="1">
        <v>708</v>
      </c>
      <c r="B710">
        <v>708</v>
      </c>
      <c r="C710" t="s">
        <v>5687</v>
      </c>
      <c r="D710" t="s">
        <v>3313</v>
      </c>
      <c r="E710" t="s">
        <v>3222</v>
      </c>
      <c r="F710" t="s">
        <v>3502</v>
      </c>
      <c r="G710" t="s">
        <v>3315</v>
      </c>
      <c r="I710" s="2" t="s">
        <v>5690</v>
      </c>
      <c r="J710" s="2" t="s">
        <v>5691</v>
      </c>
      <c r="K710" t="s">
        <v>3224</v>
      </c>
    </row>
    <row r="711" spans="1:11" x14ac:dyDescent="0.45">
      <c r="A711" s="1">
        <v>709</v>
      </c>
      <c r="B711">
        <v>709</v>
      </c>
      <c r="C711" t="s">
        <v>5692</v>
      </c>
      <c r="D711" t="s">
        <v>3313</v>
      </c>
      <c r="E711" t="s">
        <v>2514</v>
      </c>
      <c r="F711" t="s">
        <v>3336</v>
      </c>
      <c r="G711" t="s">
        <v>3315</v>
      </c>
      <c r="I711" s="2" t="s">
        <v>5693</v>
      </c>
      <c r="J711" s="2" t="s">
        <v>5694</v>
      </c>
      <c r="K711" t="s">
        <v>2516</v>
      </c>
    </row>
    <row r="712" spans="1:11" x14ac:dyDescent="0.45">
      <c r="A712" s="1">
        <v>710</v>
      </c>
      <c r="B712">
        <v>710</v>
      </c>
      <c r="C712" t="s">
        <v>5695</v>
      </c>
      <c r="D712" t="s">
        <v>3313</v>
      </c>
      <c r="E712" t="s">
        <v>2517</v>
      </c>
      <c r="F712" t="s">
        <v>3323</v>
      </c>
      <c r="G712" t="s">
        <v>3315</v>
      </c>
      <c r="I712" s="2" t="s">
        <v>5696</v>
      </c>
      <c r="J712" s="2" t="s">
        <v>5697</v>
      </c>
      <c r="K712" t="s">
        <v>2520</v>
      </c>
    </row>
    <row r="713" spans="1:11" x14ac:dyDescent="0.45">
      <c r="A713" s="1">
        <v>711</v>
      </c>
      <c r="B713">
        <v>711</v>
      </c>
      <c r="C713" t="s">
        <v>5698</v>
      </c>
      <c r="D713" t="s">
        <v>3313</v>
      </c>
      <c r="E713" t="s">
        <v>623</v>
      </c>
      <c r="F713" t="s">
        <v>3323</v>
      </c>
      <c r="G713" t="s">
        <v>5078</v>
      </c>
      <c r="I713" s="2" t="s">
        <v>5699</v>
      </c>
      <c r="J713" s="2" t="s">
        <v>5700</v>
      </c>
      <c r="K713" t="s">
        <v>625</v>
      </c>
    </row>
    <row r="714" spans="1:11" x14ac:dyDescent="0.45">
      <c r="A714" s="1">
        <v>712</v>
      </c>
      <c r="B714">
        <v>712</v>
      </c>
      <c r="C714" t="s">
        <v>5701</v>
      </c>
      <c r="D714" t="s">
        <v>3313</v>
      </c>
      <c r="E714" t="s">
        <v>623</v>
      </c>
      <c r="F714" t="s">
        <v>3323</v>
      </c>
      <c r="G714" t="s">
        <v>3315</v>
      </c>
      <c r="I714" s="2" t="s">
        <v>5702</v>
      </c>
      <c r="J714" s="2" t="s">
        <v>5703</v>
      </c>
      <c r="K714" t="s">
        <v>625</v>
      </c>
    </row>
    <row r="715" spans="1:11" x14ac:dyDescent="0.45">
      <c r="A715" s="1">
        <v>713</v>
      </c>
      <c r="B715">
        <v>713</v>
      </c>
      <c r="C715" t="s">
        <v>5704</v>
      </c>
      <c r="D715" t="s">
        <v>3313</v>
      </c>
      <c r="E715" t="s">
        <v>623</v>
      </c>
      <c r="F715" t="s">
        <v>3323</v>
      </c>
      <c r="G715" t="s">
        <v>5100</v>
      </c>
      <c r="I715" s="2" t="s">
        <v>5705</v>
      </c>
      <c r="J715" s="2" t="s">
        <v>5706</v>
      </c>
      <c r="K715" t="s">
        <v>625</v>
      </c>
    </row>
    <row r="716" spans="1:11" x14ac:dyDescent="0.45">
      <c r="A716" s="1">
        <v>714</v>
      </c>
      <c r="B716">
        <v>714</v>
      </c>
      <c r="C716" t="s">
        <v>5707</v>
      </c>
      <c r="D716" t="s">
        <v>3313</v>
      </c>
      <c r="E716" t="s">
        <v>628</v>
      </c>
      <c r="F716" t="s">
        <v>3417</v>
      </c>
      <c r="G716" t="s">
        <v>5078</v>
      </c>
      <c r="I716" s="2" t="s">
        <v>5708</v>
      </c>
      <c r="J716" s="2" t="s">
        <v>5709</v>
      </c>
      <c r="K716" t="s">
        <v>630</v>
      </c>
    </row>
    <row r="717" spans="1:11" x14ac:dyDescent="0.45">
      <c r="A717" s="1">
        <v>715</v>
      </c>
      <c r="B717">
        <v>715</v>
      </c>
      <c r="C717" t="s">
        <v>5710</v>
      </c>
      <c r="D717" t="s">
        <v>3313</v>
      </c>
      <c r="E717" t="s">
        <v>628</v>
      </c>
      <c r="F717" t="s">
        <v>3417</v>
      </c>
      <c r="G717" t="s">
        <v>3315</v>
      </c>
      <c r="I717" s="2" t="s">
        <v>5711</v>
      </c>
      <c r="J717" s="2" t="s">
        <v>5712</v>
      </c>
      <c r="K717" t="s">
        <v>630</v>
      </c>
    </row>
    <row r="718" spans="1:11" x14ac:dyDescent="0.45">
      <c r="A718" s="1">
        <v>716</v>
      </c>
      <c r="B718">
        <v>716</v>
      </c>
      <c r="C718" t="s">
        <v>5713</v>
      </c>
      <c r="D718" t="s">
        <v>3313</v>
      </c>
      <c r="E718" t="s">
        <v>628</v>
      </c>
      <c r="F718" t="s">
        <v>3417</v>
      </c>
      <c r="G718" t="s">
        <v>5100</v>
      </c>
      <c r="I718" s="2" t="s">
        <v>5714</v>
      </c>
      <c r="J718" s="2" t="s">
        <v>5715</v>
      </c>
      <c r="K718" t="s">
        <v>630</v>
      </c>
    </row>
    <row r="719" spans="1:11" x14ac:dyDescent="0.45">
      <c r="A719" s="1">
        <v>717</v>
      </c>
      <c r="B719">
        <v>717</v>
      </c>
      <c r="C719" t="s">
        <v>5716</v>
      </c>
      <c r="D719" t="s">
        <v>3313</v>
      </c>
      <c r="E719" t="s">
        <v>637</v>
      </c>
      <c r="F719" t="s">
        <v>3417</v>
      </c>
      <c r="G719" t="s">
        <v>5100</v>
      </c>
      <c r="I719" s="11" t="s">
        <v>5717</v>
      </c>
      <c r="J719" s="2" t="s">
        <v>5718</v>
      </c>
      <c r="K719" t="s">
        <v>639</v>
      </c>
    </row>
    <row r="720" spans="1:11" x14ac:dyDescent="0.45">
      <c r="A720" s="1">
        <v>718</v>
      </c>
      <c r="B720">
        <v>718</v>
      </c>
      <c r="C720" t="s">
        <v>5719</v>
      </c>
      <c r="D720" t="s">
        <v>3313</v>
      </c>
      <c r="E720" t="s">
        <v>653</v>
      </c>
      <c r="F720" t="s">
        <v>3336</v>
      </c>
      <c r="G720" t="s">
        <v>5100</v>
      </c>
      <c r="I720" s="2" t="s">
        <v>5720</v>
      </c>
      <c r="J720" s="2" t="s">
        <v>5721</v>
      </c>
      <c r="K720" t="s">
        <v>655</v>
      </c>
    </row>
    <row r="721" spans="1:11" x14ac:dyDescent="0.45">
      <c r="A721" s="1">
        <v>719</v>
      </c>
      <c r="B721">
        <v>719</v>
      </c>
      <c r="C721" t="s">
        <v>5722</v>
      </c>
      <c r="D721" t="s">
        <v>3313</v>
      </c>
      <c r="E721" t="s">
        <v>669</v>
      </c>
      <c r="F721" t="s">
        <v>3323</v>
      </c>
      <c r="G721" t="s">
        <v>5078</v>
      </c>
      <c r="I721" s="2" t="s">
        <v>5723</v>
      </c>
      <c r="J721" s="11" t="s">
        <v>5724</v>
      </c>
      <c r="K721" t="s">
        <v>671</v>
      </c>
    </row>
    <row r="722" spans="1:11" x14ac:dyDescent="0.45">
      <c r="A722" s="1">
        <v>720</v>
      </c>
      <c r="B722">
        <v>720</v>
      </c>
      <c r="C722" t="s">
        <v>5725</v>
      </c>
      <c r="D722" t="s">
        <v>3313</v>
      </c>
      <c r="E722" t="s">
        <v>669</v>
      </c>
      <c r="F722" t="s">
        <v>3336</v>
      </c>
      <c r="G722" t="s">
        <v>5100</v>
      </c>
      <c r="I722" s="11" t="s">
        <v>5726</v>
      </c>
      <c r="J722" s="2" t="s">
        <v>5727</v>
      </c>
      <c r="K722" t="s">
        <v>671</v>
      </c>
    </row>
    <row r="723" spans="1:11" x14ac:dyDescent="0.45">
      <c r="A723" s="1">
        <v>721</v>
      </c>
      <c r="B723">
        <v>721</v>
      </c>
      <c r="C723" t="s">
        <v>5728</v>
      </c>
      <c r="D723" t="s">
        <v>3313</v>
      </c>
      <c r="E723" t="s">
        <v>672</v>
      </c>
      <c r="F723" t="s">
        <v>3502</v>
      </c>
      <c r="G723" t="s">
        <v>3315</v>
      </c>
      <c r="I723" s="2" t="s">
        <v>5729</v>
      </c>
      <c r="J723" s="11" t="s">
        <v>5730</v>
      </c>
      <c r="K723" t="s">
        <v>674</v>
      </c>
    </row>
    <row r="724" spans="1:11" x14ac:dyDescent="0.45">
      <c r="A724" s="1">
        <v>722</v>
      </c>
      <c r="B724">
        <v>722</v>
      </c>
      <c r="C724" t="s">
        <v>5731</v>
      </c>
      <c r="D724" t="s">
        <v>3313</v>
      </c>
      <c r="E724" t="s">
        <v>5732</v>
      </c>
      <c r="F724" t="s">
        <v>3323</v>
      </c>
      <c r="G724" t="s">
        <v>3315</v>
      </c>
      <c r="I724" s="2" t="s">
        <v>5733</v>
      </c>
      <c r="J724" s="2" t="s">
        <v>5734</v>
      </c>
      <c r="K724" t="s">
        <v>3166</v>
      </c>
    </row>
    <row r="725" spans="1:11" x14ac:dyDescent="0.45">
      <c r="A725" s="1">
        <v>723</v>
      </c>
      <c r="B725">
        <v>723</v>
      </c>
      <c r="C725" t="s">
        <v>5665</v>
      </c>
      <c r="D725" t="s">
        <v>3313</v>
      </c>
      <c r="E725" t="s">
        <v>5732</v>
      </c>
      <c r="F725" t="s">
        <v>3323</v>
      </c>
      <c r="G725" t="s">
        <v>5100</v>
      </c>
      <c r="I725" s="2" t="s">
        <v>5735</v>
      </c>
      <c r="J725" s="2" t="s">
        <v>5736</v>
      </c>
      <c r="K725" t="s">
        <v>3166</v>
      </c>
    </row>
    <row r="726" spans="1:11" x14ac:dyDescent="0.45">
      <c r="A726" s="1">
        <v>724</v>
      </c>
      <c r="B726">
        <v>724</v>
      </c>
      <c r="C726" t="s">
        <v>5737</v>
      </c>
      <c r="D726" t="s">
        <v>3313</v>
      </c>
      <c r="E726" t="s">
        <v>5732</v>
      </c>
      <c r="F726" t="s">
        <v>3323</v>
      </c>
      <c r="G726" t="s">
        <v>3315</v>
      </c>
      <c r="I726" s="2" t="s">
        <v>5738</v>
      </c>
      <c r="J726" s="2" t="s">
        <v>5739</v>
      </c>
      <c r="K726" t="s">
        <v>3166</v>
      </c>
    </row>
    <row r="727" spans="1:11" x14ac:dyDescent="0.45">
      <c r="A727" s="1">
        <v>725</v>
      </c>
      <c r="B727">
        <v>725</v>
      </c>
      <c r="C727" t="s">
        <v>5740</v>
      </c>
      <c r="D727" t="s">
        <v>3313</v>
      </c>
      <c r="E727" t="s">
        <v>5732</v>
      </c>
      <c r="F727" t="s">
        <v>3323</v>
      </c>
      <c r="G727" t="s">
        <v>3315</v>
      </c>
      <c r="I727" s="2" t="s">
        <v>5741</v>
      </c>
      <c r="J727" s="2" t="s">
        <v>5742</v>
      </c>
      <c r="K727" t="s">
        <v>3166</v>
      </c>
    </row>
    <row r="728" spans="1:11" x14ac:dyDescent="0.45">
      <c r="A728" s="1">
        <v>726</v>
      </c>
      <c r="B728">
        <v>726</v>
      </c>
      <c r="C728" t="s">
        <v>5743</v>
      </c>
      <c r="D728" t="s">
        <v>3313</v>
      </c>
      <c r="E728" t="s">
        <v>5732</v>
      </c>
      <c r="F728" t="s">
        <v>3323</v>
      </c>
      <c r="G728" t="s">
        <v>5100</v>
      </c>
      <c r="I728" s="2" t="s">
        <v>5744</v>
      </c>
      <c r="J728" s="2" t="s">
        <v>5745</v>
      </c>
      <c r="K728" t="s">
        <v>3166</v>
      </c>
    </row>
    <row r="729" spans="1:11" x14ac:dyDescent="0.45">
      <c r="A729" s="1">
        <v>727</v>
      </c>
      <c r="B729">
        <v>727</v>
      </c>
      <c r="C729" t="s">
        <v>5746</v>
      </c>
      <c r="D729" t="s">
        <v>3313</v>
      </c>
      <c r="E729" t="s">
        <v>5747</v>
      </c>
      <c r="F729" t="s">
        <v>3323</v>
      </c>
      <c r="G729" t="s">
        <v>3315</v>
      </c>
      <c r="I729" s="2" t="s">
        <v>5748</v>
      </c>
      <c r="J729" s="2" t="s">
        <v>5749</v>
      </c>
      <c r="K729" t="s">
        <v>3169</v>
      </c>
    </row>
    <row r="730" spans="1:11" x14ac:dyDescent="0.45">
      <c r="A730" s="1">
        <v>728</v>
      </c>
      <c r="B730">
        <v>728</v>
      </c>
      <c r="C730" t="s">
        <v>5671</v>
      </c>
      <c r="D730" t="s">
        <v>3313</v>
      </c>
      <c r="E730" t="s">
        <v>5747</v>
      </c>
      <c r="F730" t="s">
        <v>3323</v>
      </c>
      <c r="G730" t="s">
        <v>5100</v>
      </c>
      <c r="I730" s="2" t="s">
        <v>5750</v>
      </c>
      <c r="J730" s="2" t="s">
        <v>5751</v>
      </c>
      <c r="K730" t="s">
        <v>3169</v>
      </c>
    </row>
    <row r="731" spans="1:11" x14ac:dyDescent="0.45">
      <c r="A731" s="1">
        <v>729</v>
      </c>
      <c r="B731">
        <v>729</v>
      </c>
      <c r="C731" t="s">
        <v>5677</v>
      </c>
      <c r="D731" t="s">
        <v>3313</v>
      </c>
      <c r="E731" t="s">
        <v>5752</v>
      </c>
      <c r="F731" t="s">
        <v>3323</v>
      </c>
      <c r="G731" t="s">
        <v>5100</v>
      </c>
      <c r="I731" s="2" t="s">
        <v>5753</v>
      </c>
      <c r="J731" s="2" t="s">
        <v>5754</v>
      </c>
      <c r="K731" t="s">
        <v>3172</v>
      </c>
    </row>
    <row r="732" spans="1:11" x14ac:dyDescent="0.45">
      <c r="A732" s="1">
        <v>730</v>
      </c>
      <c r="B732">
        <v>730</v>
      </c>
      <c r="C732" t="s">
        <v>5674</v>
      </c>
      <c r="D732" t="s">
        <v>3313</v>
      </c>
      <c r="E732" t="s">
        <v>5752</v>
      </c>
      <c r="F732" t="s">
        <v>3323</v>
      </c>
      <c r="G732" t="s">
        <v>5100</v>
      </c>
      <c r="I732" s="2" t="s">
        <v>5755</v>
      </c>
      <c r="J732" s="2" t="s">
        <v>5756</v>
      </c>
      <c r="K732" t="s">
        <v>3172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446-0B5C-4205-AB1B-A5C19EE099C7}">
  <dimension ref="A1:N1398"/>
  <sheetViews>
    <sheetView topLeftCell="A386" workbookViewId="0">
      <selection activeCell="D480" sqref="D480"/>
    </sheetView>
  </sheetViews>
  <sheetFormatPr defaultRowHeight="14.25" x14ac:dyDescent="0.45"/>
  <cols>
    <col min="1" max="1" width="12.86328125" style="96" customWidth="1"/>
    <col min="2" max="2" width="11.46484375" customWidth="1"/>
    <col min="3" max="3" width="12.53125" style="92" customWidth="1"/>
    <col min="4" max="4" width="40.1328125" style="93" customWidth="1"/>
    <col min="5" max="5" width="16.6640625" customWidth="1"/>
    <col min="6" max="6" width="31.33203125" style="92" customWidth="1"/>
    <col min="7" max="7" width="10.46484375" style="92" customWidth="1"/>
    <col min="8" max="8" width="0" hidden="1" customWidth="1"/>
    <col min="9" max="9" width="9" style="97"/>
    <col min="10" max="10" width="8.86328125" customWidth="1"/>
    <col min="11" max="11" width="8.86328125" style="103"/>
  </cols>
  <sheetData>
    <row r="1" spans="1:11" ht="18.399999999999999" thickBot="1" x14ac:dyDescent="0.6">
      <c r="A1" s="99" t="s">
        <v>5970</v>
      </c>
      <c r="B1" s="94" t="s">
        <v>5757</v>
      </c>
      <c r="C1" s="100" t="s">
        <v>5758</v>
      </c>
      <c r="D1" s="95" t="s">
        <v>19</v>
      </c>
      <c r="E1" s="94" t="s">
        <v>5759</v>
      </c>
      <c r="F1" s="100" t="s">
        <v>5760</v>
      </c>
      <c r="G1" s="102" t="s">
        <v>5761</v>
      </c>
      <c r="H1" s="94" t="s">
        <v>5762</v>
      </c>
      <c r="I1" s="101" t="s">
        <v>5763</v>
      </c>
    </row>
    <row r="2" spans="1:11" ht="14.65" thickTop="1" x14ac:dyDescent="0.45">
      <c r="A2" s="96" t="s">
        <v>5971</v>
      </c>
      <c r="B2">
        <v>1</v>
      </c>
      <c r="C2" s="92">
        <v>1</v>
      </c>
      <c r="D2" s="93" t="s">
        <v>226</v>
      </c>
      <c r="E2" t="str" cm="1">
        <f t="array" ref="E2">IFERROR(_xlfn.SWITCH(A2, "Tiny", "TS", "Mini", "MC", "Junior", "JC", "Senior", "SC", "GCSE", "GCSE"),"")</f>
        <v/>
      </c>
      <c r="F2" s="92" t="str">
        <f ca="1">IFERROR(VLOOKUP(I2,INDIRECT(A2&amp;"!"&amp;" C:D"), 2, FALSE),"")</f>
        <v/>
      </c>
      <c r="G2" s="92" t="str" cm="1">
        <f t="array" ref="G2">IFERROR(CONCATENATE(TEXT(_xlfn.SWITCH(A2, "Tiny", "1", "Mini", "2", "Junior", "3", "Senior", "4", "GCSE", "5"),"00"),"-", IF(ISBLANK(B2), "XX", TEXT(B2,"00")), "-", TEXT(C2,"000")),"")</f>
        <v/>
      </c>
      <c r="H2" t="str">
        <f>A2&amp;D2</f>
        <v>exercise02dba053-4042-467d-a8ea-6b451f0178dd</v>
      </c>
      <c r="I2" s="97" t="str">
        <f>IF(ISBLANK(A2), "", IF(ISNUMBER(B2),_xlfn.CONCAT(E2, B2, ".", C2), _xlfn.CONCAT(E2, C2)))</f>
        <v>1.1</v>
      </c>
      <c r="K2"/>
    </row>
    <row r="3" spans="1:11" x14ac:dyDescent="0.45">
      <c r="A3" s="96" t="s">
        <v>5764</v>
      </c>
      <c r="B3">
        <v>1</v>
      </c>
      <c r="C3" s="92">
        <v>1</v>
      </c>
      <c r="D3" s="93" t="str">
        <f>Master!AN2</f>
        <v>4a3c65e6-25ff-45b7-bee6-7a7d5364eb4b</v>
      </c>
      <c r="E3" t="str" cm="1">
        <f t="array" ref="E3">IFERROR(_xlfn.SWITCH(A3, "Tiny", "TS", "Mini", "MC", "Junior", "JC", "Senior", "SC", "GCSE", "GCSE"),"")</f>
        <v>TS</v>
      </c>
      <c r="F3" s="92" t="str">
        <f ca="1">IFERROR(VLOOKUP(I3,INDIRECT(A3&amp;"!"&amp;" C:D"), 2, FALSE),"")</f>
        <v>Variables</v>
      </c>
      <c r="G3" s="92" t="str" cm="1">
        <f t="array" ref="G3">IFERROR(CONCATENATE(TEXT(_xlfn.SWITCH(A3, "Tiny", "1", "Mini", "2", "Junior", "3", "Senior", "4", "GCSE", "5"),"00"),"-", IF(ISBLANK(B3), "XX", TEXT(B3,"00")), "-", TEXT(C3,"000")),"")</f>
        <v>01-01-001</v>
      </c>
      <c r="H3" t="str">
        <f>A3&amp;D3</f>
        <v>Tiny4a3c65e6-25ff-45b7-bee6-7a7d5364eb4b</v>
      </c>
      <c r="I3" s="97" t="str">
        <f>IF(ISBLANK(A3), "", IF(ISNUMBER(B3),_xlfn.CONCAT(E3, B3, ".", C3), _xlfn.CONCAT(E3, C3)))</f>
        <v>TS1.1</v>
      </c>
      <c r="K3"/>
    </row>
    <row r="4" spans="1:11" x14ac:dyDescent="0.45">
      <c r="A4" s="96" t="s">
        <v>5764</v>
      </c>
      <c r="B4">
        <v>1</v>
      </c>
      <c r="C4" s="92">
        <v>1</v>
      </c>
      <c r="D4" s="93" t="str">
        <f>Master!AN39</f>
        <v>77a46ef5-6c71-4c8d-97e8-9ead4108e0f1</v>
      </c>
      <c r="E4" t="str" cm="1">
        <f t="array" ref="E4">IFERROR(_xlfn.SWITCH(A4, "Tiny", "TS", "Mini", "MC", "Junior", "JC", "Senior", "SC", "GCSE", "GCSE"),"")</f>
        <v>TS</v>
      </c>
      <c r="F4" s="92" t="str">
        <f ca="1">IFERROR(VLOOKUP(I4,INDIRECT(A4&amp;"!"&amp;" C:D"), 2, FALSE),"")</f>
        <v>Variables</v>
      </c>
      <c r="G4" s="92" t="str" cm="1">
        <f t="array" ref="G4">IFERROR(CONCATENATE(TEXT(_xlfn.SWITCH(A4, "Tiny", "1", "Mini", "2", "Junior", "3", "Senior", "4", "GCSE", "5"),"00"),"-", IF(ISBLANK(B4), "XX", TEXT(B4,"00")), "-", TEXT(C4,"000")),"")</f>
        <v>01-01-001</v>
      </c>
      <c r="H4" t="str">
        <f>A4&amp;D4</f>
        <v>Tiny77a46ef5-6c71-4c8d-97e8-9ead4108e0f1</v>
      </c>
      <c r="I4" s="97" t="str">
        <f>IF(ISBLANK(A4), "", IF(ISNUMBER(B4),_xlfn.CONCAT(E4, B4, ".", C4), _xlfn.CONCAT(E4, C4)))</f>
        <v>TS1.1</v>
      </c>
      <c r="K4"/>
    </row>
    <row r="5" spans="1:11" x14ac:dyDescent="0.45">
      <c r="A5" s="96" t="s">
        <v>5764</v>
      </c>
      <c r="B5">
        <v>1</v>
      </c>
      <c r="C5" s="92">
        <v>1</v>
      </c>
      <c r="D5" s="93" t="str">
        <f>Master!AN58</f>
        <v>804e42c1-4cbe-465f-9511-a72f95b8fc73</v>
      </c>
      <c r="E5" t="str" cm="1">
        <f t="array" ref="E5">IFERROR(_xlfn.SWITCH(A5, "Tiny", "TS", "Mini", "MC", "Junior", "JC", "Senior", "SC", "GCSE", "GCSE"),"")</f>
        <v>TS</v>
      </c>
      <c r="F5" s="92" t="str">
        <f ca="1">IFERROR(VLOOKUP(I5,INDIRECT(A5&amp;"!"&amp;" C:D"), 2, FALSE),"")</f>
        <v>Variables</v>
      </c>
      <c r="G5" s="92" t="str" cm="1">
        <f t="array" ref="G5">IFERROR(CONCATENATE(TEXT(_xlfn.SWITCH(A5, "Tiny", "1", "Mini", "2", "Junior", "3", "Senior", "4", "GCSE", "5"),"00"),"-", IF(ISBLANK(B5), "XX", TEXT(B5,"00")), "-", TEXT(C5,"000")),"")</f>
        <v>01-01-001</v>
      </c>
      <c r="H5" t="str">
        <f>A5&amp;D5</f>
        <v>Tiny804e42c1-4cbe-465f-9511-a72f95b8fc73</v>
      </c>
      <c r="I5" s="97" t="str">
        <f>IF(ISBLANK(A5), "", IF(ISNUMBER(B5),_xlfn.CONCAT(E5, B5, ".", C5), _xlfn.CONCAT(E5, C5)))</f>
        <v>TS1.1</v>
      </c>
      <c r="K5"/>
    </row>
    <row r="6" spans="1:11" x14ac:dyDescent="0.45">
      <c r="A6" s="96" t="s">
        <v>5764</v>
      </c>
      <c r="B6">
        <v>1</v>
      </c>
      <c r="C6" s="92">
        <v>1</v>
      </c>
      <c r="D6" s="93" t="str">
        <f>Master!AN36</f>
        <v>b051796c-edc4-48cb-82c7-bf42c5c37456</v>
      </c>
      <c r="E6" t="str" cm="1">
        <f t="array" ref="E6">IFERROR(_xlfn.SWITCH(A6, "Tiny", "TS", "Mini", "MC", "Junior", "JC", "Senior", "SC", "GCSE", "GCSE"),"")</f>
        <v>TS</v>
      </c>
      <c r="F6" s="92" t="str">
        <f ca="1">IFERROR(VLOOKUP(I6,INDIRECT(A6&amp;"!"&amp;" C:D"), 2, FALSE),"")</f>
        <v>Variables</v>
      </c>
      <c r="G6" s="92" t="str" cm="1">
        <f t="array" ref="G6">IFERROR(CONCATENATE(TEXT(_xlfn.SWITCH(A6, "Tiny", "1", "Mini", "2", "Junior", "3", "Senior", "4", "GCSE", "5"),"00"),"-", IF(ISBLANK(B6), "XX", TEXT(B6,"00")), "-", TEXT(C6,"000")),"")</f>
        <v>01-01-001</v>
      </c>
      <c r="H6" t="str">
        <f>A6&amp;D6</f>
        <v>Tinyb051796c-edc4-48cb-82c7-bf42c5c37456</v>
      </c>
      <c r="I6" s="97" t="str">
        <f>IF(ISBLANK(A6), "", IF(ISNUMBER(B6),_xlfn.CONCAT(E6, B6, ".", C6), _xlfn.CONCAT(E6, C6)))</f>
        <v>TS1.1</v>
      </c>
      <c r="K6"/>
    </row>
    <row r="7" spans="1:11" x14ac:dyDescent="0.45">
      <c r="A7" s="96" t="s">
        <v>5764</v>
      </c>
      <c r="B7">
        <v>1</v>
      </c>
      <c r="C7" s="92">
        <v>1</v>
      </c>
      <c r="D7" s="93" t="str">
        <f>Master!AN38</f>
        <v>bbf90f31-2265-45a1-9305-d882c4fa894e</v>
      </c>
      <c r="E7" t="str" cm="1">
        <f t="array" ref="E7">IFERROR(_xlfn.SWITCH(A7, "Tiny", "TS", "Mini", "MC", "Junior", "JC", "Senior", "SC", "GCSE", "GCSE"),"")</f>
        <v>TS</v>
      </c>
      <c r="F7" s="92" t="str">
        <f ca="1">IFERROR(VLOOKUP(I7,INDIRECT(A7&amp;"!"&amp;" C:D"), 2, FALSE),"")</f>
        <v>Variables</v>
      </c>
      <c r="G7" s="92" t="str" cm="1">
        <f t="array" ref="G7">IFERROR(CONCATENATE(TEXT(_xlfn.SWITCH(A7, "Tiny", "1", "Mini", "2", "Junior", "3", "Senior", "4", "GCSE", "5"),"00"),"-", IF(ISBLANK(B7), "XX", TEXT(B7,"00")), "-", TEXT(C7,"000")),"")</f>
        <v>01-01-001</v>
      </c>
      <c r="H7" t="str">
        <f>A7&amp;D7</f>
        <v>Tinybbf90f31-2265-45a1-9305-d882c4fa894e</v>
      </c>
      <c r="I7" s="97" t="str">
        <f>IF(ISBLANK(A7), "", IF(ISNUMBER(B7),_xlfn.CONCAT(E7, B7, ".", C7), _xlfn.CONCAT(E7, C7)))</f>
        <v>TS1.1</v>
      </c>
      <c r="K7"/>
    </row>
    <row r="8" spans="1:11" x14ac:dyDescent="0.45">
      <c r="A8" s="96" t="s">
        <v>5764</v>
      </c>
      <c r="B8">
        <v>1</v>
      </c>
      <c r="C8" s="92">
        <v>1</v>
      </c>
      <c r="D8" s="93" t="str">
        <f>Master!AN37</f>
        <v>d216c327-9fcd-4ce5-91ba-985ea043c333</v>
      </c>
      <c r="E8" t="str" cm="1">
        <f t="array" ref="E8">IFERROR(_xlfn.SWITCH(A8, "Tiny", "TS", "Mini", "MC", "Junior", "JC", "Senior", "SC", "GCSE", "GCSE"),"")</f>
        <v>TS</v>
      </c>
      <c r="F8" s="92" t="str">
        <f ca="1">IFERROR(VLOOKUP(I8,INDIRECT(A8&amp;"!"&amp;" C:D"), 2, FALSE),"")</f>
        <v>Variables</v>
      </c>
      <c r="G8" s="92" t="str" cm="1">
        <f t="array" ref="G8">IFERROR(CONCATENATE(TEXT(_xlfn.SWITCH(A8, "Tiny", "1", "Mini", "2", "Junior", "3", "Senior", "4", "GCSE", "5"),"00"),"-", IF(ISBLANK(B8), "XX", TEXT(B8,"00")), "-", TEXT(C8,"000")),"")</f>
        <v>01-01-001</v>
      </c>
      <c r="H8" t="str">
        <f>A8&amp;D8</f>
        <v>Tinyd216c327-9fcd-4ce5-91ba-985ea043c333</v>
      </c>
      <c r="I8" s="97" t="str">
        <f>IF(ISBLANK(A8), "", IF(ISNUMBER(B8),_xlfn.CONCAT(E8, B8, ".", C8), _xlfn.CONCAT(E8, C8)))</f>
        <v>TS1.1</v>
      </c>
      <c r="K8"/>
    </row>
    <row r="9" spans="1:11" x14ac:dyDescent="0.45">
      <c r="A9" s="96" t="s">
        <v>5764</v>
      </c>
      <c r="B9">
        <v>1</v>
      </c>
      <c r="C9" s="92">
        <v>1</v>
      </c>
      <c r="D9" s="93" t="str">
        <f>Master!AN40</f>
        <v>f2770698-42db-452c-afa2-5647ce64a66a</v>
      </c>
      <c r="E9" t="str" cm="1">
        <f t="array" ref="E9">IFERROR(_xlfn.SWITCH(A9, "Tiny", "TS", "Mini", "MC", "Junior", "JC", "Senior", "SC", "GCSE", "GCSE"),"")</f>
        <v>TS</v>
      </c>
      <c r="F9" s="92" t="str">
        <f ca="1">IFERROR(VLOOKUP(I9,INDIRECT(A9&amp;"!"&amp;" C:D"), 2, FALSE),"")</f>
        <v>Variables</v>
      </c>
      <c r="G9" s="92" t="str" cm="1">
        <f t="array" ref="G9">IFERROR(CONCATENATE(TEXT(_xlfn.SWITCH(A9, "Tiny", "1", "Mini", "2", "Junior", "3", "Senior", "4", "GCSE", "5"),"00"),"-", IF(ISBLANK(B9), "XX", TEXT(B9,"00")), "-", TEXT(C9,"000")),"")</f>
        <v>01-01-001</v>
      </c>
      <c r="H9" t="str">
        <f>A9&amp;D9</f>
        <v>Tinyf2770698-42db-452c-afa2-5647ce64a66a</v>
      </c>
      <c r="I9" s="97" t="str">
        <f>IF(ISBLANK(A9), "", IF(ISNUMBER(B9),_xlfn.CONCAT(E9, B9, ".", C9), _xlfn.CONCAT(E9, C9)))</f>
        <v>TS1.1</v>
      </c>
      <c r="K9"/>
    </row>
    <row r="10" spans="1:11" x14ac:dyDescent="0.45">
      <c r="A10" s="96" t="s">
        <v>5764</v>
      </c>
      <c r="B10">
        <v>1</v>
      </c>
      <c r="C10" s="92">
        <v>2</v>
      </c>
      <c r="D10" s="93" t="str">
        <f>Master!AN203</f>
        <v>abb68744-eed8-4b1c-9a74-3d8f9df7c6b6</v>
      </c>
      <c r="E10" t="str" cm="1">
        <f t="array" ref="E10">IFERROR(_xlfn.SWITCH(A10, "Tiny", "TS", "Mini", "MC", "Junior", "JC", "Senior", "SC", "GCSE", "GCSE"),"")</f>
        <v>TS</v>
      </c>
      <c r="F10" s="92" t="str">
        <f ca="1">IFERROR(VLOOKUP(I10,INDIRECT(A10&amp;"!"&amp;" C:D"), 2, FALSE),"")</f>
        <v>Arrays</v>
      </c>
      <c r="G10" s="92" t="str" cm="1">
        <f t="array" ref="G10">IFERROR(CONCATENATE(TEXT(_xlfn.SWITCH(A10, "Tiny", "1", "Mini", "2", "Junior", "3", "Senior", "4", "GCSE", "5"),"00"),"-", IF(ISBLANK(B10), "XX", TEXT(B10,"00")), "-", TEXT(C10,"000")),"")</f>
        <v>01-01-002</v>
      </c>
      <c r="H10" t="str">
        <f>A10&amp;D10</f>
        <v>Tinyabb68744-eed8-4b1c-9a74-3d8f9df7c6b6</v>
      </c>
      <c r="I10" s="97" t="str">
        <f>IF(ISBLANK(A10), "", IF(ISNUMBER(B10),_xlfn.CONCAT(E10, B10, ".", C10), _xlfn.CONCAT(E10, C10)))</f>
        <v>TS1.2</v>
      </c>
      <c r="K10"/>
    </row>
    <row r="11" spans="1:11" x14ac:dyDescent="0.45">
      <c r="A11" s="96" t="s">
        <v>5764</v>
      </c>
      <c r="B11">
        <v>1</v>
      </c>
      <c r="C11" s="92">
        <v>2</v>
      </c>
      <c r="D11" s="93" t="str">
        <f>Master!AN202</f>
        <v>ff41fec3-c9ef-432d-aa1c-0a145ab76a52</v>
      </c>
      <c r="E11" t="str" cm="1">
        <f t="array" ref="E11">IFERROR(_xlfn.SWITCH(A11, "Tiny", "TS", "Mini", "MC", "Junior", "JC", "Senior", "SC", "GCSE", "GCSE"),"")</f>
        <v>TS</v>
      </c>
      <c r="F11" s="92" t="str">
        <f ca="1">IFERROR(VLOOKUP(I11,INDIRECT(A11&amp;"!"&amp;" C:D"), 2, FALSE),"")</f>
        <v>Arrays</v>
      </c>
      <c r="G11" s="92" t="str" cm="1">
        <f t="array" ref="G11">IFERROR(CONCATENATE(TEXT(_xlfn.SWITCH(A11, "Tiny", "1", "Mini", "2", "Junior", "3", "Senior", "4", "GCSE", "5"),"00"),"-", IF(ISBLANK(B11), "XX", TEXT(B11,"00")), "-", TEXT(C11,"000")),"")</f>
        <v>01-01-002</v>
      </c>
      <c r="H11" t="str">
        <f>A11&amp;D11</f>
        <v>Tinyff41fec3-c9ef-432d-aa1c-0a145ab76a52</v>
      </c>
      <c r="I11" s="97" t="str">
        <f>IF(ISBLANK(A11), "", IF(ISNUMBER(B11),_xlfn.CONCAT(E11, B11, ".", C11), _xlfn.CONCAT(E11, C11)))</f>
        <v>TS1.2</v>
      </c>
      <c r="K11"/>
    </row>
    <row r="12" spans="1:11" x14ac:dyDescent="0.45">
      <c r="A12" s="96" t="s">
        <v>5764</v>
      </c>
      <c r="B12">
        <v>1</v>
      </c>
      <c r="C12" s="92">
        <v>3</v>
      </c>
      <c r="D12" s="93" t="str">
        <f>Master!AN101</f>
        <v>39926cdd-4b6f-4e86-8ec5-7c1a870d2395</v>
      </c>
      <c r="E12" t="str" cm="1">
        <f t="array" ref="E12">IFERROR(_xlfn.SWITCH(A12, "Tiny", "TS", "Mini", "MC", "Junior", "JC", "Senior", "SC", "GCSE", "GCSE"),"")</f>
        <v>TS</v>
      </c>
      <c r="F12" s="92" t="str">
        <f ca="1">IFERROR(VLOOKUP(I12,INDIRECT(A12&amp;"!"&amp;" C:D"), 2, FALSE),"")</f>
        <v>Sequential Execution</v>
      </c>
      <c r="G12" s="92" t="str" cm="1">
        <f t="array" ref="G12">IFERROR(CONCATENATE(TEXT(_xlfn.SWITCH(A12, "Tiny", "1", "Mini", "2", "Junior", "3", "Senior", "4", "GCSE", "5"),"00"),"-", IF(ISBLANK(B12), "XX", TEXT(B12,"00")), "-", TEXT(C12,"000")),"")</f>
        <v>01-01-003</v>
      </c>
      <c r="H12" t="str">
        <f>A12&amp;D12</f>
        <v>Tiny39926cdd-4b6f-4e86-8ec5-7c1a870d2395</v>
      </c>
      <c r="I12" s="97" t="str">
        <f>IF(ISBLANK(A12), "", IF(ISNUMBER(B12),_xlfn.CONCAT(E12, B12, ".", C12), _xlfn.CONCAT(E12, C12)))</f>
        <v>TS1.3</v>
      </c>
      <c r="K12"/>
    </row>
    <row r="13" spans="1:11" x14ac:dyDescent="0.45">
      <c r="A13" s="96" t="s">
        <v>5764</v>
      </c>
      <c r="B13">
        <v>1</v>
      </c>
      <c r="C13" s="92">
        <v>3</v>
      </c>
      <c r="D13" s="93" t="str">
        <f>Master!AN100</f>
        <v>d45eb7ec-be4f-41ce-a16e-3d40f7bcffec</v>
      </c>
      <c r="E13" t="str" cm="1">
        <f t="array" ref="E13">IFERROR(_xlfn.SWITCH(A13, "Tiny", "TS", "Mini", "MC", "Junior", "JC", "Senior", "SC", "GCSE", "GCSE"),"")</f>
        <v>TS</v>
      </c>
      <c r="F13" s="92" t="str">
        <f ca="1">IFERROR(VLOOKUP(I13,INDIRECT(A13&amp;"!"&amp;" C:D"), 2, FALSE),"")</f>
        <v>Sequential Execution</v>
      </c>
      <c r="G13" s="92" t="str" cm="1">
        <f t="array" ref="G13">IFERROR(CONCATENATE(TEXT(_xlfn.SWITCH(A13, "Tiny", "1", "Mini", "2", "Junior", "3", "Senior", "4", "GCSE", "5"),"00"),"-", IF(ISBLANK(B13), "XX", TEXT(B13,"00")), "-", TEXT(C13,"000")),"")</f>
        <v>01-01-003</v>
      </c>
      <c r="H13" t="str">
        <f>A13&amp;D13</f>
        <v>Tinyd45eb7ec-be4f-41ce-a16e-3d40f7bcffec</v>
      </c>
      <c r="I13" s="97" t="str">
        <f>IF(ISBLANK(A13), "", IF(ISNUMBER(B13),_xlfn.CONCAT(E13, B13, ".", C13), _xlfn.CONCAT(E13, C13)))</f>
        <v>TS1.3</v>
      </c>
      <c r="K13"/>
    </row>
    <row r="14" spans="1:11" x14ac:dyDescent="0.45">
      <c r="A14" s="96" t="s">
        <v>5764</v>
      </c>
      <c r="B14">
        <v>1</v>
      </c>
      <c r="C14" s="92">
        <v>4</v>
      </c>
      <c r="D14" s="93" t="s">
        <v>582</v>
      </c>
      <c r="E14" t="str" cm="1">
        <f t="array" ref="E14">IFERROR(_xlfn.SWITCH(A14, "Tiny", "TS", "Mini", "MC", "Junior", "JC", "Senior", "SC", "GCSE", "GCSE"),"")</f>
        <v>TS</v>
      </c>
      <c r="F14" s="92" t="str">
        <f ca="1">IFERROR(VLOOKUP(I14,INDIRECT(A14&amp;"!"&amp;" C:D"), 2, FALSE),"")</f>
        <v>Booleans &amp; Operators</v>
      </c>
      <c r="G14" s="92" t="str" cm="1">
        <f t="array" ref="G14">IFERROR(CONCATENATE(TEXT(_xlfn.SWITCH(A14, "Tiny", "1", "Mini", "2", "Junior", "3", "Senior", "4", "GCSE", "5"),"00"),"-", IF(ISBLANK(B14), "XX", TEXT(B14,"00")), "-", TEXT(C14,"000")),"")</f>
        <v>01-01-004</v>
      </c>
      <c r="H14" t="str">
        <f>A14&amp;D14</f>
        <v>Tiny059514ed-46e2-4d5f-a3ac-2de9ac87c541</v>
      </c>
      <c r="I14" s="97" t="str">
        <f>IF(ISBLANK(A14), "", IF(ISNUMBER(B14),_xlfn.CONCAT(E14, B14, ".", C14), _xlfn.CONCAT(E14, C14)))</f>
        <v>TS1.4</v>
      </c>
      <c r="K14"/>
    </row>
    <row r="15" spans="1:11" x14ac:dyDescent="0.45">
      <c r="A15" s="96" t="s">
        <v>5764</v>
      </c>
      <c r="B15">
        <v>1</v>
      </c>
      <c r="C15" s="92">
        <v>4</v>
      </c>
      <c r="D15" s="93" t="s">
        <v>585</v>
      </c>
      <c r="E15" t="str" cm="1">
        <f t="array" ref="E15">IFERROR(_xlfn.SWITCH(A15, "Tiny", "TS", "Mini", "MC", "Junior", "JC", "Senior", "SC", "GCSE", "GCSE"),"")</f>
        <v>TS</v>
      </c>
      <c r="F15" s="92" t="str">
        <f ca="1">IFERROR(VLOOKUP(I15,INDIRECT(A15&amp;"!"&amp;" C:D"), 2, FALSE),"")</f>
        <v>Booleans &amp; Operators</v>
      </c>
      <c r="G15" s="92" t="str" cm="1">
        <f t="array" ref="G15">IFERROR(CONCATENATE(TEXT(_xlfn.SWITCH(A15, "Tiny", "1", "Mini", "2", "Junior", "3", "Senior", "4", "GCSE", "5"),"00"),"-", IF(ISBLANK(B15), "XX", TEXT(B15,"00")), "-", TEXT(C15,"000")),"")</f>
        <v>01-01-004</v>
      </c>
      <c r="H15" t="str">
        <f>A15&amp;D15</f>
        <v>Tiny06094603-f595-413c-904c-0635603bb576</v>
      </c>
      <c r="I15" s="97" t="str">
        <f>IF(ISBLANK(A15), "", IF(ISNUMBER(B15),_xlfn.CONCAT(E15, B15, ".", C15), _xlfn.CONCAT(E15, C15)))</f>
        <v>TS1.4</v>
      </c>
      <c r="K15"/>
    </row>
    <row r="16" spans="1:11" x14ac:dyDescent="0.45">
      <c r="A16" s="96" t="s">
        <v>5764</v>
      </c>
      <c r="B16">
        <v>1</v>
      </c>
      <c r="C16" s="92">
        <v>4</v>
      </c>
      <c r="D16" s="93" t="str">
        <f>Master!AN143</f>
        <v>1ca2432c-aa50-4131-a117-7ce21f137824</v>
      </c>
      <c r="E16" t="str" cm="1">
        <f t="array" ref="E16">IFERROR(_xlfn.SWITCH(A16, "Tiny", "TS", "Mini", "MC", "Junior", "JC", "Senior", "SC", "GCSE", "GCSE"),"")</f>
        <v>TS</v>
      </c>
      <c r="F16" s="92" t="str">
        <f ca="1">IFERROR(VLOOKUP(I16,INDIRECT(A16&amp;"!"&amp;" C:D"), 2, FALSE),"")</f>
        <v>Booleans &amp; Operators</v>
      </c>
      <c r="G16" s="92" t="str" cm="1">
        <f t="array" ref="G16">IFERROR(CONCATENATE(TEXT(_xlfn.SWITCH(A16, "Tiny", "1", "Mini", "2", "Junior", "3", "Senior", "4", "GCSE", "5"),"00"),"-", IF(ISBLANK(B16), "XX", TEXT(B16,"00")), "-", TEXT(C16,"000")),"")</f>
        <v>01-01-004</v>
      </c>
      <c r="H16" t="str">
        <f>A16&amp;D16</f>
        <v>Tiny1ca2432c-aa50-4131-a117-7ce21f137824</v>
      </c>
      <c r="I16" s="97" t="str">
        <f>IF(ISBLANK(A16), "", IF(ISNUMBER(B16),_xlfn.CONCAT(E16, B16, ".", C16), _xlfn.CONCAT(E16, C16)))</f>
        <v>TS1.4</v>
      </c>
      <c r="K16"/>
    </row>
    <row r="17" spans="1:9" customFormat="1" x14ac:dyDescent="0.45">
      <c r="A17" s="96" t="s">
        <v>5764</v>
      </c>
      <c r="B17">
        <v>1</v>
      </c>
      <c r="C17" s="92">
        <v>4</v>
      </c>
      <c r="D17" s="93" t="str">
        <f>Master!AN136</f>
        <v>3348977c-a79c-4a40-9963-831a188fb62f</v>
      </c>
      <c r="E17" t="str" cm="1">
        <f t="array" ref="E17">IFERROR(_xlfn.SWITCH(A17, "Tiny", "TS", "Mini", "MC", "Junior", "JC", "Senior", "SC", "GCSE", "GCSE"),"")</f>
        <v>TS</v>
      </c>
      <c r="F17" s="92" t="str">
        <f ca="1">IFERROR(VLOOKUP(I17,INDIRECT(A17&amp;"!"&amp;" C:D"), 2, FALSE),"")</f>
        <v>Booleans &amp; Operators</v>
      </c>
      <c r="G17" s="92" t="str" cm="1">
        <f t="array" ref="G17">IFERROR(CONCATENATE(TEXT(_xlfn.SWITCH(A17, "Tiny", "1", "Mini", "2", "Junior", "3", "Senior", "4", "GCSE", "5"),"00"),"-", IF(ISBLANK(B17), "XX", TEXT(B17,"00")), "-", TEXT(C17,"000")),"")</f>
        <v>01-01-004</v>
      </c>
      <c r="H17" t="str">
        <f>A17&amp;D17</f>
        <v>Tiny3348977c-a79c-4a40-9963-831a188fb62f</v>
      </c>
      <c r="I17" s="97" t="str">
        <f>IF(ISBLANK(A17), "", IF(ISNUMBER(B17),_xlfn.CONCAT(E17, B17, ".", C17), _xlfn.CONCAT(E17, C17)))</f>
        <v>TS1.4</v>
      </c>
    </row>
    <row r="18" spans="1:9" customFormat="1" x14ac:dyDescent="0.45">
      <c r="A18" s="96" t="s">
        <v>5764</v>
      </c>
      <c r="B18">
        <v>1</v>
      </c>
      <c r="C18" s="92">
        <v>4</v>
      </c>
      <c r="D18" s="93" t="str">
        <f>Master!AN135</f>
        <v>34d61c85-b105-476b-861e-5dcf7bc0b5aa</v>
      </c>
      <c r="E18" t="str" cm="1">
        <f t="array" ref="E18">IFERROR(_xlfn.SWITCH(A18, "Tiny", "TS", "Mini", "MC", "Junior", "JC", "Senior", "SC", "GCSE", "GCSE"),"")</f>
        <v>TS</v>
      </c>
      <c r="F18" s="92" t="str">
        <f ca="1">IFERROR(VLOOKUP(I18,INDIRECT(A18&amp;"!"&amp;" C:D"), 2, FALSE),"")</f>
        <v>Booleans &amp; Operators</v>
      </c>
      <c r="G18" s="92" t="str" cm="1">
        <f t="array" ref="G18">IFERROR(CONCATENATE(TEXT(_xlfn.SWITCH(A18, "Tiny", "1", "Mini", "2", "Junior", "3", "Senior", "4", "GCSE", "5"),"00"),"-", IF(ISBLANK(B18), "XX", TEXT(B18,"00")), "-", TEXT(C18,"000")),"")</f>
        <v>01-01-004</v>
      </c>
      <c r="H18" t="str">
        <f>A18&amp;D18</f>
        <v>Tiny34d61c85-b105-476b-861e-5dcf7bc0b5aa</v>
      </c>
      <c r="I18" s="97" t="str">
        <f>IF(ISBLANK(A18), "", IF(ISNUMBER(B18),_xlfn.CONCAT(E18, B18, ".", C18), _xlfn.CONCAT(E18, C18)))</f>
        <v>TS1.4</v>
      </c>
    </row>
    <row r="19" spans="1:9" customFormat="1" x14ac:dyDescent="0.45">
      <c r="A19" s="96" t="s">
        <v>5764</v>
      </c>
      <c r="B19">
        <v>1</v>
      </c>
      <c r="C19" s="92">
        <v>4</v>
      </c>
      <c r="D19" s="93" t="str">
        <f>Master!AN141</f>
        <v>60b32e72-bfa3-4725-8b3e-c297e5563592</v>
      </c>
      <c r="E19" t="str" cm="1">
        <f t="array" ref="E19">IFERROR(_xlfn.SWITCH(A19, "Tiny", "TS", "Mini", "MC", "Junior", "JC", "Senior", "SC", "GCSE", "GCSE"),"")</f>
        <v>TS</v>
      </c>
      <c r="F19" s="92" t="str">
        <f ca="1">IFERROR(VLOOKUP(I19,INDIRECT(A19&amp;"!"&amp;" C:D"), 2, FALSE),"")</f>
        <v>Booleans &amp; Operators</v>
      </c>
      <c r="G19" s="92" t="str" cm="1">
        <f t="array" ref="G19">IFERROR(CONCATENATE(TEXT(_xlfn.SWITCH(A19, "Tiny", "1", "Mini", "2", "Junior", "3", "Senior", "4", "GCSE", "5"),"00"),"-", IF(ISBLANK(B19), "XX", TEXT(B19,"00")), "-", TEXT(C19,"000")),"")</f>
        <v>01-01-004</v>
      </c>
      <c r="H19" t="str">
        <f>A19&amp;D19</f>
        <v>Tiny60b32e72-bfa3-4725-8b3e-c297e5563592</v>
      </c>
      <c r="I19" s="97" t="str">
        <f>IF(ISBLANK(A19), "", IF(ISNUMBER(B19),_xlfn.CONCAT(E19, B19, ".", C19), _xlfn.CONCAT(E19, C19)))</f>
        <v>TS1.4</v>
      </c>
    </row>
    <row r="20" spans="1:9" customFormat="1" x14ac:dyDescent="0.45">
      <c r="A20" s="96" t="s">
        <v>5764</v>
      </c>
      <c r="B20">
        <v>1</v>
      </c>
      <c r="C20" s="92">
        <v>4</v>
      </c>
      <c r="D20" s="93" t="str">
        <f>Master!AN144</f>
        <v>8e6cec3f-57e0-43d8-ba67-afab5accb2d9</v>
      </c>
      <c r="E20" t="str" cm="1">
        <f t="array" ref="E20">IFERROR(_xlfn.SWITCH(A20, "Tiny", "TS", "Mini", "MC", "Junior", "JC", "Senior", "SC", "GCSE", "GCSE"),"")</f>
        <v>TS</v>
      </c>
      <c r="F20" s="92" t="str">
        <f ca="1">IFERROR(VLOOKUP(I20,INDIRECT(A20&amp;"!"&amp;" C:D"), 2, FALSE),"")</f>
        <v>Booleans &amp; Operators</v>
      </c>
      <c r="G20" s="92" t="str" cm="1">
        <f t="array" ref="G20">IFERROR(CONCATENATE(TEXT(_xlfn.SWITCH(A20, "Tiny", "1", "Mini", "2", "Junior", "3", "Senior", "4", "GCSE", "5"),"00"),"-", IF(ISBLANK(B20), "XX", TEXT(B20,"00")), "-", TEXT(C20,"000")),"")</f>
        <v>01-01-004</v>
      </c>
      <c r="H20" t="str">
        <f>A20&amp;D20</f>
        <v>Tiny8e6cec3f-57e0-43d8-ba67-afab5accb2d9</v>
      </c>
      <c r="I20" s="97" t="str">
        <f>IF(ISBLANK(A20), "", IF(ISNUMBER(B20),_xlfn.CONCAT(E20, B20, ".", C20), _xlfn.CONCAT(E20, C20)))</f>
        <v>TS1.4</v>
      </c>
    </row>
    <row r="21" spans="1:9" customFormat="1" x14ac:dyDescent="0.45">
      <c r="A21" s="96" t="s">
        <v>5764</v>
      </c>
      <c r="B21">
        <v>1</v>
      </c>
      <c r="C21" s="92">
        <v>4</v>
      </c>
      <c r="D21" s="93" t="str">
        <f>Master!AN138</f>
        <v>e747c794-c3fb-4e50-8a53-67befe9388e9</v>
      </c>
      <c r="E21" t="str" cm="1">
        <f t="array" ref="E21">IFERROR(_xlfn.SWITCH(A21, "Tiny", "TS", "Mini", "MC", "Junior", "JC", "Senior", "SC", "GCSE", "GCSE"),"")</f>
        <v>TS</v>
      </c>
      <c r="F21" s="92" t="str">
        <f ca="1">IFERROR(VLOOKUP(I21,INDIRECT(A21&amp;"!"&amp;" C:D"), 2, FALSE),"")</f>
        <v>Booleans &amp; Operators</v>
      </c>
      <c r="G21" s="92" t="str" cm="1">
        <f t="array" ref="G21">IFERROR(CONCATENATE(TEXT(_xlfn.SWITCH(A21, "Tiny", "1", "Mini", "2", "Junior", "3", "Senior", "4", "GCSE", "5"),"00"),"-", IF(ISBLANK(B21), "XX", TEXT(B21,"00")), "-", TEXT(C21,"000")),"")</f>
        <v>01-01-004</v>
      </c>
      <c r="H21" t="str">
        <f>A21&amp;D21</f>
        <v>Tinye747c794-c3fb-4e50-8a53-67befe9388e9</v>
      </c>
      <c r="I21" s="97" t="str">
        <f>IF(ISBLANK(A21), "", IF(ISNUMBER(B21),_xlfn.CONCAT(E21, B21, ".", C21), _xlfn.CONCAT(E21, C21)))</f>
        <v>TS1.4</v>
      </c>
    </row>
    <row r="22" spans="1:9" customFormat="1" x14ac:dyDescent="0.45">
      <c r="A22" s="96" t="s">
        <v>5764</v>
      </c>
      <c r="B22">
        <v>1</v>
      </c>
      <c r="C22" s="92">
        <v>5</v>
      </c>
      <c r="D22" s="93" t="s">
        <v>689</v>
      </c>
      <c r="E22" t="str" cm="1">
        <f t="array" ref="E22">IFERROR(_xlfn.SWITCH(A22, "Tiny", "TS", "Mini", "MC", "Junior", "JC", "Senior", "SC", "GCSE", "GCSE"),"")</f>
        <v>TS</v>
      </c>
      <c r="F22" s="92" t="str">
        <f ca="1">IFERROR(VLOOKUP(I22,INDIRECT(A22&amp;"!"&amp;" C:D"), 2, FALSE),"")</f>
        <v>Flowcharts</v>
      </c>
      <c r="G22" s="92" t="str" cm="1">
        <f t="array" ref="G22">IFERROR(CONCATENATE(TEXT(_xlfn.SWITCH(A22, "Tiny", "1", "Mini", "2", "Junior", "3", "Senior", "4", "GCSE", "5"),"00"),"-", IF(ISBLANK(B22), "XX", TEXT(B22,"00")), "-", TEXT(C22,"000")),"")</f>
        <v>01-01-005</v>
      </c>
      <c r="H22" t="str">
        <f>A22&amp;D22</f>
        <v>Tiny0174c64c-2183-40f5-bc3c-90868cd3201c</v>
      </c>
      <c r="I22" s="97" t="str">
        <f>IF(ISBLANK(A22), "", IF(ISNUMBER(B22),_xlfn.CONCAT(E22, B22, ".", C22), _xlfn.CONCAT(E22, C22)))</f>
        <v>TS1.5</v>
      </c>
    </row>
    <row r="23" spans="1:9" customFormat="1" x14ac:dyDescent="0.45">
      <c r="A23" s="96" t="s">
        <v>5764</v>
      </c>
      <c r="B23">
        <v>1</v>
      </c>
      <c r="C23" s="92">
        <v>5</v>
      </c>
      <c r="D23" s="93" t="str">
        <f>Master!AN170</f>
        <v>1568ec89-2ff2-4812-a512-bb102855b260</v>
      </c>
      <c r="E23" t="str" cm="1">
        <f t="array" ref="E23">IFERROR(_xlfn.SWITCH(A23, "Tiny", "TS", "Mini", "MC", "Junior", "JC", "Senior", "SC", "GCSE", "GCSE"),"")</f>
        <v>TS</v>
      </c>
      <c r="F23" s="92" t="str">
        <f ca="1">IFERROR(VLOOKUP(I23,INDIRECT(A23&amp;"!"&amp;" C:D"), 2, FALSE),"")</f>
        <v>Flowcharts</v>
      </c>
      <c r="G23" s="92" t="str" cm="1">
        <f t="array" ref="G23">IFERROR(CONCATENATE(TEXT(_xlfn.SWITCH(A23, "Tiny", "1", "Mini", "2", "Junior", "3", "Senior", "4", "GCSE", "5"),"00"),"-", IF(ISBLANK(B23), "XX", TEXT(B23,"00")), "-", TEXT(C23,"000")),"")</f>
        <v>01-01-005</v>
      </c>
      <c r="H23" t="str">
        <f>A23&amp;D23</f>
        <v>Tiny1568ec89-2ff2-4812-a512-bb102855b260</v>
      </c>
      <c r="I23" s="97" t="str">
        <f>IF(ISBLANK(A23), "", IF(ISNUMBER(B23),_xlfn.CONCAT(E23, B23, ".", C23), _xlfn.CONCAT(E23, C23)))</f>
        <v>TS1.5</v>
      </c>
    </row>
    <row r="24" spans="1:9" customFormat="1" x14ac:dyDescent="0.45">
      <c r="A24" s="96" t="s">
        <v>5764</v>
      </c>
      <c r="B24">
        <v>1</v>
      </c>
      <c r="C24" s="92">
        <v>5</v>
      </c>
      <c r="D24" s="93" t="str">
        <f>Master!AN169</f>
        <v>d8c50445-6732-4f28-a173-4875ea23be46</v>
      </c>
      <c r="E24" t="str" cm="1">
        <f t="array" ref="E24">IFERROR(_xlfn.SWITCH(A24, "Tiny", "TS", "Mini", "MC", "Junior", "JC", "Senior", "SC", "GCSE", "GCSE"),"")</f>
        <v>TS</v>
      </c>
      <c r="F24" s="92" t="str">
        <f ca="1">IFERROR(VLOOKUP(I24,INDIRECT(A24&amp;"!"&amp;" C:D"), 2, FALSE),"")</f>
        <v>Flowcharts</v>
      </c>
      <c r="G24" s="92" t="str" cm="1">
        <f t="array" ref="G24">IFERROR(CONCATENATE(TEXT(_xlfn.SWITCH(A24, "Tiny", "1", "Mini", "2", "Junior", "3", "Senior", "4", "GCSE", "5"),"00"),"-", IF(ISBLANK(B24), "XX", TEXT(B24,"00")), "-", TEXT(C24,"000")),"")</f>
        <v>01-01-005</v>
      </c>
      <c r="H24" t="str">
        <f>A24&amp;D24</f>
        <v>Tinyd8c50445-6732-4f28-a173-4875ea23be46</v>
      </c>
      <c r="I24" s="97" t="str">
        <f>IF(ISBLANK(A24), "", IF(ISNUMBER(B24),_xlfn.CONCAT(E24, B24, ".", C24), _xlfn.CONCAT(E24, C24)))</f>
        <v>TS1.5</v>
      </c>
    </row>
    <row r="25" spans="1:9" customFormat="1" x14ac:dyDescent="0.45">
      <c r="A25" s="96" t="s">
        <v>5764</v>
      </c>
      <c r="B25">
        <v>1</v>
      </c>
      <c r="C25" s="92">
        <v>5</v>
      </c>
      <c r="D25" s="93" t="str">
        <f>Master!AN173</f>
        <v>e5ad768c-10d2-4723-94ea-dc83197227f9</v>
      </c>
      <c r="E25" t="str" cm="1">
        <f t="array" ref="E25">IFERROR(_xlfn.SWITCH(A25, "Tiny", "TS", "Mini", "MC", "Junior", "JC", "Senior", "SC", "GCSE", "GCSE"),"")</f>
        <v>TS</v>
      </c>
      <c r="F25" s="92" t="str">
        <f ca="1">IFERROR(VLOOKUP(I25,INDIRECT(A25&amp;"!"&amp;" C:D"), 2, FALSE),"")</f>
        <v>Flowcharts</v>
      </c>
      <c r="G25" s="92" t="str" cm="1">
        <f t="array" ref="G25">IFERROR(CONCATENATE(TEXT(_xlfn.SWITCH(A25, "Tiny", "1", "Mini", "2", "Junior", "3", "Senior", "4", "GCSE", "5"),"00"),"-", IF(ISBLANK(B25), "XX", TEXT(B25,"00")), "-", TEXT(C25,"000")),"")</f>
        <v>01-01-005</v>
      </c>
      <c r="H25" t="str">
        <f>A25&amp;D25</f>
        <v>Tinye5ad768c-10d2-4723-94ea-dc83197227f9</v>
      </c>
      <c r="I25" s="97" t="str">
        <f>IF(ISBLANK(A25), "", IF(ISNUMBER(B25),_xlfn.CONCAT(E25, B25, ".", C25), _xlfn.CONCAT(E25, C25)))</f>
        <v>TS1.5</v>
      </c>
    </row>
    <row r="26" spans="1:9" customFormat="1" x14ac:dyDescent="0.45">
      <c r="A26" s="96" t="s">
        <v>5764</v>
      </c>
      <c r="B26">
        <v>1</v>
      </c>
      <c r="C26" s="92">
        <v>6</v>
      </c>
      <c r="D26" s="93" t="s">
        <v>630</v>
      </c>
      <c r="E26" t="str" cm="1">
        <f t="array" ref="E26">IFERROR(_xlfn.SWITCH(A26, "Tiny", "TS", "Mini", "MC", "Junior", "JC", "Senior", "SC", "GCSE", "GCSE"),"")</f>
        <v>TS</v>
      </c>
      <c r="F26" s="92" t="str">
        <f ca="1">IFERROR(VLOOKUP(I26,INDIRECT(A26&amp;"!"&amp;" C:D"), 2, FALSE),"")</f>
        <v>Conditionals</v>
      </c>
      <c r="G26" s="92" t="str" cm="1">
        <f t="array" ref="G26">IFERROR(CONCATENATE(TEXT(_xlfn.SWITCH(A26, "Tiny", "1", "Mini", "2", "Junior", "3", "Senior", "4", "GCSE", "5"),"00"),"-", IF(ISBLANK(B26), "XX", TEXT(B26,"00")), "-", TEXT(C26,"000")),"")</f>
        <v>01-01-006</v>
      </c>
      <c r="H26" t="str">
        <f>A26&amp;D26</f>
        <v>Tiny02be5165-9fe3-480a-92eb-8634626b69b1</v>
      </c>
      <c r="I26" s="97" t="str">
        <f>IF(ISBLANK(A26), "", IF(ISNUMBER(B26),_xlfn.CONCAT(E26, B26, ".", C26), _xlfn.CONCAT(E26, C26)))</f>
        <v>TS1.6</v>
      </c>
    </row>
    <row r="27" spans="1:9" customFormat="1" x14ac:dyDescent="0.45">
      <c r="A27" s="96" t="s">
        <v>5764</v>
      </c>
      <c r="B27">
        <v>1</v>
      </c>
      <c r="C27" s="92">
        <v>6</v>
      </c>
      <c r="D27" s="93" t="str">
        <f>Master!AN154</f>
        <v>4ac32148-ba5d-4be3-8daf-80aade8f8aed</v>
      </c>
      <c r="E27" t="str" cm="1">
        <f t="array" ref="E27">IFERROR(_xlfn.SWITCH(A27, "Tiny", "TS", "Mini", "MC", "Junior", "JC", "Senior", "SC", "GCSE", "GCSE"),"")</f>
        <v>TS</v>
      </c>
      <c r="F27" s="92" t="str">
        <f ca="1">IFERROR(VLOOKUP(I27,INDIRECT(A27&amp;"!"&amp;" C:D"), 2, FALSE),"")</f>
        <v>Conditionals</v>
      </c>
      <c r="G27" s="92" t="str" cm="1">
        <f t="array" ref="G27">IFERROR(CONCATENATE(TEXT(_xlfn.SWITCH(A27, "Tiny", "1", "Mini", "2", "Junior", "3", "Senior", "4", "GCSE", "5"),"00"),"-", IF(ISBLANK(B27), "XX", TEXT(B27,"00")), "-", TEXT(C27,"000")),"")</f>
        <v>01-01-006</v>
      </c>
      <c r="H27" t="str">
        <f>A27&amp;D27</f>
        <v>Tiny4ac32148-ba5d-4be3-8daf-80aade8f8aed</v>
      </c>
      <c r="I27" s="97" t="str">
        <f>IF(ISBLANK(A27), "", IF(ISNUMBER(B27),_xlfn.CONCAT(E27, B27, ".", C27), _xlfn.CONCAT(E27, C27)))</f>
        <v>TS1.6</v>
      </c>
    </row>
    <row r="28" spans="1:9" customFormat="1" x14ac:dyDescent="0.45">
      <c r="A28" s="96" t="s">
        <v>5764</v>
      </c>
      <c r="B28">
        <v>1</v>
      </c>
      <c r="C28" s="92">
        <v>6</v>
      </c>
      <c r="D28" s="93" t="str">
        <f>Master!AN151</f>
        <v>7c7e39aa-a618-4d26-9708-0e2537a39f8d</v>
      </c>
      <c r="E28" t="str" cm="1">
        <f t="array" ref="E28">IFERROR(_xlfn.SWITCH(A28, "Tiny", "TS", "Mini", "MC", "Junior", "JC", "Senior", "SC", "GCSE", "GCSE"),"")</f>
        <v>TS</v>
      </c>
      <c r="F28" s="92" t="str">
        <f ca="1">IFERROR(VLOOKUP(I28,INDIRECT(A28&amp;"!"&amp;" C:D"), 2, FALSE),"")</f>
        <v>Conditionals</v>
      </c>
      <c r="G28" s="92" t="str" cm="1">
        <f t="array" ref="G28">IFERROR(CONCATENATE(TEXT(_xlfn.SWITCH(A28, "Tiny", "1", "Mini", "2", "Junior", "3", "Senior", "4", "GCSE", "5"),"00"),"-", IF(ISBLANK(B28), "XX", TEXT(B28,"00")), "-", TEXT(C28,"000")),"")</f>
        <v>01-01-006</v>
      </c>
      <c r="H28" t="str">
        <f>A28&amp;D28</f>
        <v>Tiny7c7e39aa-a618-4d26-9708-0e2537a39f8d</v>
      </c>
      <c r="I28" s="97" t="str">
        <f>IF(ISBLANK(A28), "", IF(ISNUMBER(B28),_xlfn.CONCAT(E28, B28, ".", C28), _xlfn.CONCAT(E28, C28)))</f>
        <v>TS1.6</v>
      </c>
    </row>
    <row r="29" spans="1:9" customFormat="1" x14ac:dyDescent="0.45">
      <c r="A29" s="96" t="s">
        <v>5764</v>
      </c>
      <c r="B29">
        <v>1</v>
      </c>
      <c r="C29" s="92">
        <v>7</v>
      </c>
      <c r="D29" s="93" t="str">
        <f>Master!AN157</f>
        <v>37202d52-8d5a-41d5-b7a7-bc40fc3f7514</v>
      </c>
      <c r="E29" t="str" cm="1">
        <f t="array" ref="E29">IFERROR(_xlfn.SWITCH(A29, "Tiny", "TS", "Mini", "MC", "Junior", "JC", "Senior", "SC", "GCSE", "GCSE"),"")</f>
        <v>TS</v>
      </c>
      <c r="F29" s="92" t="str">
        <f ca="1">IFERROR(VLOOKUP(I29,INDIRECT(A29&amp;"!"&amp;" C:D"), 2, FALSE),"")</f>
        <v>Loops</v>
      </c>
      <c r="G29" s="92" t="str" cm="1">
        <f t="array" ref="G29">IFERROR(CONCATENATE(TEXT(_xlfn.SWITCH(A29, "Tiny", "1", "Mini", "2", "Junior", "3", "Senior", "4", "GCSE", "5"),"00"),"-", IF(ISBLANK(B29), "XX", TEXT(B29,"00")), "-", TEXT(C29,"000")),"")</f>
        <v>01-01-007</v>
      </c>
      <c r="H29" t="str">
        <f>A29&amp;D29</f>
        <v>Tiny37202d52-8d5a-41d5-b7a7-bc40fc3f7514</v>
      </c>
      <c r="I29" s="97" t="str">
        <f>IF(ISBLANK(A29), "", IF(ISNUMBER(B29),_xlfn.CONCAT(E29, B29, ".", C29), _xlfn.CONCAT(E29, C29)))</f>
        <v>TS1.7</v>
      </c>
    </row>
    <row r="30" spans="1:9" customFormat="1" x14ac:dyDescent="0.45">
      <c r="A30" s="96" t="s">
        <v>5764</v>
      </c>
      <c r="B30">
        <v>1</v>
      </c>
      <c r="C30" s="92">
        <v>7</v>
      </c>
      <c r="D30" s="93" t="str">
        <f>Master!AN158</f>
        <v>bb4ed00f-f813-46ad-b3d8-8c14ee9b56e2</v>
      </c>
      <c r="E30" t="str" cm="1">
        <f t="array" ref="E30">IFERROR(_xlfn.SWITCH(A30, "Tiny", "TS", "Mini", "MC", "Junior", "JC", "Senior", "SC", "GCSE", "GCSE"),"")</f>
        <v>TS</v>
      </c>
      <c r="F30" s="92" t="str">
        <f ca="1">IFERROR(VLOOKUP(I30,INDIRECT(A30&amp;"!"&amp;" C:D"), 2, FALSE),"")</f>
        <v>Loops</v>
      </c>
      <c r="G30" s="92" t="str" cm="1">
        <f t="array" ref="G30">IFERROR(CONCATENATE(TEXT(_xlfn.SWITCH(A30, "Tiny", "1", "Mini", "2", "Junior", "3", "Senior", "4", "GCSE", "5"),"00"),"-", IF(ISBLANK(B30), "XX", TEXT(B30,"00")), "-", TEXT(C30,"000")),"")</f>
        <v>01-01-007</v>
      </c>
      <c r="H30" t="str">
        <f>A30&amp;D30</f>
        <v>Tinybb4ed00f-f813-46ad-b3d8-8c14ee9b56e2</v>
      </c>
      <c r="I30" s="97" t="str">
        <f>IF(ISBLANK(A30), "", IF(ISNUMBER(B30),_xlfn.CONCAT(E30, B30, ".", C30), _xlfn.CONCAT(E30, C30)))</f>
        <v>TS1.7</v>
      </c>
    </row>
    <row r="31" spans="1:9" customFormat="1" x14ac:dyDescent="0.45">
      <c r="A31" s="96" t="s">
        <v>5764</v>
      </c>
      <c r="B31">
        <v>1</v>
      </c>
      <c r="C31" s="92">
        <v>7</v>
      </c>
      <c r="D31" s="93" t="str">
        <f>Master!AN759</f>
        <v>db243242-06f2-42e3-80af-23d12d730f39</v>
      </c>
      <c r="E31" t="str" cm="1">
        <f t="array" ref="E31">IFERROR(_xlfn.SWITCH(A31, "Tiny", "TS", "Mini", "MC", "Junior", "JC", "Senior", "SC", "GCSE", "GCSE"),"")</f>
        <v>TS</v>
      </c>
      <c r="F31" s="92" t="str">
        <f ca="1">IFERROR(VLOOKUP(I31,INDIRECT(A31&amp;"!"&amp;" C:D"), 2, FALSE),"")</f>
        <v>Loops</v>
      </c>
      <c r="G31" s="92" t="str" cm="1">
        <f t="array" ref="G31">IFERROR(CONCATENATE(TEXT(_xlfn.SWITCH(A31, "Tiny", "1", "Mini", "2", "Junior", "3", "Senior", "4", "GCSE", "5"),"00"),"-", IF(ISBLANK(B31), "XX", TEXT(B31,"00")), "-", TEXT(C31,"000")),"")</f>
        <v>01-01-007</v>
      </c>
      <c r="H31" t="str">
        <f>A31&amp;D31</f>
        <v>Tinydb243242-06f2-42e3-80af-23d12d730f39</v>
      </c>
      <c r="I31" s="97" t="str">
        <f>IF(ISBLANK(A31), "", IF(ISNUMBER(B31),_xlfn.CONCAT(E31, B31, ".", C31), _xlfn.CONCAT(E31, C31)))</f>
        <v>TS1.7</v>
      </c>
    </row>
    <row r="32" spans="1:9" customFormat="1" x14ac:dyDescent="0.45">
      <c r="A32" s="96" t="s">
        <v>5764</v>
      </c>
      <c r="B32">
        <v>1</v>
      </c>
      <c r="C32" s="92">
        <v>8</v>
      </c>
      <c r="D32" s="93" t="s">
        <v>1109</v>
      </c>
      <c r="E32" t="str" cm="1">
        <f t="array" ref="E32">IFERROR(_xlfn.SWITCH(A32, "Tiny", "TS", "Mini", "MC", "Junior", "JC", "Senior", "SC", "GCSE", "GCSE"),"")</f>
        <v>TS</v>
      </c>
      <c r="F32" s="92" t="str">
        <f ca="1">IFERROR(VLOOKUP(I32,INDIRECT(A32&amp;"!"&amp;" C:D"), 2, FALSE),"")</f>
        <v>Tree Structures</v>
      </c>
      <c r="G32" s="92" t="str" cm="1">
        <f t="array" ref="G32">IFERROR(CONCATENATE(TEXT(_xlfn.SWITCH(A32, "Tiny", "1", "Mini", "2", "Junior", "3", "Senior", "4", "GCSE", "5"),"00"),"-", IF(ISBLANK(B32), "XX", TEXT(B32,"00")), "-", TEXT(C32,"000")),"")</f>
        <v>01-01-008</v>
      </c>
      <c r="H32" t="str">
        <f>A32&amp;D32</f>
        <v>Tiny026e1653-93c8-45d7-8396-8b8ffc0eff54</v>
      </c>
      <c r="I32" s="97" t="str">
        <f>IF(ISBLANK(A32), "", IF(ISNUMBER(B32),_xlfn.CONCAT(E32, B32, ".", C32), _xlfn.CONCAT(E32, C32)))</f>
        <v>TS1.8</v>
      </c>
    </row>
    <row r="33" spans="1:9" customFormat="1" x14ac:dyDescent="0.45">
      <c r="A33" s="96" t="s">
        <v>5764</v>
      </c>
      <c r="B33">
        <v>1</v>
      </c>
      <c r="C33" s="92">
        <v>8</v>
      </c>
      <c r="D33" s="93" t="s">
        <v>1103</v>
      </c>
      <c r="E33" t="str" cm="1">
        <f t="array" ref="E33">IFERROR(_xlfn.SWITCH(A33, "Tiny", "TS", "Mini", "MC", "Junior", "JC", "Senior", "SC", "GCSE", "GCSE"),"")</f>
        <v>TS</v>
      </c>
      <c r="F33" s="92" t="str">
        <f ca="1">IFERROR(VLOOKUP(I33,INDIRECT(A33&amp;"!"&amp;" C:D"), 2, FALSE),"")</f>
        <v>Tree Structures</v>
      </c>
      <c r="G33" s="92" t="str" cm="1">
        <f t="array" ref="G33">IFERROR(CONCATENATE(TEXT(_xlfn.SWITCH(A33, "Tiny", "1", "Mini", "2", "Junior", "3", "Senior", "4", "GCSE", "5"),"00"),"-", IF(ISBLANK(B33), "XX", TEXT(B33,"00")), "-", TEXT(C33,"000")),"")</f>
        <v>01-01-008</v>
      </c>
      <c r="H33" t="str">
        <f>A33&amp;D33</f>
        <v>Tiny045b3236-a656-489b-ac95-2c92f981a06d</v>
      </c>
      <c r="I33" s="97" t="str">
        <f>IF(ISBLANK(A33), "", IF(ISNUMBER(B33),_xlfn.CONCAT(E33, B33, ".", C33), _xlfn.CONCAT(E33, C33)))</f>
        <v>TS1.8</v>
      </c>
    </row>
    <row r="34" spans="1:9" customFormat="1" x14ac:dyDescent="0.45">
      <c r="A34" s="96" t="s">
        <v>5764</v>
      </c>
      <c r="B34">
        <v>1</v>
      </c>
      <c r="C34" s="92">
        <v>8</v>
      </c>
      <c r="D34" s="93" t="s">
        <v>1084</v>
      </c>
      <c r="E34" t="str" cm="1">
        <f t="array" ref="E34">IFERROR(_xlfn.SWITCH(A34, "Tiny", "TS", "Mini", "MC", "Junior", "JC", "Senior", "SC", "GCSE", "GCSE"),"")</f>
        <v>TS</v>
      </c>
      <c r="F34" s="92" t="str">
        <f ca="1">IFERROR(VLOOKUP(I34,INDIRECT(A34&amp;"!"&amp;" C:D"), 2, FALSE),"")</f>
        <v>Tree Structures</v>
      </c>
      <c r="G34" s="92" t="str" cm="1">
        <f t="array" ref="G34">IFERROR(CONCATENATE(TEXT(_xlfn.SWITCH(A34, "Tiny", "1", "Mini", "2", "Junior", "3", "Senior", "4", "GCSE", "5"),"00"),"-", IF(ISBLANK(B34), "XX", TEXT(B34,"00")), "-", TEXT(C34,"000")),"")</f>
        <v>01-01-008</v>
      </c>
      <c r="H34" t="str">
        <f>A34&amp;D34</f>
        <v>Tiny05e7e4ca-2a13-4b22-949a-30a64c769d2a</v>
      </c>
      <c r="I34" s="97" t="str">
        <f>IF(ISBLANK(A34), "", IF(ISNUMBER(B34),_xlfn.CONCAT(E34, B34, ".", C34), _xlfn.CONCAT(E34, C34)))</f>
        <v>TS1.8</v>
      </c>
    </row>
    <row r="35" spans="1:9" customFormat="1" x14ac:dyDescent="0.45">
      <c r="A35" s="96" t="s">
        <v>5764</v>
      </c>
      <c r="B35">
        <v>1</v>
      </c>
      <c r="C35" s="92">
        <v>8</v>
      </c>
      <c r="D35" s="93" t="s">
        <v>1078</v>
      </c>
      <c r="E35" t="str" cm="1">
        <f t="array" ref="E35">IFERROR(_xlfn.SWITCH(A35, "Tiny", "TS", "Mini", "MC", "Junior", "JC", "Senior", "SC", "GCSE", "GCSE"),"")</f>
        <v>TS</v>
      </c>
      <c r="F35" s="92" t="str">
        <f ca="1">IFERROR(VLOOKUP(I35,INDIRECT(A35&amp;"!"&amp;" C:D"), 2, FALSE),"")</f>
        <v>Tree Structures</v>
      </c>
      <c r="G35" s="92" t="str" cm="1">
        <f t="array" ref="G35">IFERROR(CONCATENATE(TEXT(_xlfn.SWITCH(A35, "Tiny", "1", "Mini", "2", "Junior", "3", "Senior", "4", "GCSE", "5"),"00"),"-", IF(ISBLANK(B35), "XX", TEXT(B35,"00")), "-", TEXT(C35,"000")),"")</f>
        <v>01-01-008</v>
      </c>
      <c r="H35" t="str">
        <f>A35&amp;D35</f>
        <v>Tiny073709f2-c3ff-4d9e-9446-6a4fa17fcd41</v>
      </c>
      <c r="I35" s="97" t="str">
        <f>IF(ISBLANK(A35), "", IF(ISNUMBER(B35),_xlfn.CONCAT(E35, B35, ".", C35), _xlfn.CONCAT(E35, C35)))</f>
        <v>TS1.8</v>
      </c>
    </row>
    <row r="36" spans="1:9" customFormat="1" x14ac:dyDescent="0.45">
      <c r="A36" s="96" t="s">
        <v>5764</v>
      </c>
      <c r="B36">
        <v>1</v>
      </c>
      <c r="C36" s="92">
        <v>8</v>
      </c>
      <c r="D36" s="93" t="str">
        <f>Master!AN284</f>
        <v>19aef803-f3b5-4f76-a4b8-8c3ff52b2920</v>
      </c>
      <c r="E36" t="str" cm="1">
        <f t="array" ref="E36">IFERROR(_xlfn.SWITCH(A36, "Tiny", "TS", "Mini", "MC", "Junior", "JC", "Senior", "SC", "GCSE", "GCSE"),"")</f>
        <v>TS</v>
      </c>
      <c r="F36" s="92" t="str">
        <f ca="1">IFERROR(VLOOKUP(I36,INDIRECT(A36&amp;"!"&amp;" C:D"), 2, FALSE),"")</f>
        <v>Tree Structures</v>
      </c>
      <c r="G36" s="92" t="str" cm="1">
        <f t="array" ref="G36">IFERROR(CONCATENATE(TEXT(_xlfn.SWITCH(A36, "Tiny", "1", "Mini", "2", "Junior", "3", "Senior", "4", "GCSE", "5"),"00"),"-", IF(ISBLANK(B36), "XX", TEXT(B36,"00")), "-", TEXT(C36,"000")),"")</f>
        <v>01-01-008</v>
      </c>
      <c r="H36" t="str">
        <f>A36&amp;D36</f>
        <v>Tiny19aef803-f3b5-4f76-a4b8-8c3ff52b2920</v>
      </c>
      <c r="I36" s="97" t="str">
        <f>IF(ISBLANK(A36), "", IF(ISNUMBER(B36),_xlfn.CONCAT(E36, B36, ".", C36), _xlfn.CONCAT(E36, C36)))</f>
        <v>TS1.8</v>
      </c>
    </row>
    <row r="37" spans="1:9" customFormat="1" x14ac:dyDescent="0.45">
      <c r="A37" s="96" t="s">
        <v>5764</v>
      </c>
      <c r="B37">
        <v>1</v>
      </c>
      <c r="C37" s="92">
        <v>8</v>
      </c>
      <c r="D37" s="93" t="str">
        <f>Master!AN282</f>
        <v>85e57833-08ae-4bc9-a83b-89dc4d70b103</v>
      </c>
      <c r="E37" t="str" cm="1">
        <f t="array" ref="E37">IFERROR(_xlfn.SWITCH(A37, "Tiny", "TS", "Mini", "MC", "Junior", "JC", "Senior", "SC", "GCSE", "GCSE"),"")</f>
        <v>TS</v>
      </c>
      <c r="F37" s="92" t="str">
        <f ca="1">IFERROR(VLOOKUP(I37,INDIRECT(A37&amp;"!"&amp;" C:D"), 2, FALSE),"")</f>
        <v>Tree Structures</v>
      </c>
      <c r="G37" s="92" t="str" cm="1">
        <f t="array" ref="G37">IFERROR(CONCATENATE(TEXT(_xlfn.SWITCH(A37, "Tiny", "1", "Mini", "2", "Junior", "3", "Senior", "4", "GCSE", "5"),"00"),"-", IF(ISBLANK(B37), "XX", TEXT(B37,"00")), "-", TEXT(C37,"000")),"")</f>
        <v>01-01-008</v>
      </c>
      <c r="H37" t="str">
        <f>A37&amp;D37</f>
        <v>Tiny85e57833-08ae-4bc9-a83b-89dc4d70b103</v>
      </c>
      <c r="I37" s="97" t="str">
        <f>IF(ISBLANK(A37), "", IF(ISNUMBER(B37),_xlfn.CONCAT(E37, B37, ".", C37), _xlfn.CONCAT(E37, C37)))</f>
        <v>TS1.8</v>
      </c>
    </row>
    <row r="38" spans="1:9" customFormat="1" x14ac:dyDescent="0.45">
      <c r="A38" s="96" t="s">
        <v>5764</v>
      </c>
      <c r="B38">
        <v>1</v>
      </c>
      <c r="C38" s="92">
        <v>8</v>
      </c>
      <c r="D38" s="93" t="str">
        <f>Master!AN280</f>
        <v>dfb7d987-153f-492a-ac7c-13203c84ec26</v>
      </c>
      <c r="E38" t="str" cm="1">
        <f t="array" ref="E38">IFERROR(_xlfn.SWITCH(A38, "Tiny", "TS", "Mini", "MC", "Junior", "JC", "Senior", "SC", "GCSE", "GCSE"),"")</f>
        <v>TS</v>
      </c>
      <c r="F38" s="92" t="str">
        <f ca="1">IFERROR(VLOOKUP(I38,INDIRECT(A38&amp;"!"&amp;" C:D"), 2, FALSE),"")</f>
        <v>Tree Structures</v>
      </c>
      <c r="G38" s="92" t="str" cm="1">
        <f t="array" ref="G38">IFERROR(CONCATENATE(TEXT(_xlfn.SWITCH(A38, "Tiny", "1", "Mini", "2", "Junior", "3", "Senior", "4", "GCSE", "5"),"00"),"-", IF(ISBLANK(B38), "XX", TEXT(B38,"00")), "-", TEXT(C38,"000")),"")</f>
        <v>01-01-008</v>
      </c>
      <c r="H38" t="str">
        <f>A38&amp;D38</f>
        <v>Tinydfb7d987-153f-492a-ac7c-13203c84ec26</v>
      </c>
      <c r="I38" s="97" t="str">
        <f>IF(ISBLANK(A38), "", IF(ISNUMBER(B38),_xlfn.CONCAT(E38, B38, ".", C38), _xlfn.CONCAT(E38, C38)))</f>
        <v>TS1.8</v>
      </c>
    </row>
    <row r="39" spans="1:9" customFormat="1" x14ac:dyDescent="0.45">
      <c r="A39" s="96" t="s">
        <v>5764</v>
      </c>
      <c r="B39">
        <v>1</v>
      </c>
      <c r="C39" s="92">
        <v>8</v>
      </c>
      <c r="D39" s="93" t="str">
        <f>Master!AN283</f>
        <v>e42b3275-0d7e-4272-b7ac-f2c39f9a4ef0</v>
      </c>
      <c r="E39" t="str" cm="1">
        <f t="array" ref="E39">IFERROR(_xlfn.SWITCH(A39, "Tiny", "TS", "Mini", "MC", "Junior", "JC", "Senior", "SC", "GCSE", "GCSE"),"")</f>
        <v>TS</v>
      </c>
      <c r="F39" s="92" t="str">
        <f ca="1">IFERROR(VLOOKUP(I39,INDIRECT(A39&amp;"!"&amp;" C:D"), 2, FALSE),"")</f>
        <v>Tree Structures</v>
      </c>
      <c r="G39" s="92" t="str" cm="1">
        <f t="array" ref="G39">IFERROR(CONCATENATE(TEXT(_xlfn.SWITCH(A39, "Tiny", "1", "Mini", "2", "Junior", "3", "Senior", "4", "GCSE", "5"),"00"),"-", IF(ISBLANK(B39), "XX", TEXT(B39,"00")), "-", TEXT(C39,"000")),"")</f>
        <v>01-01-008</v>
      </c>
      <c r="H39" t="str">
        <f>A39&amp;D39</f>
        <v>Tinye42b3275-0d7e-4272-b7ac-f2c39f9a4ef0</v>
      </c>
      <c r="I39" s="97" t="str">
        <f>IF(ISBLANK(A39), "", IF(ISNUMBER(B39),_xlfn.CONCAT(E39, B39, ".", C39), _xlfn.CONCAT(E39, C39)))</f>
        <v>TS1.8</v>
      </c>
    </row>
    <row r="40" spans="1:9" customFormat="1" x14ac:dyDescent="0.45">
      <c r="A40" s="96" t="s">
        <v>5764</v>
      </c>
      <c r="B40">
        <v>1</v>
      </c>
      <c r="C40" s="92">
        <v>9</v>
      </c>
      <c r="D40" s="93" t="str">
        <f>Master!AN334</f>
        <v>2b183eb0-08e9-40e4-b6b2-413921cb0004</v>
      </c>
      <c r="E40" t="str" cm="1">
        <f t="array" ref="E40">IFERROR(_xlfn.SWITCH(A40, "Tiny", "TS", "Mini", "MC", "Junior", "JC", "Senior", "SC", "GCSE", "GCSE"),"")</f>
        <v>TS</v>
      </c>
      <c r="F40" s="92" t="str">
        <f ca="1">IFERROR(VLOOKUP(I40,INDIRECT(A40&amp;"!"&amp;" C:D"), 2, FALSE),"")</f>
        <v>Codes &amp; Ciphers</v>
      </c>
      <c r="G40" s="92" t="str" cm="1">
        <f t="array" ref="G40">IFERROR(CONCATENATE(TEXT(_xlfn.SWITCH(A40, "Tiny", "1", "Mini", "2", "Junior", "3", "Senior", "4", "GCSE", "5"),"00"),"-", IF(ISBLANK(B40), "XX", TEXT(B40,"00")), "-", TEXT(C40,"000")),"")</f>
        <v>01-01-009</v>
      </c>
      <c r="H40" t="str">
        <f>A40&amp;D40</f>
        <v>Tiny2b183eb0-08e9-40e4-b6b2-413921cb0004</v>
      </c>
      <c r="I40" s="97" t="str">
        <f>IF(ISBLANK(A40), "", IF(ISNUMBER(B40),_xlfn.CONCAT(E40, B40, ".", C40), _xlfn.CONCAT(E40, C40)))</f>
        <v>TS1.9</v>
      </c>
    </row>
    <row r="41" spans="1:9" customFormat="1" x14ac:dyDescent="0.45">
      <c r="A41" s="96" t="s">
        <v>5764</v>
      </c>
      <c r="B41">
        <v>1</v>
      </c>
      <c r="C41" s="92">
        <v>9</v>
      </c>
      <c r="D41" s="93" t="str">
        <f>Master!AN331</f>
        <v>a1e87982-6002-4415-90b8-72483780c190</v>
      </c>
      <c r="E41" t="str" cm="1">
        <f t="array" ref="E41">IFERROR(_xlfn.SWITCH(A41, "Tiny", "TS", "Mini", "MC", "Junior", "JC", "Senior", "SC", "GCSE", "GCSE"),"")</f>
        <v>TS</v>
      </c>
      <c r="F41" s="92" t="str">
        <f ca="1">IFERROR(VLOOKUP(I41,INDIRECT(A41&amp;"!"&amp;" C:D"), 2, FALSE),"")</f>
        <v>Codes &amp; Ciphers</v>
      </c>
      <c r="G41" s="92" t="str" cm="1">
        <f t="array" ref="G41">IFERROR(CONCATENATE(TEXT(_xlfn.SWITCH(A41, "Tiny", "1", "Mini", "2", "Junior", "3", "Senior", "4", "GCSE", "5"),"00"),"-", IF(ISBLANK(B41), "XX", TEXT(B41,"00")), "-", TEXT(C41,"000")),"")</f>
        <v>01-01-009</v>
      </c>
      <c r="H41" t="str">
        <f>A41&amp;D41</f>
        <v>Tinya1e87982-6002-4415-90b8-72483780c190</v>
      </c>
      <c r="I41" s="97" t="str">
        <f>IF(ISBLANK(A41), "", IF(ISNUMBER(B41),_xlfn.CONCAT(E41, B41, ".", C41), _xlfn.CONCAT(E41, C41)))</f>
        <v>TS1.9</v>
      </c>
    </row>
    <row r="42" spans="1:9" customFormat="1" x14ac:dyDescent="0.45">
      <c r="A42" s="96" t="s">
        <v>5764</v>
      </c>
      <c r="B42">
        <v>1</v>
      </c>
      <c r="C42" s="92">
        <v>9</v>
      </c>
      <c r="D42" s="93" t="str">
        <f>Master!AN315</f>
        <v>d40b110c-639c-49ec-a83c-b43645e1dd48</v>
      </c>
      <c r="E42" t="str" cm="1">
        <f t="array" ref="E42">IFERROR(_xlfn.SWITCH(A42, "Tiny", "TS", "Mini", "MC", "Junior", "JC", "Senior", "SC", "GCSE", "GCSE"),"")</f>
        <v>TS</v>
      </c>
      <c r="F42" s="92" t="str">
        <f ca="1">IFERROR(VLOOKUP(I42,INDIRECT(A42&amp;"!"&amp;" C:D"), 2, FALSE),"")</f>
        <v>Codes &amp; Ciphers</v>
      </c>
      <c r="G42" s="92" t="str" cm="1">
        <f t="array" ref="G42">IFERROR(CONCATENATE(TEXT(_xlfn.SWITCH(A42, "Tiny", "1", "Mini", "2", "Junior", "3", "Senior", "4", "GCSE", "5"),"00"),"-", IF(ISBLANK(B42), "XX", TEXT(B42,"00")), "-", TEXT(C42,"000")),"")</f>
        <v>01-01-009</v>
      </c>
      <c r="H42" t="str">
        <f>A42&amp;D42</f>
        <v>Tinyd40b110c-639c-49ec-a83c-b43645e1dd48</v>
      </c>
      <c r="I42" s="97" t="str">
        <f>IF(ISBLANK(A42), "", IF(ISNUMBER(B42),_xlfn.CONCAT(E42, B42, ".", C42), _xlfn.CONCAT(E42, C42)))</f>
        <v>TS1.9</v>
      </c>
    </row>
    <row r="43" spans="1:9" customFormat="1" x14ac:dyDescent="0.45">
      <c r="A43" s="96" t="s">
        <v>5764</v>
      </c>
      <c r="B43">
        <v>1</v>
      </c>
      <c r="C43" s="92">
        <v>9</v>
      </c>
      <c r="D43" s="93" t="str">
        <f>Master!AN335</f>
        <v>da8df62a-fe8a-46d9-b27b-10594e44bdf1</v>
      </c>
      <c r="E43" t="str" cm="1">
        <f t="array" ref="E43">IFERROR(_xlfn.SWITCH(A43, "Tiny", "TS", "Mini", "MC", "Junior", "JC", "Senior", "SC", "GCSE", "GCSE"),"")</f>
        <v>TS</v>
      </c>
      <c r="F43" s="92" t="str">
        <f ca="1">IFERROR(VLOOKUP(I43,INDIRECT(A43&amp;"!"&amp;" C:D"), 2, FALSE),"")</f>
        <v>Codes &amp; Ciphers</v>
      </c>
      <c r="G43" s="92" t="str" cm="1">
        <f t="array" ref="G43">IFERROR(CONCATENATE(TEXT(_xlfn.SWITCH(A43, "Tiny", "1", "Mini", "2", "Junior", "3", "Senior", "4", "GCSE", "5"),"00"),"-", IF(ISBLANK(B43), "XX", TEXT(B43,"00")), "-", TEXT(C43,"000")),"")</f>
        <v>01-01-009</v>
      </c>
      <c r="H43" t="str">
        <f>A43&amp;D43</f>
        <v>Tinyda8df62a-fe8a-46d9-b27b-10594e44bdf1</v>
      </c>
      <c r="I43" s="97" t="str">
        <f>IF(ISBLANK(A43), "", IF(ISNUMBER(B43),_xlfn.CONCAT(E43, B43, ".", C43), _xlfn.CONCAT(E43, C43)))</f>
        <v>TS1.9</v>
      </c>
    </row>
    <row r="44" spans="1:9" customFormat="1" x14ac:dyDescent="0.45">
      <c r="A44" s="96" t="s">
        <v>5764</v>
      </c>
      <c r="B44">
        <v>1</v>
      </c>
      <c r="C44" s="92">
        <v>9</v>
      </c>
      <c r="D44" s="93" t="str">
        <f>Master!AN316</f>
        <v>df8b13bf-7361-4d8f-bb9a-924328e8ef40</v>
      </c>
      <c r="E44" t="str" cm="1">
        <f t="array" ref="E44">IFERROR(_xlfn.SWITCH(A44, "Tiny", "TS", "Mini", "MC", "Junior", "JC", "Senior", "SC", "GCSE", "GCSE"),"")</f>
        <v>TS</v>
      </c>
      <c r="F44" s="92" t="str">
        <f ca="1">IFERROR(VLOOKUP(I44,INDIRECT(A44&amp;"!"&amp;" C:D"), 2, FALSE),"")</f>
        <v>Codes &amp; Ciphers</v>
      </c>
      <c r="G44" s="92" t="str" cm="1">
        <f t="array" ref="G44">IFERROR(CONCATENATE(TEXT(_xlfn.SWITCH(A44, "Tiny", "1", "Mini", "2", "Junior", "3", "Senior", "4", "GCSE", "5"),"00"),"-", IF(ISBLANK(B44), "XX", TEXT(B44,"00")), "-", TEXT(C44,"000")),"")</f>
        <v>01-01-009</v>
      </c>
      <c r="H44" t="str">
        <f>A44&amp;D44</f>
        <v>Tinydf8b13bf-7361-4d8f-bb9a-924328e8ef40</v>
      </c>
      <c r="I44" s="97" t="str">
        <f>IF(ISBLANK(A44), "", IF(ISNUMBER(B44),_xlfn.CONCAT(E44, B44, ".", C44), _xlfn.CONCAT(E44, C44)))</f>
        <v>TS1.9</v>
      </c>
    </row>
    <row r="45" spans="1:9" customFormat="1" x14ac:dyDescent="0.45">
      <c r="A45" s="96" t="s">
        <v>5764</v>
      </c>
      <c r="B45">
        <v>1</v>
      </c>
      <c r="C45" s="92">
        <v>9</v>
      </c>
      <c r="D45" s="93" t="str">
        <f>Master!AN332</f>
        <v>f5ddbbbc-7aca-49ee-a238-969aeedf621e</v>
      </c>
      <c r="E45" t="str" cm="1">
        <f t="array" ref="E45">IFERROR(_xlfn.SWITCH(A45, "Tiny", "TS", "Mini", "MC", "Junior", "JC", "Senior", "SC", "GCSE", "GCSE"),"")</f>
        <v>TS</v>
      </c>
      <c r="F45" s="92" t="str">
        <f ca="1">IFERROR(VLOOKUP(I45,INDIRECT(A45&amp;"!"&amp;" C:D"), 2, FALSE),"")</f>
        <v>Codes &amp; Ciphers</v>
      </c>
      <c r="G45" s="92" t="str" cm="1">
        <f t="array" ref="G45">IFERROR(CONCATENATE(TEXT(_xlfn.SWITCH(A45, "Tiny", "1", "Mini", "2", "Junior", "3", "Senior", "4", "GCSE", "5"),"00"),"-", IF(ISBLANK(B45), "XX", TEXT(B45,"00")), "-", TEXT(C45,"000")),"")</f>
        <v>01-01-009</v>
      </c>
      <c r="H45" t="str">
        <f>A45&amp;D45</f>
        <v>Tinyf5ddbbbc-7aca-49ee-a238-969aeedf621e</v>
      </c>
      <c r="I45" s="97" t="str">
        <f>IF(ISBLANK(A45), "", IF(ISNUMBER(B45),_xlfn.CONCAT(E45, B45, ".", C45), _xlfn.CONCAT(E45, C45)))</f>
        <v>TS1.9</v>
      </c>
    </row>
    <row r="46" spans="1:9" customFormat="1" x14ac:dyDescent="0.45">
      <c r="A46" s="96" t="s">
        <v>5764</v>
      </c>
      <c r="B46">
        <v>2</v>
      </c>
      <c r="C46" s="92">
        <v>1</v>
      </c>
      <c r="D46" s="93" t="str">
        <f>Master!AN43</f>
        <v>d3164118-2075-46c7-8a7d-f818d460e6cb</v>
      </c>
      <c r="E46" t="str" cm="1">
        <f t="array" ref="E46">IFERROR(_xlfn.SWITCH(A46, "Tiny", "TS", "Mini", "MC", "Junior", "JC", "Senior", "SC", "GCSE", "GCSE"),"")</f>
        <v>TS</v>
      </c>
      <c r="F46" s="92" t="str">
        <f ca="1">IFERROR(VLOOKUP(I46,INDIRECT(A46&amp;"!"&amp;" C:D"), 2, FALSE),"")</f>
        <v>Variables</v>
      </c>
      <c r="G46" s="92" t="str" cm="1">
        <f t="array" ref="G46">IFERROR(CONCATENATE(TEXT(_xlfn.SWITCH(A46, "Tiny", "1", "Mini", "2", "Junior", "3", "Senior", "4", "GCSE", "5"),"00"),"-", IF(ISBLANK(B46), "XX", TEXT(B46,"00")), "-", TEXT(C46,"000")),"")</f>
        <v>01-02-001</v>
      </c>
      <c r="H46" t="str">
        <f>A46&amp;D46</f>
        <v>Tinyd3164118-2075-46c7-8a7d-f818d460e6cb</v>
      </c>
      <c r="I46" s="97" t="str">
        <f>IF(ISBLANK(A46), "", IF(ISNUMBER(B46),_xlfn.CONCAT(E46, B46, ".", C46), _xlfn.CONCAT(E46, C46)))</f>
        <v>TS2.1</v>
      </c>
    </row>
    <row r="47" spans="1:9" customFormat="1" x14ac:dyDescent="0.45">
      <c r="A47" s="96" t="s">
        <v>5764</v>
      </c>
      <c r="B47">
        <v>2</v>
      </c>
      <c r="C47" s="92">
        <v>2</v>
      </c>
      <c r="D47" s="93" t="s">
        <v>582</v>
      </c>
      <c r="E47" t="str" cm="1">
        <f t="array" ref="E47">IFERROR(_xlfn.SWITCH(A47, "Tiny", "TS", "Mini", "MC", "Junior", "JC", "Senior", "SC", "GCSE", "GCSE"),"")</f>
        <v>TS</v>
      </c>
      <c r="F47" s="92" t="str">
        <f ca="1">IFERROR(VLOOKUP(I47,INDIRECT(A47&amp;"!"&amp;" C:D"), 2, FALSE),"")</f>
        <v>Booleans</v>
      </c>
      <c r="G47" s="92" t="str" cm="1">
        <f t="array" ref="G47">IFERROR(CONCATENATE(TEXT(_xlfn.SWITCH(A47, "Tiny", "1", "Mini", "2", "Junior", "3", "Senior", "4", "GCSE", "5"),"00"),"-", IF(ISBLANK(B47), "XX", TEXT(B47,"00")), "-", TEXT(C47,"000")),"")</f>
        <v>01-02-002</v>
      </c>
      <c r="H47" t="str">
        <f>A47&amp;D47</f>
        <v>Tiny059514ed-46e2-4d5f-a3ac-2de9ac87c541</v>
      </c>
      <c r="I47" s="97" t="str">
        <f>IF(ISBLANK(A47), "", IF(ISNUMBER(B47),_xlfn.CONCAT(E47, B47, ".", C47), _xlfn.CONCAT(E47, C47)))</f>
        <v>TS2.2</v>
      </c>
    </row>
    <row r="48" spans="1:9" customFormat="1" x14ac:dyDescent="0.45">
      <c r="A48" s="96" t="s">
        <v>5764</v>
      </c>
      <c r="B48">
        <v>2</v>
      </c>
      <c r="C48" s="92">
        <v>2</v>
      </c>
      <c r="D48" s="93" t="s">
        <v>585</v>
      </c>
      <c r="E48" t="str" cm="1">
        <f t="array" ref="E48">IFERROR(_xlfn.SWITCH(A48, "Tiny", "TS", "Mini", "MC", "Junior", "JC", "Senior", "SC", "GCSE", "GCSE"),"")</f>
        <v>TS</v>
      </c>
      <c r="F48" s="92" t="str">
        <f ca="1">IFERROR(VLOOKUP(I48,INDIRECT(A48&amp;"!"&amp;" C:D"), 2, FALSE),"")</f>
        <v>Booleans</v>
      </c>
      <c r="G48" s="92" t="str" cm="1">
        <f t="array" ref="G48">IFERROR(CONCATENATE(TEXT(_xlfn.SWITCH(A48, "Tiny", "1", "Mini", "2", "Junior", "3", "Senior", "4", "GCSE", "5"),"00"),"-", IF(ISBLANK(B48), "XX", TEXT(B48,"00")), "-", TEXT(C48,"000")),"")</f>
        <v>01-02-002</v>
      </c>
      <c r="H48" t="str">
        <f>A48&amp;D48</f>
        <v>Tiny06094603-f595-413c-904c-0635603bb576</v>
      </c>
      <c r="I48" s="97" t="str">
        <f>IF(ISBLANK(A48), "", IF(ISNUMBER(B48),_xlfn.CONCAT(E48, B48, ".", C48), _xlfn.CONCAT(E48, C48)))</f>
        <v>TS2.2</v>
      </c>
    </row>
    <row r="49" spans="1:9" customFormat="1" x14ac:dyDescent="0.45">
      <c r="A49" s="96" t="s">
        <v>5764</v>
      </c>
      <c r="B49">
        <v>2</v>
      </c>
      <c r="C49" s="92">
        <v>2</v>
      </c>
      <c r="D49" s="93" t="str">
        <f>Master!AN135</f>
        <v>34d61c85-b105-476b-861e-5dcf7bc0b5aa</v>
      </c>
      <c r="E49" t="str" cm="1">
        <f t="array" ref="E49">IFERROR(_xlfn.SWITCH(A49, "Tiny", "TS", "Mini", "MC", "Junior", "JC", "Senior", "SC", "GCSE", "GCSE"),"")</f>
        <v>TS</v>
      </c>
      <c r="F49" s="92" t="str">
        <f ca="1">IFERROR(VLOOKUP(I49,INDIRECT(A49&amp;"!"&amp;" C:D"), 2, FALSE),"")</f>
        <v>Booleans</v>
      </c>
      <c r="G49" s="92" t="str" cm="1">
        <f t="array" ref="G49">IFERROR(CONCATENATE(TEXT(_xlfn.SWITCH(A49, "Tiny", "1", "Mini", "2", "Junior", "3", "Senior", "4", "GCSE", "5"),"00"),"-", IF(ISBLANK(B49), "XX", TEXT(B49,"00")), "-", TEXT(C49,"000")),"")</f>
        <v>01-02-002</v>
      </c>
      <c r="H49" t="str">
        <f>A49&amp;D49</f>
        <v>Tiny34d61c85-b105-476b-861e-5dcf7bc0b5aa</v>
      </c>
      <c r="I49" s="97" t="str">
        <f>IF(ISBLANK(A49), "", IF(ISNUMBER(B49),_xlfn.CONCAT(E49, B49, ".", C49), _xlfn.CONCAT(E49, C49)))</f>
        <v>TS2.2</v>
      </c>
    </row>
    <row r="50" spans="1:9" customFormat="1" x14ac:dyDescent="0.45">
      <c r="A50" s="96" t="s">
        <v>5764</v>
      </c>
      <c r="B50">
        <v>2</v>
      </c>
      <c r="C50" s="92">
        <v>2</v>
      </c>
      <c r="D50" s="93" t="str">
        <f>Master!AN141</f>
        <v>60b32e72-bfa3-4725-8b3e-c297e5563592</v>
      </c>
      <c r="E50" t="str" cm="1">
        <f t="array" ref="E50">IFERROR(_xlfn.SWITCH(A50, "Tiny", "TS", "Mini", "MC", "Junior", "JC", "Senior", "SC", "GCSE", "GCSE"),"")</f>
        <v>TS</v>
      </c>
      <c r="F50" s="92" t="str">
        <f ca="1">IFERROR(VLOOKUP(I50,INDIRECT(A50&amp;"!"&amp;" C:D"), 2, FALSE),"")</f>
        <v>Booleans</v>
      </c>
      <c r="G50" s="92" t="str" cm="1">
        <f t="array" ref="G50">IFERROR(CONCATENATE(TEXT(_xlfn.SWITCH(A50, "Tiny", "1", "Mini", "2", "Junior", "3", "Senior", "4", "GCSE", "5"),"00"),"-", IF(ISBLANK(B50), "XX", TEXT(B50,"00")), "-", TEXT(C50,"000")),"")</f>
        <v>01-02-002</v>
      </c>
      <c r="H50" t="str">
        <f>A50&amp;D50</f>
        <v>Tiny60b32e72-bfa3-4725-8b3e-c297e5563592</v>
      </c>
      <c r="I50" s="97" t="str">
        <f>IF(ISBLANK(A50), "", IF(ISNUMBER(B50),_xlfn.CONCAT(E50, B50, ".", C50), _xlfn.CONCAT(E50, C50)))</f>
        <v>TS2.2</v>
      </c>
    </row>
    <row r="51" spans="1:9" customFormat="1" x14ac:dyDescent="0.45">
      <c r="A51" s="96" t="s">
        <v>5764</v>
      </c>
      <c r="B51">
        <v>2</v>
      </c>
      <c r="C51" s="92">
        <v>3</v>
      </c>
      <c r="D51" s="93" t="str">
        <f>Master!AN175</f>
        <v>1c91ddfb-c8e9-494b-9e7c-86bdc3dd0243</v>
      </c>
      <c r="E51" t="str" cm="1">
        <f t="array" ref="E51">IFERROR(_xlfn.SWITCH(A51, "Tiny", "TS", "Mini", "MC", "Junior", "JC", "Senior", "SC", "GCSE", "GCSE"),"")</f>
        <v>TS</v>
      </c>
      <c r="F51" s="92" t="str">
        <f ca="1">IFERROR(VLOOKUP(I51,INDIRECT(A51&amp;"!"&amp;" C:D"), 2, FALSE),"")</f>
        <v>Functions</v>
      </c>
      <c r="G51" s="92" t="str" cm="1">
        <f t="array" ref="G51">IFERROR(CONCATENATE(TEXT(_xlfn.SWITCH(A51, "Tiny", "1", "Mini", "2", "Junior", "3", "Senior", "4", "GCSE", "5"),"00"),"-", IF(ISBLANK(B51), "XX", TEXT(B51,"00")), "-", TEXT(C51,"000")),"")</f>
        <v>01-02-003</v>
      </c>
      <c r="H51" t="str">
        <f>A51&amp;D51</f>
        <v>Tiny1c91ddfb-c8e9-494b-9e7c-86bdc3dd0243</v>
      </c>
      <c r="I51" s="97" t="str">
        <f>IF(ISBLANK(A51), "", IF(ISNUMBER(B51),_xlfn.CONCAT(E51, B51, ".", C51), _xlfn.CONCAT(E51, C51)))</f>
        <v>TS2.3</v>
      </c>
    </row>
    <row r="52" spans="1:9" customFormat="1" x14ac:dyDescent="0.45">
      <c r="A52" s="96" t="s">
        <v>5764</v>
      </c>
      <c r="B52">
        <v>2</v>
      </c>
      <c r="C52" s="92">
        <v>4</v>
      </c>
      <c r="D52" s="93" t="str">
        <f>Master!AN190</f>
        <v>843b50aa-76b8-4749-8287-16cb4dec9a6f</v>
      </c>
      <c r="E52" t="str" cm="1">
        <f t="array" ref="E52">IFERROR(_xlfn.SWITCH(A52, "Tiny", "TS", "Mini", "MC", "Junior", "JC", "Senior", "SC", "GCSE", "GCSE"),"")</f>
        <v>TS</v>
      </c>
      <c r="F52" s="92" t="str">
        <f ca="1">IFERROR(VLOOKUP(I52,INDIRECT(A52&amp;"!"&amp;" C:D"), 2, FALSE),"")</f>
        <v>Functions II</v>
      </c>
      <c r="G52" s="92" t="str" cm="1">
        <f t="array" ref="G52">IFERROR(CONCATENATE(TEXT(_xlfn.SWITCH(A52, "Tiny", "1", "Mini", "2", "Junior", "3", "Senior", "4", "GCSE", "5"),"00"),"-", IF(ISBLANK(B52), "XX", TEXT(B52,"00")), "-", TEXT(C52,"000")),"")</f>
        <v>01-02-004</v>
      </c>
      <c r="H52" t="str">
        <f>A52&amp;D52</f>
        <v>Tiny843b50aa-76b8-4749-8287-16cb4dec9a6f</v>
      </c>
      <c r="I52" s="97" t="str">
        <f>IF(ISBLANK(A52), "", IF(ISNUMBER(B52),_xlfn.CONCAT(E52, B52, ".", C52), _xlfn.CONCAT(E52, C52)))</f>
        <v>TS2.4</v>
      </c>
    </row>
    <row r="53" spans="1:9" customFormat="1" x14ac:dyDescent="0.45">
      <c r="A53" s="96" t="s">
        <v>5764</v>
      </c>
      <c r="B53">
        <v>2</v>
      </c>
      <c r="C53" s="92">
        <v>4</v>
      </c>
      <c r="D53" s="93" t="str">
        <f>Master!AN176</f>
        <v>dab2ff42-1208-4331-bf86-869c144437a9</v>
      </c>
      <c r="E53" t="str" cm="1">
        <f t="array" ref="E53">IFERROR(_xlfn.SWITCH(A53, "Tiny", "TS", "Mini", "MC", "Junior", "JC", "Senior", "SC", "GCSE", "GCSE"),"")</f>
        <v>TS</v>
      </c>
      <c r="F53" s="92" t="str">
        <f ca="1">IFERROR(VLOOKUP(I53,INDIRECT(A53&amp;"!"&amp;" C:D"), 2, FALSE),"")</f>
        <v>Functions II</v>
      </c>
      <c r="G53" s="92" t="str" cm="1">
        <f t="array" ref="G53">IFERROR(CONCATENATE(TEXT(_xlfn.SWITCH(A53, "Tiny", "1", "Mini", "2", "Junior", "3", "Senior", "4", "GCSE", "5"),"00"),"-", IF(ISBLANK(B53), "XX", TEXT(B53,"00")), "-", TEXT(C53,"000")),"")</f>
        <v>01-02-004</v>
      </c>
      <c r="H53" t="str">
        <f>A53&amp;D53</f>
        <v>Tinydab2ff42-1208-4331-bf86-869c144437a9</v>
      </c>
      <c r="I53" s="97" t="str">
        <f>IF(ISBLANK(A53), "", IF(ISNUMBER(B53),_xlfn.CONCAT(E53, B53, ".", C53), _xlfn.CONCAT(E53, C53)))</f>
        <v>TS2.4</v>
      </c>
    </row>
    <row r="54" spans="1:9" customFormat="1" x14ac:dyDescent="0.45">
      <c r="A54" s="96" t="s">
        <v>5764</v>
      </c>
      <c r="B54">
        <v>2</v>
      </c>
      <c r="C54" s="92">
        <v>5</v>
      </c>
      <c r="D54" s="93" t="str">
        <f>Master!AN151</f>
        <v>7c7e39aa-a618-4d26-9708-0e2537a39f8d</v>
      </c>
      <c r="E54" t="str" cm="1">
        <f t="array" ref="E54">IFERROR(_xlfn.SWITCH(A54, "Tiny", "TS", "Mini", "MC", "Junior", "JC", "Senior", "SC", "GCSE", "GCSE"),"")</f>
        <v>TS</v>
      </c>
      <c r="F54" s="92" t="str">
        <f ca="1">IFERROR(VLOOKUP(I54,INDIRECT(A54&amp;"!"&amp;" C:D"), 2, FALSE),"")</f>
        <v xml:space="preserve">Conditionals II </v>
      </c>
      <c r="G54" s="92" t="str" cm="1">
        <f t="array" ref="G54">IFERROR(CONCATENATE(TEXT(_xlfn.SWITCH(A54, "Tiny", "1", "Mini", "2", "Junior", "3", "Senior", "4", "GCSE", "5"),"00"),"-", IF(ISBLANK(B54), "XX", TEXT(B54,"00")), "-", TEXT(C54,"000")),"")</f>
        <v>01-02-005</v>
      </c>
      <c r="H54" t="str">
        <f>A54&amp;D54</f>
        <v>Tiny7c7e39aa-a618-4d26-9708-0e2537a39f8d</v>
      </c>
      <c r="I54" s="97" t="str">
        <f>IF(ISBLANK(A54), "", IF(ISNUMBER(B54),_xlfn.CONCAT(E54, B54, ".", C54), _xlfn.CONCAT(E54, C54)))</f>
        <v>TS2.5</v>
      </c>
    </row>
    <row r="55" spans="1:9" customFormat="1" x14ac:dyDescent="0.45">
      <c r="A55" s="96" t="s">
        <v>5764</v>
      </c>
      <c r="B55">
        <v>2</v>
      </c>
      <c r="C55" s="92">
        <v>6</v>
      </c>
      <c r="D55" s="93" t="str">
        <f>Master!AN151</f>
        <v>7c7e39aa-a618-4d26-9708-0e2537a39f8d</v>
      </c>
      <c r="E55" t="str" cm="1">
        <f t="array" ref="E55">IFERROR(_xlfn.SWITCH(A55, "Tiny", "TS", "Mini", "MC", "Junior", "JC", "Senior", "SC", "GCSE", "GCSE"),"")</f>
        <v>TS</v>
      </c>
      <c r="F55" s="92" t="str">
        <f ca="1">IFERROR(VLOOKUP(I55,INDIRECT(A55&amp;"!"&amp;" C:D"), 2, FALSE),"")</f>
        <v>Conditionals Functions</v>
      </c>
      <c r="G55" s="92" t="str" cm="1">
        <f t="array" ref="G55">IFERROR(CONCATENATE(TEXT(_xlfn.SWITCH(A55, "Tiny", "1", "Mini", "2", "Junior", "3", "Senior", "4", "GCSE", "5"),"00"),"-", IF(ISBLANK(B55), "XX", TEXT(B55,"00")), "-", TEXT(C55,"000")),"")</f>
        <v>01-02-006</v>
      </c>
      <c r="H55" t="str">
        <f>A55&amp;D55</f>
        <v>Tiny7c7e39aa-a618-4d26-9708-0e2537a39f8d</v>
      </c>
      <c r="I55" s="97" t="str">
        <f>IF(ISBLANK(A55), "", IF(ISNUMBER(B55),_xlfn.CONCAT(E55, B55, ".", C55), _xlfn.CONCAT(E55, C55)))</f>
        <v>TS2.6</v>
      </c>
    </row>
    <row r="56" spans="1:9" customFormat="1" x14ac:dyDescent="0.45">
      <c r="A56" s="96" t="s">
        <v>5764</v>
      </c>
      <c r="B56">
        <v>2</v>
      </c>
      <c r="C56" s="92">
        <v>7</v>
      </c>
      <c r="D56" s="93" t="str">
        <f>Master!AN106</f>
        <v>1b3d3e12-96de-49c9-8f2b-7c80ba4884b6</v>
      </c>
      <c r="E56" t="str" cm="1">
        <f t="array" ref="E56">IFERROR(_xlfn.SWITCH(A56, "Tiny", "TS", "Mini", "MC", "Junior", "JC", "Senior", "SC", "GCSE", "GCSE"),"")</f>
        <v>TS</v>
      </c>
      <c r="F56" s="92" t="str">
        <f ca="1">IFERROR(VLOOKUP(I56,INDIRECT(A56&amp;"!"&amp;" C:D"), 2, FALSE),"")</f>
        <v>Concurrency</v>
      </c>
      <c r="G56" s="92" t="str" cm="1">
        <f t="array" ref="G56">IFERROR(CONCATENATE(TEXT(_xlfn.SWITCH(A56, "Tiny", "1", "Mini", "2", "Junior", "3", "Senior", "4", "GCSE", "5"),"00"),"-", IF(ISBLANK(B56), "XX", TEXT(B56,"00")), "-", TEXT(C56,"000")),"")</f>
        <v>01-02-007</v>
      </c>
      <c r="H56" t="str">
        <f>A56&amp;D56</f>
        <v>Tiny1b3d3e12-96de-49c9-8f2b-7c80ba4884b6</v>
      </c>
      <c r="I56" s="97" t="str">
        <f>IF(ISBLANK(A56), "", IF(ISNUMBER(B56),_xlfn.CONCAT(E56, B56, ".", C56), _xlfn.CONCAT(E56, C56)))</f>
        <v>TS2.7</v>
      </c>
    </row>
    <row r="57" spans="1:9" customFormat="1" x14ac:dyDescent="0.45">
      <c r="A57" s="96" t="s">
        <v>5764</v>
      </c>
      <c r="B57">
        <v>2</v>
      </c>
      <c r="C57" s="92">
        <v>7</v>
      </c>
      <c r="D57" s="93" t="str">
        <f>Master!AN101</f>
        <v>39926cdd-4b6f-4e86-8ec5-7c1a870d2395</v>
      </c>
      <c r="E57" t="str" cm="1">
        <f t="array" ref="E57">IFERROR(_xlfn.SWITCH(A57, "Tiny", "TS", "Mini", "MC", "Junior", "JC", "Senior", "SC", "GCSE", "GCSE"),"")</f>
        <v>TS</v>
      </c>
      <c r="F57" s="92" t="str">
        <f ca="1">IFERROR(VLOOKUP(I57,INDIRECT(A57&amp;"!"&amp;" C:D"), 2, FALSE),"")</f>
        <v>Concurrency</v>
      </c>
      <c r="G57" s="92" t="str" cm="1">
        <f t="array" ref="G57">IFERROR(CONCATENATE(TEXT(_xlfn.SWITCH(A57, "Tiny", "1", "Mini", "2", "Junior", "3", "Senior", "4", "GCSE", "5"),"00"),"-", IF(ISBLANK(B57), "XX", TEXT(B57,"00")), "-", TEXT(C57,"000")),"")</f>
        <v>01-02-007</v>
      </c>
      <c r="H57" t="str">
        <f>A57&amp;D57</f>
        <v>Tiny39926cdd-4b6f-4e86-8ec5-7c1a870d2395</v>
      </c>
      <c r="I57" s="97" t="str">
        <f>IF(ISBLANK(A57), "", IF(ISNUMBER(B57),_xlfn.CONCAT(E57, B57, ".", C57), _xlfn.CONCAT(E57, C57)))</f>
        <v>TS2.7</v>
      </c>
    </row>
    <row r="58" spans="1:9" customFormat="1" x14ac:dyDescent="0.45">
      <c r="A58" s="96" t="s">
        <v>5764</v>
      </c>
      <c r="B58">
        <v>2</v>
      </c>
      <c r="C58" s="92">
        <v>7</v>
      </c>
      <c r="D58" s="93" t="str">
        <f>Master!AN107</f>
        <v>469d9f2a-6c78-45df-b96a-416e91541549</v>
      </c>
      <c r="E58" t="str" cm="1">
        <f t="array" ref="E58">IFERROR(_xlfn.SWITCH(A58, "Tiny", "TS", "Mini", "MC", "Junior", "JC", "Senior", "SC", "GCSE", "GCSE"),"")</f>
        <v>TS</v>
      </c>
      <c r="F58" s="92" t="str">
        <f ca="1">IFERROR(VLOOKUP(I58,INDIRECT(A58&amp;"!"&amp;" C:D"), 2, FALSE),"")</f>
        <v>Concurrency</v>
      </c>
      <c r="G58" s="92" t="str" cm="1">
        <f t="array" ref="G58">IFERROR(CONCATENATE(TEXT(_xlfn.SWITCH(A58, "Tiny", "1", "Mini", "2", "Junior", "3", "Senior", "4", "GCSE", "5"),"00"),"-", IF(ISBLANK(B58), "XX", TEXT(B58,"00")), "-", TEXT(C58,"000")),"")</f>
        <v>01-02-007</v>
      </c>
      <c r="H58" t="str">
        <f>A58&amp;D58</f>
        <v>Tiny469d9f2a-6c78-45df-b96a-416e91541549</v>
      </c>
      <c r="I58" s="97" t="str">
        <f>IF(ISBLANK(A58), "", IF(ISNUMBER(B58),_xlfn.CONCAT(E58, B58, ".", C58), _xlfn.CONCAT(E58, C58)))</f>
        <v>TS2.7</v>
      </c>
    </row>
    <row r="59" spans="1:9" customFormat="1" x14ac:dyDescent="0.45">
      <c r="A59" s="96" t="s">
        <v>5764</v>
      </c>
      <c r="B59">
        <v>2</v>
      </c>
      <c r="C59" s="92">
        <v>7</v>
      </c>
      <c r="D59" s="93" t="str">
        <f>Master!AN102</f>
        <v>a74b8016-0aee-4029-a1f8-a1a523846ea9</v>
      </c>
      <c r="E59" t="str" cm="1">
        <f t="array" ref="E59">IFERROR(_xlfn.SWITCH(A59, "Tiny", "TS", "Mini", "MC", "Junior", "JC", "Senior", "SC", "GCSE", "GCSE"),"")</f>
        <v>TS</v>
      </c>
      <c r="F59" s="92" t="str">
        <f ca="1">IFERROR(VLOOKUP(I59,INDIRECT(A59&amp;"!"&amp;" C:D"), 2, FALSE),"")</f>
        <v>Concurrency</v>
      </c>
      <c r="G59" s="92" t="str" cm="1">
        <f t="array" ref="G59">IFERROR(CONCATENATE(TEXT(_xlfn.SWITCH(A59, "Tiny", "1", "Mini", "2", "Junior", "3", "Senior", "4", "GCSE", "5"),"00"),"-", IF(ISBLANK(B59), "XX", TEXT(B59,"00")), "-", TEXT(C59,"000")),"")</f>
        <v>01-02-007</v>
      </c>
      <c r="H59" t="str">
        <f>A59&amp;D59</f>
        <v>Tinya74b8016-0aee-4029-a1f8-a1a523846ea9</v>
      </c>
      <c r="I59" s="97" t="str">
        <f>IF(ISBLANK(A59), "", IF(ISNUMBER(B59),_xlfn.CONCAT(E59, B59, ".", C59), _xlfn.CONCAT(E59, C59)))</f>
        <v>TS2.7</v>
      </c>
    </row>
    <row r="60" spans="1:9" customFormat="1" x14ac:dyDescent="0.45">
      <c r="A60" s="96" t="s">
        <v>5764</v>
      </c>
      <c r="B60">
        <v>2</v>
      </c>
      <c r="C60" s="92">
        <v>7</v>
      </c>
      <c r="D60" s="93" t="str">
        <f>Master!AN100</f>
        <v>d45eb7ec-be4f-41ce-a16e-3d40f7bcffec</v>
      </c>
      <c r="E60" t="str" cm="1">
        <f t="array" ref="E60">IFERROR(_xlfn.SWITCH(A60, "Tiny", "TS", "Mini", "MC", "Junior", "JC", "Senior", "SC", "GCSE", "GCSE"),"")</f>
        <v>TS</v>
      </c>
      <c r="F60" s="92" t="str">
        <f ca="1">IFERROR(VLOOKUP(I60,INDIRECT(A60&amp;"!"&amp;" C:D"), 2, FALSE),"")</f>
        <v>Concurrency</v>
      </c>
      <c r="G60" s="92" t="str" cm="1">
        <f t="array" ref="G60">IFERROR(CONCATENATE(TEXT(_xlfn.SWITCH(A60, "Tiny", "1", "Mini", "2", "Junior", "3", "Senior", "4", "GCSE", "5"),"00"),"-", IF(ISBLANK(B60), "XX", TEXT(B60,"00")), "-", TEXT(C60,"000")),"")</f>
        <v>01-02-007</v>
      </c>
      <c r="H60" t="str">
        <f>A60&amp;D60</f>
        <v>Tinyd45eb7ec-be4f-41ce-a16e-3d40f7bcffec</v>
      </c>
      <c r="I60" s="97" t="str">
        <f>IF(ISBLANK(A60), "", IF(ISNUMBER(B60),_xlfn.CONCAT(E60, B60, ".", C60), _xlfn.CONCAT(E60, C60)))</f>
        <v>TS2.7</v>
      </c>
    </row>
    <row r="61" spans="1:9" customFormat="1" x14ac:dyDescent="0.45">
      <c r="A61" s="96" t="s">
        <v>5764</v>
      </c>
      <c r="B61">
        <v>2</v>
      </c>
      <c r="C61" s="92">
        <v>8</v>
      </c>
      <c r="D61" s="93" t="s">
        <v>689</v>
      </c>
      <c r="E61" t="str" cm="1">
        <f t="array" ref="E61">IFERROR(_xlfn.SWITCH(A61, "Tiny", "TS", "Mini", "MC", "Junior", "JC", "Senior", "SC", "GCSE", "GCSE"),"")</f>
        <v>TS</v>
      </c>
      <c r="F61" s="92" t="str">
        <f ca="1">IFERROR(VLOOKUP(I61,INDIRECT(A61&amp;"!"&amp;" C:D"), 2, FALSE),"")</f>
        <v xml:space="preserve">Loops II </v>
      </c>
      <c r="G61" s="92" t="str" cm="1">
        <f t="array" ref="G61">IFERROR(CONCATENATE(TEXT(_xlfn.SWITCH(A61, "Tiny", "1", "Mini", "2", "Junior", "3", "Senior", "4", "GCSE", "5"),"00"),"-", IF(ISBLANK(B61), "XX", TEXT(B61,"00")), "-", TEXT(C61,"000")),"")</f>
        <v>01-02-008</v>
      </c>
      <c r="H61" t="str">
        <f>A61&amp;D61</f>
        <v>Tiny0174c64c-2183-40f5-bc3c-90868cd3201c</v>
      </c>
      <c r="I61" s="97" t="str">
        <f>IF(ISBLANK(A61), "", IF(ISNUMBER(B61),_xlfn.CONCAT(E61, B61, ".", C61), _xlfn.CONCAT(E61, C61)))</f>
        <v>TS2.8</v>
      </c>
    </row>
    <row r="62" spans="1:9" customFormat="1" x14ac:dyDescent="0.45">
      <c r="A62" s="96" t="s">
        <v>5764</v>
      </c>
      <c r="B62">
        <v>2</v>
      </c>
      <c r="C62" s="92">
        <v>8</v>
      </c>
      <c r="D62" s="93" t="str">
        <f>Master!AN151</f>
        <v>7c7e39aa-a618-4d26-9708-0e2537a39f8d</v>
      </c>
      <c r="E62" t="str" cm="1">
        <f t="array" ref="E62">IFERROR(_xlfn.SWITCH(A62, "Tiny", "TS", "Mini", "MC", "Junior", "JC", "Senior", "SC", "GCSE", "GCSE"),"")</f>
        <v>TS</v>
      </c>
      <c r="F62" s="92" t="str">
        <f ca="1">IFERROR(VLOOKUP(I62,INDIRECT(A62&amp;"!"&amp;" C:D"), 2, FALSE),"")</f>
        <v xml:space="preserve">Loops II </v>
      </c>
      <c r="G62" s="92" t="str" cm="1">
        <f t="array" ref="G62">IFERROR(CONCATENATE(TEXT(_xlfn.SWITCH(A62, "Tiny", "1", "Mini", "2", "Junior", "3", "Senior", "4", "GCSE", "5"),"00"),"-", IF(ISBLANK(B62), "XX", TEXT(B62,"00")), "-", TEXT(C62,"000")),"")</f>
        <v>01-02-008</v>
      </c>
      <c r="H62" t="str">
        <f>A62&amp;D62</f>
        <v>Tiny7c7e39aa-a618-4d26-9708-0e2537a39f8d</v>
      </c>
      <c r="I62" s="97" t="str">
        <f>IF(ISBLANK(A62), "", IF(ISNUMBER(B62),_xlfn.CONCAT(E62, B62, ".", C62), _xlfn.CONCAT(E62, C62)))</f>
        <v>TS2.8</v>
      </c>
    </row>
    <row r="63" spans="1:9" customFormat="1" x14ac:dyDescent="0.45">
      <c r="A63" s="96" t="s">
        <v>5764</v>
      </c>
      <c r="B63">
        <v>2</v>
      </c>
      <c r="C63" s="92">
        <v>8</v>
      </c>
      <c r="D63" s="93" t="str">
        <f>Master!AN158</f>
        <v>bb4ed00f-f813-46ad-b3d8-8c14ee9b56e2</v>
      </c>
      <c r="E63" t="str" cm="1">
        <f t="array" ref="E63">IFERROR(_xlfn.SWITCH(A63, "Tiny", "TS", "Mini", "MC", "Junior", "JC", "Senior", "SC", "GCSE", "GCSE"),"")</f>
        <v>TS</v>
      </c>
      <c r="F63" s="92" t="str">
        <f ca="1">IFERROR(VLOOKUP(I63,INDIRECT(A63&amp;"!"&amp;" C:D"), 2, FALSE),"")</f>
        <v xml:space="preserve">Loops II </v>
      </c>
      <c r="G63" s="92" t="str" cm="1">
        <f t="array" ref="G63">IFERROR(CONCATENATE(TEXT(_xlfn.SWITCH(A63, "Tiny", "1", "Mini", "2", "Junior", "3", "Senior", "4", "GCSE", "5"),"00"),"-", IF(ISBLANK(B63), "XX", TEXT(B63,"00")), "-", TEXT(C63,"000")),"")</f>
        <v>01-02-008</v>
      </c>
      <c r="H63" t="str">
        <f>A63&amp;D63</f>
        <v>Tinybb4ed00f-f813-46ad-b3d8-8c14ee9b56e2</v>
      </c>
      <c r="I63" s="97" t="str">
        <f>IF(ISBLANK(A63), "", IF(ISNUMBER(B63),_xlfn.CONCAT(E63, B63, ".", C63), _xlfn.CONCAT(E63, C63)))</f>
        <v>TS2.8</v>
      </c>
    </row>
    <row r="64" spans="1:9" customFormat="1" x14ac:dyDescent="0.45">
      <c r="A64" s="96" t="s">
        <v>5764</v>
      </c>
      <c r="B64">
        <v>2</v>
      </c>
      <c r="C64" s="92">
        <v>8</v>
      </c>
      <c r="D64" s="93" t="str">
        <f>Master!AN169</f>
        <v>d8c50445-6732-4f28-a173-4875ea23be46</v>
      </c>
      <c r="E64" t="str" cm="1">
        <f t="array" ref="E64">IFERROR(_xlfn.SWITCH(A64, "Tiny", "TS", "Mini", "MC", "Junior", "JC", "Senior", "SC", "GCSE", "GCSE"),"")</f>
        <v>TS</v>
      </c>
      <c r="F64" s="92" t="str">
        <f ca="1">IFERROR(VLOOKUP(I64,INDIRECT(A64&amp;"!"&amp;" C:D"), 2, FALSE),"")</f>
        <v xml:space="preserve">Loops II </v>
      </c>
      <c r="G64" s="92" t="str" cm="1">
        <f t="array" ref="G64">IFERROR(CONCATENATE(TEXT(_xlfn.SWITCH(A64, "Tiny", "1", "Mini", "2", "Junior", "3", "Senior", "4", "GCSE", "5"),"00"),"-", IF(ISBLANK(B64), "XX", TEXT(B64,"00")), "-", TEXT(C64,"000")),"")</f>
        <v>01-02-008</v>
      </c>
      <c r="H64" t="str">
        <f>A64&amp;D64</f>
        <v>Tinyd8c50445-6732-4f28-a173-4875ea23be46</v>
      </c>
      <c r="I64" s="97" t="str">
        <f>IF(ISBLANK(A64), "", IF(ISNUMBER(B64),_xlfn.CONCAT(E64, B64, ".", C64), _xlfn.CONCAT(E64, C64)))</f>
        <v>TS2.8</v>
      </c>
    </row>
    <row r="65" spans="1:9" customFormat="1" x14ac:dyDescent="0.45">
      <c r="A65" s="96" t="s">
        <v>5764</v>
      </c>
      <c r="B65">
        <v>2</v>
      </c>
      <c r="C65" s="92">
        <v>9</v>
      </c>
      <c r="D65" s="93" t="str">
        <f>Master!AN253</f>
        <v>61781db7-966f-4be1-820d-cd2e741df4e3</v>
      </c>
      <c r="E65" t="str" cm="1">
        <f t="array" ref="E65">IFERROR(_xlfn.SWITCH(A65, "Tiny", "TS", "Mini", "MC", "Junior", "JC", "Senior", "SC", "GCSE", "GCSE"),"")</f>
        <v>TS</v>
      </c>
      <c r="F65" s="92" t="str">
        <f ca="1">IFERROR(VLOOKUP(I65,INDIRECT(A65&amp;"!"&amp;" C:D"), 2, FALSE),"")</f>
        <v>Queues &amp; Stacks</v>
      </c>
      <c r="G65" s="92" t="str" cm="1">
        <f t="array" ref="G65">IFERROR(CONCATENATE(TEXT(_xlfn.SWITCH(A65, "Tiny", "1", "Mini", "2", "Junior", "3", "Senior", "4", "GCSE", "5"),"00"),"-", IF(ISBLANK(B65), "XX", TEXT(B65,"00")), "-", TEXT(C65,"000")),"")</f>
        <v>01-02-009</v>
      </c>
      <c r="H65" t="str">
        <f>A65&amp;D65</f>
        <v>Tiny61781db7-966f-4be1-820d-cd2e741df4e3</v>
      </c>
      <c r="I65" s="97" t="str">
        <f>IF(ISBLANK(A65), "", IF(ISNUMBER(B65),_xlfn.CONCAT(E65, B65, ".", C65), _xlfn.CONCAT(E65, C65)))</f>
        <v>TS2.9</v>
      </c>
    </row>
    <row r="66" spans="1:9" customFormat="1" x14ac:dyDescent="0.45">
      <c r="A66" s="96" t="s">
        <v>5764</v>
      </c>
      <c r="B66">
        <v>2</v>
      </c>
      <c r="C66" s="92">
        <v>9</v>
      </c>
      <c r="D66" s="93" t="str">
        <f>Master!AN254</f>
        <v>8566d4b7-7c2c-4386-9719-a2badbb6e115</v>
      </c>
      <c r="E66" t="str" cm="1">
        <f t="array" ref="E66">IFERROR(_xlfn.SWITCH(A66, "Tiny", "TS", "Mini", "MC", "Junior", "JC", "Senior", "SC", "GCSE", "GCSE"),"")</f>
        <v>TS</v>
      </c>
      <c r="F66" s="92" t="str">
        <f ca="1">IFERROR(VLOOKUP(I66,INDIRECT(A66&amp;"!"&amp;" C:D"), 2, FALSE),"")</f>
        <v>Queues &amp; Stacks</v>
      </c>
      <c r="G66" s="92" t="str" cm="1">
        <f t="array" ref="G66">IFERROR(CONCATENATE(TEXT(_xlfn.SWITCH(A66, "Tiny", "1", "Mini", "2", "Junior", "3", "Senior", "4", "GCSE", "5"),"00"),"-", IF(ISBLANK(B66), "XX", TEXT(B66,"00")), "-", TEXT(C66,"000")),"")</f>
        <v>01-02-009</v>
      </c>
      <c r="H66" t="str">
        <f>A66&amp;D66</f>
        <v>Tiny8566d4b7-7c2c-4386-9719-a2badbb6e115</v>
      </c>
      <c r="I66" s="97" t="str">
        <f>IF(ISBLANK(A66), "", IF(ISNUMBER(B66),_xlfn.CONCAT(E66, B66, ".", C66), _xlfn.CONCAT(E66, C66)))</f>
        <v>TS2.9</v>
      </c>
    </row>
    <row r="67" spans="1:9" customFormat="1" x14ac:dyDescent="0.45">
      <c r="A67" s="96" t="s">
        <v>5764</v>
      </c>
      <c r="B67">
        <v>2</v>
      </c>
      <c r="C67" s="92">
        <v>9</v>
      </c>
      <c r="D67" s="93" t="str">
        <f>Master!AN257</f>
        <v>b34c2905-4b7f-4a47-b62b-c7678a908cce</v>
      </c>
      <c r="E67" t="str" cm="1">
        <f t="array" ref="E67">IFERROR(_xlfn.SWITCH(A67, "Tiny", "TS", "Mini", "MC", "Junior", "JC", "Senior", "SC", "GCSE", "GCSE"),"")</f>
        <v>TS</v>
      </c>
      <c r="F67" s="92" t="str">
        <f ca="1">IFERROR(VLOOKUP(I67,INDIRECT(A67&amp;"!"&amp;" C:D"), 2, FALSE),"")</f>
        <v>Queues &amp; Stacks</v>
      </c>
      <c r="G67" s="92" t="str" cm="1">
        <f t="array" ref="G67">IFERROR(CONCATENATE(TEXT(_xlfn.SWITCH(A67, "Tiny", "1", "Mini", "2", "Junior", "3", "Senior", "4", "GCSE", "5"),"00"),"-", IF(ISBLANK(B67), "XX", TEXT(B67,"00")), "-", TEXT(C67,"000")),"")</f>
        <v>01-02-009</v>
      </c>
      <c r="H67" t="str">
        <f>A67&amp;D67</f>
        <v>Tinyb34c2905-4b7f-4a47-b62b-c7678a908cce</v>
      </c>
      <c r="I67" s="97" t="str">
        <f>IF(ISBLANK(A67), "", IF(ISNUMBER(B67),_xlfn.CONCAT(E67, B67, ".", C67), _xlfn.CONCAT(E67, C67)))</f>
        <v>TS2.9</v>
      </c>
    </row>
    <row r="68" spans="1:9" customFormat="1" x14ac:dyDescent="0.45">
      <c r="A68" s="96" t="s">
        <v>5764</v>
      </c>
      <c r="B68">
        <v>2</v>
      </c>
      <c r="C68" s="92">
        <v>9</v>
      </c>
      <c r="D68" s="93" t="str">
        <f>Master!AN256</f>
        <v>fcf2a04c-13e2-494b-ba45-a7ae6379c5c2</v>
      </c>
      <c r="E68" t="str" cm="1">
        <f t="array" ref="E68">IFERROR(_xlfn.SWITCH(A68, "Tiny", "TS", "Mini", "MC", "Junior", "JC", "Senior", "SC", "GCSE", "GCSE"),"")</f>
        <v>TS</v>
      </c>
      <c r="F68" s="92" t="str">
        <f ca="1">IFERROR(VLOOKUP(I68,INDIRECT(A68&amp;"!"&amp;" C:D"), 2, FALSE),"")</f>
        <v>Queues &amp; Stacks</v>
      </c>
      <c r="G68" s="92" t="str" cm="1">
        <f t="array" ref="G68">IFERROR(CONCATENATE(TEXT(_xlfn.SWITCH(A68, "Tiny", "1", "Mini", "2", "Junior", "3", "Senior", "4", "GCSE", "5"),"00"),"-", IF(ISBLANK(B68), "XX", TEXT(B68,"00")), "-", TEXT(C68,"000")),"")</f>
        <v>01-02-009</v>
      </c>
      <c r="H68" t="str">
        <f>A68&amp;D68</f>
        <v>Tinyfcf2a04c-13e2-494b-ba45-a7ae6379c5c2</v>
      </c>
      <c r="I68" s="97" t="str">
        <f>IF(ISBLANK(A68), "", IF(ISNUMBER(B68),_xlfn.CONCAT(E68, B68, ".", C68), _xlfn.CONCAT(E68, C68)))</f>
        <v>TS2.9</v>
      </c>
    </row>
    <row r="69" spans="1:9" customFormat="1" x14ac:dyDescent="0.45">
      <c r="A69" s="96" t="s">
        <v>5764</v>
      </c>
      <c r="B69">
        <v>3</v>
      </c>
      <c r="C69" s="92">
        <v>1</v>
      </c>
      <c r="D69" s="93" t="s">
        <v>720</v>
      </c>
      <c r="E69" t="str" cm="1">
        <f t="array" ref="E69">IFERROR(_xlfn.SWITCH(A69, "Tiny", "TS", "Mini", "MC", "Junior", "JC", "Senior", "SC", "GCSE", "GCSE"),"")</f>
        <v>TS</v>
      </c>
      <c r="F69" s="92" t="str">
        <f ca="1">IFERROR(VLOOKUP(I69,INDIRECT(A69&amp;"!"&amp;" C:D"), 2, FALSE),"")</f>
        <v>Functions III</v>
      </c>
      <c r="G69" s="92" t="str" cm="1">
        <f t="array" ref="G69">IFERROR(CONCATENATE(TEXT(_xlfn.SWITCH(A69, "Tiny", "1", "Mini", "2", "Junior", "3", "Senior", "4", "GCSE", "5"),"00"),"-", IF(ISBLANK(B69), "XX", TEXT(B69,"00")), "-", TEXT(C69,"000")),"")</f>
        <v>01-03-001</v>
      </c>
      <c r="H69" t="str">
        <f>A69&amp;D69</f>
        <v>Tiny08e8d27b-c53f-4d12-97cf-d23c2ebde0f6</v>
      </c>
      <c r="I69" s="97" t="str">
        <f>IF(ISBLANK(A69), "", IF(ISNUMBER(B69),_xlfn.CONCAT(E69, B69, ".", C69), _xlfn.CONCAT(E69, C69)))</f>
        <v>TS3.1</v>
      </c>
    </row>
    <row r="70" spans="1:9" customFormat="1" x14ac:dyDescent="0.45">
      <c r="A70" s="96" t="s">
        <v>5764</v>
      </c>
      <c r="B70">
        <v>3</v>
      </c>
      <c r="C70" s="92">
        <v>2</v>
      </c>
      <c r="D70" s="93" t="str">
        <f>Master!AN157</f>
        <v>37202d52-8d5a-41d5-b7a7-bc40fc3f7514</v>
      </c>
      <c r="E70" t="str" cm="1">
        <f t="array" ref="E70">IFERROR(_xlfn.SWITCH(A70, "Tiny", "TS", "Mini", "MC", "Junior", "JC", "Senior", "SC", "GCSE", "GCSE"),"")</f>
        <v>TS</v>
      </c>
      <c r="F70" s="92" t="str">
        <f ca="1">IFERROR(VLOOKUP(I70,INDIRECT(A70&amp;"!"&amp;" C:D"), 2, FALSE),"")</f>
        <v>Loops III</v>
      </c>
      <c r="G70" s="92" t="str" cm="1">
        <f t="array" ref="G70">IFERROR(CONCATENATE(TEXT(_xlfn.SWITCH(A70, "Tiny", "1", "Mini", "2", "Junior", "3", "Senior", "4", "GCSE", "5"),"00"),"-", IF(ISBLANK(B70), "XX", TEXT(B70,"00")), "-", TEXT(C70,"000")),"")</f>
        <v>01-03-002</v>
      </c>
      <c r="H70" t="str">
        <f>A70&amp;D70</f>
        <v>Tiny37202d52-8d5a-41d5-b7a7-bc40fc3f7514</v>
      </c>
      <c r="I70" s="97" t="str">
        <f>IF(ISBLANK(A70), "", IF(ISNUMBER(B70),_xlfn.CONCAT(E70, B70, ".", C70), _xlfn.CONCAT(E70, C70)))</f>
        <v>TS3.2</v>
      </c>
    </row>
    <row r="71" spans="1:9" customFormat="1" x14ac:dyDescent="0.45">
      <c r="A71" s="96" t="s">
        <v>5764</v>
      </c>
      <c r="B71">
        <v>3</v>
      </c>
      <c r="C71" s="92">
        <v>2</v>
      </c>
      <c r="D71" s="93" t="str">
        <f>Master!AN160</f>
        <v>608c41c6-f6d9-4c4f-8b3f-25c2403b9856</v>
      </c>
      <c r="E71" t="str" cm="1">
        <f t="array" ref="E71">IFERROR(_xlfn.SWITCH(A71, "Tiny", "TS", "Mini", "MC", "Junior", "JC", "Senior", "SC", "GCSE", "GCSE"),"")</f>
        <v>TS</v>
      </c>
      <c r="F71" s="92" t="str">
        <f ca="1">IFERROR(VLOOKUP(I71,INDIRECT(A71&amp;"!"&amp;" C:D"), 2, FALSE),"")</f>
        <v>Loops III</v>
      </c>
      <c r="G71" s="92" t="str" cm="1">
        <f t="array" ref="G71">IFERROR(CONCATENATE(TEXT(_xlfn.SWITCH(A71, "Tiny", "1", "Mini", "2", "Junior", "3", "Senior", "4", "GCSE", "5"),"00"),"-", IF(ISBLANK(B71), "XX", TEXT(B71,"00")), "-", TEXT(C71,"000")),"")</f>
        <v>01-03-002</v>
      </c>
      <c r="H71" t="str">
        <f>A71&amp;D71</f>
        <v>Tiny608c41c6-f6d9-4c4f-8b3f-25c2403b9856</v>
      </c>
      <c r="I71" s="97" t="str">
        <f>IF(ISBLANK(A71), "", IF(ISNUMBER(B71),_xlfn.CONCAT(E71, B71, ".", C71), _xlfn.CONCAT(E71, C71)))</f>
        <v>TS3.2</v>
      </c>
    </row>
    <row r="72" spans="1:9" customFormat="1" x14ac:dyDescent="0.45">
      <c r="A72" s="96" t="s">
        <v>5764</v>
      </c>
      <c r="B72">
        <v>3</v>
      </c>
      <c r="C72" s="92">
        <v>2</v>
      </c>
      <c r="D72" s="93" t="str">
        <f>Master!AN166</f>
        <v>ab4537a3-d741-46f9-b2ca-ff98905db86b</v>
      </c>
      <c r="E72" t="str" cm="1">
        <f t="array" ref="E72">IFERROR(_xlfn.SWITCH(A72, "Tiny", "TS", "Mini", "MC", "Junior", "JC", "Senior", "SC", "GCSE", "GCSE"),"")</f>
        <v>TS</v>
      </c>
      <c r="F72" s="92" t="str">
        <f ca="1">IFERROR(VLOOKUP(I72,INDIRECT(A72&amp;"!"&amp;" C:D"), 2, FALSE),"")</f>
        <v>Loops III</v>
      </c>
      <c r="G72" s="92" t="str" cm="1">
        <f t="array" ref="G72">IFERROR(CONCATENATE(TEXT(_xlfn.SWITCH(A72, "Tiny", "1", "Mini", "2", "Junior", "3", "Senior", "4", "GCSE", "5"),"00"),"-", IF(ISBLANK(B72), "XX", TEXT(B72,"00")), "-", TEXT(C72,"000")),"")</f>
        <v>01-03-002</v>
      </c>
      <c r="H72" t="str">
        <f>A72&amp;D72</f>
        <v>Tinyab4537a3-d741-46f9-b2ca-ff98905db86b</v>
      </c>
      <c r="I72" s="97" t="str">
        <f>IF(ISBLANK(A72), "", IF(ISNUMBER(B72),_xlfn.CONCAT(E72, B72, ".", C72), _xlfn.CONCAT(E72, C72)))</f>
        <v>TS3.2</v>
      </c>
    </row>
    <row r="73" spans="1:9" customFormat="1" x14ac:dyDescent="0.45">
      <c r="A73" s="96" t="s">
        <v>5764</v>
      </c>
      <c r="B73">
        <v>3</v>
      </c>
      <c r="C73" s="92">
        <v>2</v>
      </c>
      <c r="D73" s="93" t="str">
        <f>Master!AN172</f>
        <v>b1bbd865-3809-4aa0-ac76-02424ee2c2ff</v>
      </c>
      <c r="E73" t="str" cm="1">
        <f t="array" ref="E73">IFERROR(_xlfn.SWITCH(A73, "Tiny", "TS", "Mini", "MC", "Junior", "JC", "Senior", "SC", "GCSE", "GCSE"),"")</f>
        <v>TS</v>
      </c>
      <c r="F73" s="92" t="str">
        <f ca="1">IFERROR(VLOOKUP(I73,INDIRECT(A73&amp;"!"&amp;" C:D"), 2, FALSE),"")</f>
        <v>Loops III</v>
      </c>
      <c r="G73" s="92" t="str" cm="1">
        <f t="array" ref="G73">IFERROR(CONCATENATE(TEXT(_xlfn.SWITCH(A73, "Tiny", "1", "Mini", "2", "Junior", "3", "Senior", "4", "GCSE", "5"),"00"),"-", IF(ISBLANK(B73), "XX", TEXT(B73,"00")), "-", TEXT(C73,"000")),"")</f>
        <v>01-03-002</v>
      </c>
      <c r="H73" t="str">
        <f>A73&amp;D73</f>
        <v>Tinyb1bbd865-3809-4aa0-ac76-02424ee2c2ff</v>
      </c>
      <c r="I73" s="97" t="str">
        <f>IF(ISBLANK(A73), "", IF(ISNUMBER(B73),_xlfn.CONCAT(E73, B73, ".", C73), _xlfn.CONCAT(E73, C73)))</f>
        <v>TS3.2</v>
      </c>
    </row>
    <row r="74" spans="1:9" customFormat="1" x14ac:dyDescent="0.45">
      <c r="A74" s="96" t="s">
        <v>5764</v>
      </c>
      <c r="B74">
        <v>3</v>
      </c>
      <c r="C74" s="92">
        <v>2</v>
      </c>
      <c r="D74" s="93" t="str">
        <f>Master!AN158</f>
        <v>bb4ed00f-f813-46ad-b3d8-8c14ee9b56e2</v>
      </c>
      <c r="E74" t="str" cm="1">
        <f t="array" ref="E74">IFERROR(_xlfn.SWITCH(A74, "Tiny", "TS", "Mini", "MC", "Junior", "JC", "Senior", "SC", "GCSE", "GCSE"),"")</f>
        <v>TS</v>
      </c>
      <c r="F74" s="92" t="str">
        <f ca="1">IFERROR(VLOOKUP(I74,INDIRECT(A74&amp;"!"&amp;" C:D"), 2, FALSE),"")</f>
        <v>Loops III</v>
      </c>
      <c r="G74" s="92" t="str" cm="1">
        <f t="array" ref="G74">IFERROR(CONCATENATE(TEXT(_xlfn.SWITCH(A74, "Tiny", "1", "Mini", "2", "Junior", "3", "Senior", "4", "GCSE", "5"),"00"),"-", IF(ISBLANK(B74), "XX", TEXT(B74,"00")), "-", TEXT(C74,"000")),"")</f>
        <v>01-03-002</v>
      </c>
      <c r="H74" t="str">
        <f>A74&amp;D74</f>
        <v>Tinybb4ed00f-f813-46ad-b3d8-8c14ee9b56e2</v>
      </c>
      <c r="I74" s="97" t="str">
        <f>IF(ISBLANK(A74), "", IF(ISNUMBER(B74),_xlfn.CONCAT(E74, B74, ".", C74), _xlfn.CONCAT(E74, C74)))</f>
        <v>TS3.2</v>
      </c>
    </row>
    <row r="75" spans="1:9" customFormat="1" x14ac:dyDescent="0.45">
      <c r="A75" s="96" t="s">
        <v>5764</v>
      </c>
      <c r="B75">
        <v>3</v>
      </c>
      <c r="C75" s="92">
        <v>3</v>
      </c>
      <c r="D75" s="93" t="s">
        <v>633</v>
      </c>
      <c r="E75" t="str" cm="1">
        <f t="array" ref="E75">IFERROR(_xlfn.SWITCH(A75, "Tiny", "TS", "Mini", "MC", "Junior", "JC", "Senior", "SC", "GCSE", "GCSE"),"")</f>
        <v>TS</v>
      </c>
      <c r="F75" s="92" t="str">
        <f ca="1">IFERROR(VLOOKUP(I75,INDIRECT(A75&amp;"!"&amp;" C:D"), 2, FALSE),"")</f>
        <v>Conditionals III</v>
      </c>
      <c r="G75" s="92" t="str" cm="1">
        <f t="array" ref="G75">IFERROR(CONCATENATE(TEXT(_xlfn.SWITCH(A75, "Tiny", "1", "Mini", "2", "Junior", "3", "Senior", "4", "GCSE", "5"),"00"),"-", IF(ISBLANK(B75), "XX", TEXT(B75,"00")), "-", TEXT(C75,"000")),"")</f>
        <v>01-03-003</v>
      </c>
      <c r="H75" t="str">
        <f>A75&amp;D75</f>
        <v>Tiny00d2988c-300b-4712-b4a3-1ce6acd66379</v>
      </c>
      <c r="I75" s="97" t="str">
        <f>IF(ISBLANK(A75), "", IF(ISNUMBER(B75),_xlfn.CONCAT(E75, B75, ".", C75), _xlfn.CONCAT(E75, C75)))</f>
        <v>TS3.3</v>
      </c>
    </row>
    <row r="76" spans="1:9" customFormat="1" x14ac:dyDescent="0.45">
      <c r="A76" s="96" t="s">
        <v>5764</v>
      </c>
      <c r="B76">
        <v>3</v>
      </c>
      <c r="C76" s="92">
        <v>3</v>
      </c>
      <c r="D76" s="93" t="s">
        <v>630</v>
      </c>
      <c r="E76" t="str" cm="1">
        <f t="array" ref="E76">IFERROR(_xlfn.SWITCH(A76, "Tiny", "TS", "Mini", "MC", "Junior", "JC", "Senior", "SC", "GCSE", "GCSE"),"")</f>
        <v>TS</v>
      </c>
      <c r="F76" s="92" t="str">
        <f ca="1">IFERROR(VLOOKUP(I76,INDIRECT(A76&amp;"!"&amp;" C:D"), 2, FALSE),"")</f>
        <v>Conditionals III</v>
      </c>
      <c r="G76" s="92" t="str" cm="1">
        <f t="array" ref="G76">IFERROR(CONCATENATE(TEXT(_xlfn.SWITCH(A76, "Tiny", "1", "Mini", "2", "Junior", "3", "Senior", "4", "GCSE", "5"),"00"),"-", IF(ISBLANK(B76), "XX", TEXT(B76,"00")), "-", TEXT(C76,"000")),"")</f>
        <v>01-03-003</v>
      </c>
      <c r="H76" t="str">
        <f>A76&amp;D76</f>
        <v>Tiny02be5165-9fe3-480a-92eb-8634626b69b1</v>
      </c>
      <c r="I76" s="97" t="str">
        <f>IF(ISBLANK(A76), "", IF(ISNUMBER(B76),_xlfn.CONCAT(E76, B76, ".", C76), _xlfn.CONCAT(E76, C76)))</f>
        <v>TS3.3</v>
      </c>
    </row>
    <row r="77" spans="1:9" customFormat="1" x14ac:dyDescent="0.45">
      <c r="A77" s="96" t="s">
        <v>5764</v>
      </c>
      <c r="B77">
        <v>3</v>
      </c>
      <c r="C77" s="92">
        <v>3</v>
      </c>
      <c r="D77" s="93" t="str">
        <f>Master!AN154</f>
        <v>4ac32148-ba5d-4be3-8daf-80aade8f8aed</v>
      </c>
      <c r="E77" t="str" cm="1">
        <f t="array" ref="E77">IFERROR(_xlfn.SWITCH(A77, "Tiny", "TS", "Mini", "MC", "Junior", "JC", "Senior", "SC", "GCSE", "GCSE"),"")</f>
        <v>TS</v>
      </c>
      <c r="F77" s="92" t="str">
        <f ca="1">IFERROR(VLOOKUP(I77,INDIRECT(A77&amp;"!"&amp;" C:D"), 2, FALSE),"")</f>
        <v>Conditionals III</v>
      </c>
      <c r="G77" s="92" t="str" cm="1">
        <f t="array" ref="G77">IFERROR(CONCATENATE(TEXT(_xlfn.SWITCH(A77, "Tiny", "1", "Mini", "2", "Junior", "3", "Senior", "4", "GCSE", "5"),"00"),"-", IF(ISBLANK(B77), "XX", TEXT(B77,"00")), "-", TEXT(C77,"000")),"")</f>
        <v>01-03-003</v>
      </c>
      <c r="H77" t="str">
        <f>A77&amp;D77</f>
        <v>Tiny4ac32148-ba5d-4be3-8daf-80aade8f8aed</v>
      </c>
      <c r="I77" s="97" t="str">
        <f>IF(ISBLANK(A77), "", IF(ISNUMBER(B77),_xlfn.CONCAT(E77, B77, ".", C77), _xlfn.CONCAT(E77, C77)))</f>
        <v>TS3.3</v>
      </c>
    </row>
    <row r="78" spans="1:9" customFormat="1" x14ac:dyDescent="0.45">
      <c r="A78" s="96" t="s">
        <v>5764</v>
      </c>
      <c r="B78">
        <v>3</v>
      </c>
      <c r="C78" s="92">
        <v>3</v>
      </c>
      <c r="D78" s="93" t="str">
        <f>Master!AN151</f>
        <v>7c7e39aa-a618-4d26-9708-0e2537a39f8d</v>
      </c>
      <c r="E78" t="str" cm="1">
        <f t="array" ref="E78">IFERROR(_xlfn.SWITCH(A78, "Tiny", "TS", "Mini", "MC", "Junior", "JC", "Senior", "SC", "GCSE", "GCSE"),"")</f>
        <v>TS</v>
      </c>
      <c r="F78" s="92" t="str">
        <f ca="1">IFERROR(VLOOKUP(I78,INDIRECT(A78&amp;"!"&amp;" C:D"), 2, FALSE),"")</f>
        <v>Conditionals III</v>
      </c>
      <c r="G78" s="92" t="str" cm="1">
        <f t="array" ref="G78">IFERROR(CONCATENATE(TEXT(_xlfn.SWITCH(A78, "Tiny", "1", "Mini", "2", "Junior", "3", "Senior", "4", "GCSE", "5"),"00"),"-", IF(ISBLANK(B78), "XX", TEXT(B78,"00")), "-", TEXT(C78,"000")),"")</f>
        <v>01-03-003</v>
      </c>
      <c r="H78" t="str">
        <f>A78&amp;D78</f>
        <v>Tiny7c7e39aa-a618-4d26-9708-0e2537a39f8d</v>
      </c>
      <c r="I78" s="97" t="str">
        <f>IF(ISBLANK(A78), "", IF(ISNUMBER(B78),_xlfn.CONCAT(E78, B78, ".", C78), _xlfn.CONCAT(E78, C78)))</f>
        <v>TS3.3</v>
      </c>
    </row>
    <row r="79" spans="1:9" customFormat="1" x14ac:dyDescent="0.45">
      <c r="A79" s="96" t="s">
        <v>5764</v>
      </c>
      <c r="B79">
        <v>3</v>
      </c>
      <c r="C79" s="92">
        <v>3</v>
      </c>
      <c r="D79" s="93" t="str">
        <f>Master!AN156</f>
        <v>f6afcf9a-9354-462c-babb-ca8617d9adb9</v>
      </c>
      <c r="E79" t="str" cm="1">
        <f t="array" ref="E79">IFERROR(_xlfn.SWITCH(A79, "Tiny", "TS", "Mini", "MC", "Junior", "JC", "Senior", "SC", "GCSE", "GCSE"),"")</f>
        <v>TS</v>
      </c>
      <c r="F79" s="92" t="str">
        <f ca="1">IFERROR(VLOOKUP(I79,INDIRECT(A79&amp;"!"&amp;" C:D"), 2, FALSE),"")</f>
        <v>Conditionals III</v>
      </c>
      <c r="G79" s="92" t="str" cm="1">
        <f t="array" ref="G79">IFERROR(CONCATENATE(TEXT(_xlfn.SWITCH(A79, "Tiny", "1", "Mini", "2", "Junior", "3", "Senior", "4", "GCSE", "5"),"00"),"-", IF(ISBLANK(B79), "XX", TEXT(B79,"00")), "-", TEXT(C79,"000")),"")</f>
        <v>01-03-003</v>
      </c>
      <c r="H79" t="str">
        <f>A79&amp;D79</f>
        <v>Tinyf6afcf9a-9354-462c-babb-ca8617d9adb9</v>
      </c>
      <c r="I79" s="97" t="str">
        <f>IF(ISBLANK(A79), "", IF(ISNUMBER(B79),_xlfn.CONCAT(E79, B79, ".", C79), _xlfn.CONCAT(E79, C79)))</f>
        <v>TS3.3</v>
      </c>
    </row>
    <row r="80" spans="1:9" customFormat="1" x14ac:dyDescent="0.45">
      <c r="A80" s="96" t="s">
        <v>5764</v>
      </c>
      <c r="B80">
        <v>3</v>
      </c>
      <c r="C80" s="92">
        <v>4</v>
      </c>
      <c r="D80" s="93" t="str">
        <f>Master!AN208</f>
        <v>7e411610-f9ec-4376-90fb-f0ecae3cb859</v>
      </c>
      <c r="E80" t="str" cm="1">
        <f t="array" ref="E80">IFERROR(_xlfn.SWITCH(A80, "Tiny", "TS", "Mini", "MC", "Junior", "JC", "Senior", "SC", "GCSE", "GCSE"),"")</f>
        <v>TS</v>
      </c>
      <c r="F80" s="92" t="str">
        <f ca="1">IFERROR(VLOOKUP(I80,INDIRECT(A80&amp;"!"&amp;" C:D"), 2, FALSE),"")</f>
        <v>2D Arrays</v>
      </c>
      <c r="G80" s="92" t="str" cm="1">
        <f t="array" ref="G80">IFERROR(CONCATENATE(TEXT(_xlfn.SWITCH(A80, "Tiny", "1", "Mini", "2", "Junior", "3", "Senior", "4", "GCSE", "5"),"00"),"-", IF(ISBLANK(B80), "XX", TEXT(B80,"00")), "-", TEXT(C80,"000")),"")</f>
        <v>01-03-004</v>
      </c>
      <c r="H80" t="str">
        <f>A80&amp;D80</f>
        <v>Tiny7e411610-f9ec-4376-90fb-f0ecae3cb859</v>
      </c>
      <c r="I80" s="97" t="str">
        <f>IF(ISBLANK(A80), "", IF(ISNUMBER(B80),_xlfn.CONCAT(E80, B80, ".", C80), _xlfn.CONCAT(E80, C80)))</f>
        <v>TS3.4</v>
      </c>
    </row>
    <row r="81" spans="1:9" customFormat="1" x14ac:dyDescent="0.45">
      <c r="A81" s="96" t="s">
        <v>5764</v>
      </c>
      <c r="B81">
        <v>3</v>
      </c>
      <c r="C81" s="92">
        <v>4</v>
      </c>
      <c r="D81" s="93" t="str">
        <f>Master!AN203</f>
        <v>abb68744-eed8-4b1c-9a74-3d8f9df7c6b6</v>
      </c>
      <c r="E81" t="str" cm="1">
        <f t="array" ref="E81">IFERROR(_xlfn.SWITCH(A81, "Tiny", "TS", "Mini", "MC", "Junior", "JC", "Senior", "SC", "GCSE", "GCSE"),"")</f>
        <v>TS</v>
      </c>
      <c r="F81" s="92" t="str">
        <f ca="1">IFERROR(VLOOKUP(I81,INDIRECT(A81&amp;"!"&amp;" C:D"), 2, FALSE),"")</f>
        <v>2D Arrays</v>
      </c>
      <c r="G81" s="92" t="str" cm="1">
        <f t="array" ref="G81">IFERROR(CONCATENATE(TEXT(_xlfn.SWITCH(A81, "Tiny", "1", "Mini", "2", "Junior", "3", "Senior", "4", "GCSE", "5"),"00"),"-", IF(ISBLANK(B81), "XX", TEXT(B81,"00")), "-", TEXT(C81,"000")),"")</f>
        <v>01-03-004</v>
      </c>
      <c r="H81" t="str">
        <f>A81&amp;D81</f>
        <v>Tinyabb68744-eed8-4b1c-9a74-3d8f9df7c6b6</v>
      </c>
      <c r="I81" s="97" t="str">
        <f>IF(ISBLANK(A81), "", IF(ISNUMBER(B81),_xlfn.CONCAT(E81, B81, ".", C81), _xlfn.CONCAT(E81, C81)))</f>
        <v>TS3.4</v>
      </c>
    </row>
    <row r="82" spans="1:9" customFormat="1" x14ac:dyDescent="0.45">
      <c r="A82" s="96" t="s">
        <v>5764</v>
      </c>
      <c r="B82">
        <v>3</v>
      </c>
      <c r="C82" s="92">
        <v>4</v>
      </c>
      <c r="D82" s="93" t="str">
        <f>Master!AN207</f>
        <v>d8605c0c-a469-4731-ad41-502c112db00c</v>
      </c>
      <c r="E82" t="str" cm="1">
        <f t="array" ref="E82">IFERROR(_xlfn.SWITCH(A82, "Tiny", "TS", "Mini", "MC", "Junior", "JC", "Senior", "SC", "GCSE", "GCSE"),"")</f>
        <v>TS</v>
      </c>
      <c r="F82" s="92" t="str">
        <f ca="1">IFERROR(VLOOKUP(I82,INDIRECT(A82&amp;"!"&amp;" C:D"), 2, FALSE),"")</f>
        <v>2D Arrays</v>
      </c>
      <c r="G82" s="92" t="str" cm="1">
        <f t="array" ref="G82">IFERROR(CONCATENATE(TEXT(_xlfn.SWITCH(A82, "Tiny", "1", "Mini", "2", "Junior", "3", "Senior", "4", "GCSE", "5"),"00"),"-", IF(ISBLANK(B82), "XX", TEXT(B82,"00")), "-", TEXT(C82,"000")),"")</f>
        <v>01-03-004</v>
      </c>
      <c r="H82" t="str">
        <f>A82&amp;D82</f>
        <v>Tinyd8605c0c-a469-4731-ad41-502c112db00c</v>
      </c>
      <c r="I82" s="97" t="str">
        <f>IF(ISBLANK(A82), "", IF(ISNUMBER(B82),_xlfn.CONCAT(E82, B82, ".", C82), _xlfn.CONCAT(E82, C82)))</f>
        <v>TS3.4</v>
      </c>
    </row>
    <row r="83" spans="1:9" customFormat="1" x14ac:dyDescent="0.45">
      <c r="A83" s="96" t="s">
        <v>5764</v>
      </c>
      <c r="B83">
        <v>3</v>
      </c>
      <c r="C83" s="92">
        <v>4</v>
      </c>
      <c r="D83" s="93" t="str">
        <f>Master!AN202</f>
        <v>ff41fec3-c9ef-432d-aa1c-0a145ab76a52</v>
      </c>
      <c r="E83" t="str" cm="1">
        <f t="array" ref="E83">IFERROR(_xlfn.SWITCH(A83, "Tiny", "TS", "Mini", "MC", "Junior", "JC", "Senior", "SC", "GCSE", "GCSE"),"")</f>
        <v>TS</v>
      </c>
      <c r="F83" s="92" t="str">
        <f ca="1">IFERROR(VLOOKUP(I83,INDIRECT(A83&amp;"!"&amp;" C:D"), 2, FALSE),"")</f>
        <v>2D Arrays</v>
      </c>
      <c r="G83" s="92" t="str" cm="1">
        <f t="array" ref="G83">IFERROR(CONCATENATE(TEXT(_xlfn.SWITCH(A83, "Tiny", "1", "Mini", "2", "Junior", "3", "Senior", "4", "GCSE", "5"),"00"),"-", IF(ISBLANK(B83), "XX", TEXT(B83,"00")), "-", TEXT(C83,"000")),"")</f>
        <v>01-03-004</v>
      </c>
      <c r="H83" t="str">
        <f>A83&amp;D83</f>
        <v>Tinyff41fec3-c9ef-432d-aa1c-0a145ab76a52</v>
      </c>
      <c r="I83" s="97" t="str">
        <f>IF(ISBLANK(A83), "", IF(ISNUMBER(B83),_xlfn.CONCAT(E83, B83, ".", C83), _xlfn.CONCAT(E83, C83)))</f>
        <v>TS3.4</v>
      </c>
    </row>
    <row r="84" spans="1:9" customFormat="1" x14ac:dyDescent="0.45">
      <c r="A84" s="96" t="s">
        <v>5764</v>
      </c>
      <c r="B84">
        <v>3</v>
      </c>
      <c r="C84" s="92">
        <v>5</v>
      </c>
      <c r="D84" s="93" t="s">
        <v>1109</v>
      </c>
      <c r="E84" t="str" cm="1">
        <f t="array" ref="E84">IFERROR(_xlfn.SWITCH(A84, "Tiny", "TS", "Mini", "MC", "Junior", "JC", "Senior", "SC", "GCSE", "GCSE"),"")</f>
        <v>TS</v>
      </c>
      <c r="F84" s="92" t="str">
        <f ca="1">IFERROR(VLOOKUP(I84,INDIRECT(A84&amp;"!"&amp;" C:D"), 2, FALSE),"")</f>
        <v>Tree Structures II</v>
      </c>
      <c r="G84" s="92" t="str" cm="1">
        <f t="array" ref="G84">IFERROR(CONCATENATE(TEXT(_xlfn.SWITCH(A84, "Tiny", "1", "Mini", "2", "Junior", "3", "Senior", "4", "GCSE", "5"),"00"),"-", IF(ISBLANK(B84), "XX", TEXT(B84,"00")), "-", TEXT(C84,"000")),"")</f>
        <v>01-03-005</v>
      </c>
      <c r="H84" t="str">
        <f>A84&amp;D84</f>
        <v>Tiny026e1653-93c8-45d7-8396-8b8ffc0eff54</v>
      </c>
      <c r="I84" s="97" t="str">
        <f>IF(ISBLANK(A84), "", IF(ISNUMBER(B84),_xlfn.CONCAT(E84, B84, ".", C84), _xlfn.CONCAT(E84, C84)))</f>
        <v>TS3.5</v>
      </c>
    </row>
    <row r="85" spans="1:9" customFormat="1" x14ac:dyDescent="0.45">
      <c r="A85" s="96" t="s">
        <v>5764</v>
      </c>
      <c r="B85">
        <v>3</v>
      </c>
      <c r="C85" s="92">
        <v>5</v>
      </c>
      <c r="D85" s="93" t="s">
        <v>1103</v>
      </c>
      <c r="E85" t="str" cm="1">
        <f t="array" ref="E85">IFERROR(_xlfn.SWITCH(A85, "Tiny", "TS", "Mini", "MC", "Junior", "JC", "Senior", "SC", "GCSE", "GCSE"),"")</f>
        <v>TS</v>
      </c>
      <c r="F85" s="92" t="str">
        <f ca="1">IFERROR(VLOOKUP(I85,INDIRECT(A85&amp;"!"&amp;" C:D"), 2, FALSE),"")</f>
        <v>Tree Structures II</v>
      </c>
      <c r="G85" s="92" t="str" cm="1">
        <f t="array" ref="G85">IFERROR(CONCATENATE(TEXT(_xlfn.SWITCH(A85, "Tiny", "1", "Mini", "2", "Junior", "3", "Senior", "4", "GCSE", "5"),"00"),"-", IF(ISBLANK(B85), "XX", TEXT(B85,"00")), "-", TEXT(C85,"000")),"")</f>
        <v>01-03-005</v>
      </c>
      <c r="H85" t="str">
        <f>A85&amp;D85</f>
        <v>Tiny045b3236-a656-489b-ac95-2c92f981a06d</v>
      </c>
      <c r="I85" s="97" t="str">
        <f>IF(ISBLANK(A85), "", IF(ISNUMBER(B85),_xlfn.CONCAT(E85, B85, ".", C85), _xlfn.CONCAT(E85, C85)))</f>
        <v>TS3.5</v>
      </c>
    </row>
    <row r="86" spans="1:9" customFormat="1" x14ac:dyDescent="0.45">
      <c r="A86" s="96" t="s">
        <v>5764</v>
      </c>
      <c r="B86">
        <v>3</v>
      </c>
      <c r="C86" s="92">
        <v>5</v>
      </c>
      <c r="D86" s="93" t="s">
        <v>1078</v>
      </c>
      <c r="E86" t="str" cm="1">
        <f t="array" ref="E86">IFERROR(_xlfn.SWITCH(A86, "Tiny", "TS", "Mini", "MC", "Junior", "JC", "Senior", "SC", "GCSE", "GCSE"),"")</f>
        <v>TS</v>
      </c>
      <c r="F86" s="92" t="str">
        <f ca="1">IFERROR(VLOOKUP(I86,INDIRECT(A86&amp;"!"&amp;" C:D"), 2, FALSE),"")</f>
        <v>Tree Structures II</v>
      </c>
      <c r="G86" s="92" t="str" cm="1">
        <f t="array" ref="G86">IFERROR(CONCATENATE(TEXT(_xlfn.SWITCH(A86, "Tiny", "1", "Mini", "2", "Junior", "3", "Senior", "4", "GCSE", "5"),"00"),"-", IF(ISBLANK(B86), "XX", TEXT(B86,"00")), "-", TEXT(C86,"000")),"")</f>
        <v>01-03-005</v>
      </c>
      <c r="H86" t="str">
        <f>A86&amp;D86</f>
        <v>Tiny073709f2-c3ff-4d9e-9446-6a4fa17fcd41</v>
      </c>
      <c r="I86" s="97" t="str">
        <f>IF(ISBLANK(A86), "", IF(ISNUMBER(B86),_xlfn.CONCAT(E86, B86, ".", C86), _xlfn.CONCAT(E86, C86)))</f>
        <v>TS3.5</v>
      </c>
    </row>
    <row r="87" spans="1:9" customFormat="1" x14ac:dyDescent="0.45">
      <c r="A87" s="96" t="s">
        <v>5764</v>
      </c>
      <c r="B87">
        <v>3</v>
      </c>
      <c r="C87" s="92">
        <v>5</v>
      </c>
      <c r="D87" s="93" t="str">
        <f>Master!AN284</f>
        <v>19aef803-f3b5-4f76-a4b8-8c3ff52b2920</v>
      </c>
      <c r="E87" t="str" cm="1">
        <f t="array" ref="E87">IFERROR(_xlfn.SWITCH(A87, "Tiny", "TS", "Mini", "MC", "Junior", "JC", "Senior", "SC", "GCSE", "GCSE"),"")</f>
        <v>TS</v>
      </c>
      <c r="F87" s="92" t="str">
        <f ca="1">IFERROR(VLOOKUP(I87,INDIRECT(A87&amp;"!"&amp;" C:D"), 2, FALSE),"")</f>
        <v>Tree Structures II</v>
      </c>
      <c r="G87" s="92" t="str" cm="1">
        <f t="array" ref="G87">IFERROR(CONCATENATE(TEXT(_xlfn.SWITCH(A87, "Tiny", "1", "Mini", "2", "Junior", "3", "Senior", "4", "GCSE", "5"),"00"),"-", IF(ISBLANK(B87), "XX", TEXT(B87,"00")), "-", TEXT(C87,"000")),"")</f>
        <v>01-03-005</v>
      </c>
      <c r="H87" t="str">
        <f>A87&amp;D87</f>
        <v>Tiny19aef803-f3b5-4f76-a4b8-8c3ff52b2920</v>
      </c>
      <c r="I87" s="97" t="str">
        <f>IF(ISBLANK(A87), "", IF(ISNUMBER(B87),_xlfn.CONCAT(E87, B87, ".", C87), _xlfn.CONCAT(E87, C87)))</f>
        <v>TS3.5</v>
      </c>
    </row>
    <row r="88" spans="1:9" customFormat="1" x14ac:dyDescent="0.45">
      <c r="A88" s="96" t="s">
        <v>5764</v>
      </c>
      <c r="B88">
        <v>3</v>
      </c>
      <c r="C88" s="92">
        <v>5</v>
      </c>
      <c r="D88" s="93" t="str">
        <f>Master!AN282</f>
        <v>85e57833-08ae-4bc9-a83b-89dc4d70b103</v>
      </c>
      <c r="E88" t="str" cm="1">
        <f t="array" ref="E88">IFERROR(_xlfn.SWITCH(A88, "Tiny", "TS", "Mini", "MC", "Junior", "JC", "Senior", "SC", "GCSE", "GCSE"),"")</f>
        <v>TS</v>
      </c>
      <c r="F88" s="92" t="str">
        <f ca="1">IFERROR(VLOOKUP(I88,INDIRECT(A88&amp;"!"&amp;" C:D"), 2, FALSE),"")</f>
        <v>Tree Structures II</v>
      </c>
      <c r="G88" s="92" t="str" cm="1">
        <f t="array" ref="G88">IFERROR(CONCATENATE(TEXT(_xlfn.SWITCH(A88, "Tiny", "1", "Mini", "2", "Junior", "3", "Senior", "4", "GCSE", "5"),"00"),"-", IF(ISBLANK(B88), "XX", TEXT(B88,"00")), "-", TEXT(C88,"000")),"")</f>
        <v>01-03-005</v>
      </c>
      <c r="H88" t="str">
        <f>A88&amp;D88</f>
        <v>Tiny85e57833-08ae-4bc9-a83b-89dc4d70b103</v>
      </c>
      <c r="I88" s="97" t="str">
        <f>IF(ISBLANK(A88), "", IF(ISNUMBER(B88),_xlfn.CONCAT(E88, B88, ".", C88), _xlfn.CONCAT(E88, C88)))</f>
        <v>TS3.5</v>
      </c>
    </row>
    <row r="89" spans="1:9" customFormat="1" x14ac:dyDescent="0.45">
      <c r="A89" s="96" t="s">
        <v>5764</v>
      </c>
      <c r="B89">
        <v>3</v>
      </c>
      <c r="C89" s="92">
        <v>5</v>
      </c>
      <c r="D89" s="93" t="str">
        <f>Master!AN280</f>
        <v>dfb7d987-153f-492a-ac7c-13203c84ec26</v>
      </c>
      <c r="E89" t="str" cm="1">
        <f t="array" ref="E89">IFERROR(_xlfn.SWITCH(A89, "Tiny", "TS", "Mini", "MC", "Junior", "JC", "Senior", "SC", "GCSE", "GCSE"),"")</f>
        <v>TS</v>
      </c>
      <c r="F89" s="92" t="str">
        <f ca="1">IFERROR(VLOOKUP(I89,INDIRECT(A89&amp;"!"&amp;" C:D"), 2, FALSE),"")</f>
        <v>Tree Structures II</v>
      </c>
      <c r="G89" s="92" t="str" cm="1">
        <f t="array" ref="G89">IFERROR(CONCATENATE(TEXT(_xlfn.SWITCH(A89, "Tiny", "1", "Mini", "2", "Junior", "3", "Senior", "4", "GCSE", "5"),"00"),"-", IF(ISBLANK(B89), "XX", TEXT(B89,"00")), "-", TEXT(C89,"000")),"")</f>
        <v>01-03-005</v>
      </c>
      <c r="H89" t="str">
        <f>A89&amp;D89</f>
        <v>Tinydfb7d987-153f-492a-ac7c-13203c84ec26</v>
      </c>
      <c r="I89" s="97" t="str">
        <f>IF(ISBLANK(A89), "", IF(ISNUMBER(B89),_xlfn.CONCAT(E89, B89, ".", C89), _xlfn.CONCAT(E89, C89)))</f>
        <v>TS3.5</v>
      </c>
    </row>
    <row r="90" spans="1:9" customFormat="1" x14ac:dyDescent="0.45">
      <c r="A90" s="96" t="s">
        <v>5764</v>
      </c>
      <c r="B90">
        <v>3</v>
      </c>
      <c r="C90" s="92">
        <v>6</v>
      </c>
      <c r="D90" s="93" t="str">
        <f>Master!AN253</f>
        <v>61781db7-966f-4be1-820d-cd2e741df4e3</v>
      </c>
      <c r="E90" t="str" cm="1">
        <f t="array" ref="E90">IFERROR(_xlfn.SWITCH(A90, "Tiny", "TS", "Mini", "MC", "Junior", "JC", "Senior", "SC", "GCSE", "GCSE"),"")</f>
        <v>TS</v>
      </c>
      <c r="F90" s="92" t="str">
        <f ca="1">IFERROR(VLOOKUP(I90,INDIRECT(A90&amp;"!"&amp;" C:D"), 2, FALSE),"")</f>
        <v>Queues &amp; Stacks II</v>
      </c>
      <c r="G90" s="92" t="str" cm="1">
        <f t="array" ref="G90">IFERROR(CONCATENATE(TEXT(_xlfn.SWITCH(A90, "Tiny", "1", "Mini", "2", "Junior", "3", "Senior", "4", "GCSE", "5"),"00"),"-", IF(ISBLANK(B90), "XX", TEXT(B90,"00")), "-", TEXT(C90,"000")),"")</f>
        <v>01-03-006</v>
      </c>
      <c r="H90" t="str">
        <f>A90&amp;D90</f>
        <v>Tiny61781db7-966f-4be1-820d-cd2e741df4e3</v>
      </c>
      <c r="I90" s="97" t="str">
        <f>IF(ISBLANK(A90), "", IF(ISNUMBER(B90),_xlfn.CONCAT(E90, B90, ".", C90), _xlfn.CONCAT(E90, C90)))</f>
        <v>TS3.6</v>
      </c>
    </row>
    <row r="91" spans="1:9" customFormat="1" x14ac:dyDescent="0.45">
      <c r="A91" s="96" t="s">
        <v>5764</v>
      </c>
      <c r="B91">
        <v>3</v>
      </c>
      <c r="C91" s="92">
        <v>6</v>
      </c>
      <c r="D91" s="93" t="str">
        <f>Master!AN264</f>
        <v>677aa733-8bfd-49df-8898-60b46598e6ee</v>
      </c>
      <c r="E91" t="str" cm="1">
        <f t="array" ref="E91">IFERROR(_xlfn.SWITCH(A91, "Tiny", "TS", "Mini", "MC", "Junior", "JC", "Senior", "SC", "GCSE", "GCSE"),"")</f>
        <v>TS</v>
      </c>
      <c r="F91" s="92" t="str">
        <f ca="1">IFERROR(VLOOKUP(I91,INDIRECT(A91&amp;"!"&amp;" C:D"), 2, FALSE),"")</f>
        <v>Queues &amp; Stacks II</v>
      </c>
      <c r="G91" s="92" t="str" cm="1">
        <f t="array" ref="G91">IFERROR(CONCATENATE(TEXT(_xlfn.SWITCH(A91, "Tiny", "1", "Mini", "2", "Junior", "3", "Senior", "4", "GCSE", "5"),"00"),"-", IF(ISBLANK(B91), "XX", TEXT(B91,"00")), "-", TEXT(C91,"000")),"")</f>
        <v>01-03-006</v>
      </c>
      <c r="H91" t="str">
        <f>A91&amp;D91</f>
        <v>Tiny677aa733-8bfd-49df-8898-60b46598e6ee</v>
      </c>
      <c r="I91" s="97" t="str">
        <f>IF(ISBLANK(A91), "", IF(ISNUMBER(B91),_xlfn.CONCAT(E91, B91, ".", C91), _xlfn.CONCAT(E91, C91)))</f>
        <v>TS3.6</v>
      </c>
    </row>
    <row r="92" spans="1:9" customFormat="1" x14ac:dyDescent="0.45">
      <c r="A92" s="96" t="s">
        <v>5764</v>
      </c>
      <c r="B92">
        <v>3</v>
      </c>
      <c r="C92" s="92">
        <v>6</v>
      </c>
      <c r="D92" s="93" t="str">
        <f>Master!AN260</f>
        <v>6ec0eb5d-f258-49da-a165-c20b9e4df5d4</v>
      </c>
      <c r="E92" t="str" cm="1">
        <f t="array" ref="E92">IFERROR(_xlfn.SWITCH(A92, "Tiny", "TS", "Mini", "MC", "Junior", "JC", "Senior", "SC", "GCSE", "GCSE"),"")</f>
        <v>TS</v>
      </c>
      <c r="F92" s="92" t="str">
        <f ca="1">IFERROR(VLOOKUP(I92,INDIRECT(A92&amp;"!"&amp;" C:D"), 2, FALSE),"")</f>
        <v>Queues &amp; Stacks II</v>
      </c>
      <c r="G92" s="92" t="str" cm="1">
        <f t="array" ref="G92">IFERROR(CONCATENATE(TEXT(_xlfn.SWITCH(A92, "Tiny", "1", "Mini", "2", "Junior", "3", "Senior", "4", "GCSE", "5"),"00"),"-", IF(ISBLANK(B92), "XX", TEXT(B92,"00")), "-", TEXT(C92,"000")),"")</f>
        <v>01-03-006</v>
      </c>
      <c r="H92" t="str">
        <f>A92&amp;D92</f>
        <v>Tiny6ec0eb5d-f258-49da-a165-c20b9e4df5d4</v>
      </c>
      <c r="I92" s="97" t="str">
        <f>IF(ISBLANK(A92), "", IF(ISNUMBER(B92),_xlfn.CONCAT(E92, B92, ".", C92), _xlfn.CONCAT(E92, C92)))</f>
        <v>TS3.6</v>
      </c>
    </row>
    <row r="93" spans="1:9" customFormat="1" x14ac:dyDescent="0.45">
      <c r="A93" s="96" t="s">
        <v>5764</v>
      </c>
      <c r="B93">
        <v>3</v>
      </c>
      <c r="C93" s="92">
        <v>6</v>
      </c>
      <c r="D93" s="93" t="str">
        <f>Master!AN261</f>
        <v>728282ef-0762-4f00-8a23-01780613378a</v>
      </c>
      <c r="E93" t="str" cm="1">
        <f t="array" ref="E93">IFERROR(_xlfn.SWITCH(A93, "Tiny", "TS", "Mini", "MC", "Junior", "JC", "Senior", "SC", "GCSE", "GCSE"),"")</f>
        <v>TS</v>
      </c>
      <c r="F93" s="92" t="str">
        <f ca="1">IFERROR(VLOOKUP(I93,INDIRECT(A93&amp;"!"&amp;" C:D"), 2, FALSE),"")</f>
        <v>Queues &amp; Stacks II</v>
      </c>
      <c r="G93" s="92" t="str" cm="1">
        <f t="array" ref="G93">IFERROR(CONCATENATE(TEXT(_xlfn.SWITCH(A93, "Tiny", "1", "Mini", "2", "Junior", "3", "Senior", "4", "GCSE", "5"),"00"),"-", IF(ISBLANK(B93), "XX", TEXT(B93,"00")), "-", TEXT(C93,"000")),"")</f>
        <v>01-03-006</v>
      </c>
      <c r="H93" t="str">
        <f>A93&amp;D93</f>
        <v>Tiny728282ef-0762-4f00-8a23-01780613378a</v>
      </c>
      <c r="I93" s="97" t="str">
        <f>IF(ISBLANK(A93), "", IF(ISNUMBER(B93),_xlfn.CONCAT(E93, B93, ".", C93), _xlfn.CONCAT(E93, C93)))</f>
        <v>TS3.6</v>
      </c>
    </row>
    <row r="94" spans="1:9" customFormat="1" x14ac:dyDescent="0.45">
      <c r="A94" s="96" t="s">
        <v>5764</v>
      </c>
      <c r="B94">
        <v>3</v>
      </c>
      <c r="C94" s="92">
        <v>6</v>
      </c>
      <c r="D94" s="93" t="str">
        <f>Master!AN254</f>
        <v>8566d4b7-7c2c-4386-9719-a2badbb6e115</v>
      </c>
      <c r="E94" t="str" cm="1">
        <f t="array" ref="E94">IFERROR(_xlfn.SWITCH(A94, "Tiny", "TS", "Mini", "MC", "Junior", "JC", "Senior", "SC", "GCSE", "GCSE"),"")</f>
        <v>TS</v>
      </c>
      <c r="F94" s="92" t="str">
        <f ca="1">IFERROR(VLOOKUP(I94,INDIRECT(A94&amp;"!"&amp;" C:D"), 2, FALSE),"")</f>
        <v>Queues &amp; Stacks II</v>
      </c>
      <c r="G94" s="92" t="str" cm="1">
        <f t="array" ref="G94">IFERROR(CONCATENATE(TEXT(_xlfn.SWITCH(A94, "Tiny", "1", "Mini", "2", "Junior", "3", "Senior", "4", "GCSE", "5"),"00"),"-", IF(ISBLANK(B94), "XX", TEXT(B94,"00")), "-", TEXT(C94,"000")),"")</f>
        <v>01-03-006</v>
      </c>
      <c r="H94" t="str">
        <f>A94&amp;D94</f>
        <v>Tiny8566d4b7-7c2c-4386-9719-a2badbb6e115</v>
      </c>
      <c r="I94" s="97" t="str">
        <f>IF(ISBLANK(A94), "", IF(ISNUMBER(B94),_xlfn.CONCAT(E94, B94, ".", C94), _xlfn.CONCAT(E94, C94)))</f>
        <v>TS3.6</v>
      </c>
    </row>
    <row r="95" spans="1:9" customFormat="1" x14ac:dyDescent="0.45">
      <c r="A95" s="96" t="s">
        <v>5764</v>
      </c>
      <c r="B95">
        <v>3</v>
      </c>
      <c r="C95" s="92">
        <v>6</v>
      </c>
      <c r="D95" s="93" t="str">
        <f>Master!AN259</f>
        <v>a69c2d90-7f66-46a5-9894-cd73254ebd3d</v>
      </c>
      <c r="E95" t="str" cm="1">
        <f t="array" ref="E95">IFERROR(_xlfn.SWITCH(A95, "Tiny", "TS", "Mini", "MC", "Junior", "JC", "Senior", "SC", "GCSE", "GCSE"),"")</f>
        <v>TS</v>
      </c>
      <c r="F95" s="92" t="str">
        <f ca="1">IFERROR(VLOOKUP(I95,INDIRECT(A95&amp;"!"&amp;" C:D"), 2, FALSE),"")</f>
        <v>Queues &amp; Stacks II</v>
      </c>
      <c r="G95" s="92" t="str" cm="1">
        <f t="array" ref="G95">IFERROR(CONCATENATE(TEXT(_xlfn.SWITCH(A95, "Tiny", "1", "Mini", "2", "Junior", "3", "Senior", "4", "GCSE", "5"),"00"),"-", IF(ISBLANK(B95), "XX", TEXT(B95,"00")), "-", TEXT(C95,"000")),"")</f>
        <v>01-03-006</v>
      </c>
      <c r="H95" t="str">
        <f>A95&amp;D95</f>
        <v>Tinya69c2d90-7f66-46a5-9894-cd73254ebd3d</v>
      </c>
      <c r="I95" s="97" t="str">
        <f>IF(ISBLANK(A95), "", IF(ISNUMBER(B95),_xlfn.CONCAT(E95, B95, ".", C95), _xlfn.CONCAT(E95, C95)))</f>
        <v>TS3.6</v>
      </c>
    </row>
    <row r="96" spans="1:9" customFormat="1" x14ac:dyDescent="0.45">
      <c r="A96" s="96" t="s">
        <v>5764</v>
      </c>
      <c r="B96">
        <v>3</v>
      </c>
      <c r="C96" s="92">
        <v>6</v>
      </c>
      <c r="D96" s="93" t="str">
        <f>Master!AN263</f>
        <v>a70e3bf8-c6c7-48b8-b1cd-77690ed2ce9f</v>
      </c>
      <c r="E96" t="str" cm="1">
        <f t="array" ref="E96">IFERROR(_xlfn.SWITCH(A96, "Tiny", "TS", "Mini", "MC", "Junior", "JC", "Senior", "SC", "GCSE", "GCSE"),"")</f>
        <v>TS</v>
      </c>
      <c r="F96" s="92" t="str">
        <f ca="1">IFERROR(VLOOKUP(I96,INDIRECT(A96&amp;"!"&amp;" C:D"), 2, FALSE),"")</f>
        <v>Queues &amp; Stacks II</v>
      </c>
      <c r="G96" s="92" t="str" cm="1">
        <f t="array" ref="G96">IFERROR(CONCATENATE(TEXT(_xlfn.SWITCH(A96, "Tiny", "1", "Mini", "2", "Junior", "3", "Senior", "4", "GCSE", "5"),"00"),"-", IF(ISBLANK(B96), "XX", TEXT(B96,"00")), "-", TEXT(C96,"000")),"")</f>
        <v>01-03-006</v>
      </c>
      <c r="H96" t="str">
        <f>A96&amp;D96</f>
        <v>Tinya70e3bf8-c6c7-48b8-b1cd-77690ed2ce9f</v>
      </c>
      <c r="I96" s="97" t="str">
        <f>IF(ISBLANK(A96), "", IF(ISNUMBER(B96),_xlfn.CONCAT(E96, B96, ".", C96), _xlfn.CONCAT(E96, C96)))</f>
        <v>TS3.6</v>
      </c>
    </row>
    <row r="97" spans="1:9" customFormat="1" x14ac:dyDescent="0.45">
      <c r="A97" s="96" t="s">
        <v>5764</v>
      </c>
      <c r="B97">
        <v>3</v>
      </c>
      <c r="C97" s="92">
        <v>6</v>
      </c>
      <c r="D97" s="93" t="str">
        <f>Master!AN256</f>
        <v>fcf2a04c-13e2-494b-ba45-a7ae6379c5c2</v>
      </c>
      <c r="E97" t="str" cm="1">
        <f t="array" ref="E97">IFERROR(_xlfn.SWITCH(A97, "Tiny", "TS", "Mini", "MC", "Junior", "JC", "Senior", "SC", "GCSE", "GCSE"),"")</f>
        <v>TS</v>
      </c>
      <c r="F97" s="92" t="str">
        <f ca="1">IFERROR(VLOOKUP(I97,INDIRECT(A97&amp;"!"&amp;" C:D"), 2, FALSE),"")</f>
        <v>Queues &amp; Stacks II</v>
      </c>
      <c r="G97" s="92" t="str" cm="1">
        <f t="array" ref="G97">IFERROR(CONCATENATE(TEXT(_xlfn.SWITCH(A97, "Tiny", "1", "Mini", "2", "Junior", "3", "Senior", "4", "GCSE", "5"),"00"),"-", IF(ISBLANK(B97), "XX", TEXT(B97,"00")), "-", TEXT(C97,"000")),"")</f>
        <v>01-03-006</v>
      </c>
      <c r="H97" t="str">
        <f>A97&amp;D97</f>
        <v>Tinyfcf2a04c-13e2-494b-ba45-a7ae6379c5c2</v>
      </c>
      <c r="I97" s="97" t="str">
        <f>IF(ISBLANK(A97), "", IF(ISNUMBER(B97),_xlfn.CONCAT(E97, B97, ".", C97), _xlfn.CONCAT(E97, C97)))</f>
        <v>TS3.6</v>
      </c>
    </row>
    <row r="98" spans="1:9" customFormat="1" x14ac:dyDescent="0.45">
      <c r="A98" s="96" t="s">
        <v>5764</v>
      </c>
      <c r="B98">
        <v>3</v>
      </c>
      <c r="C98" s="92">
        <v>7</v>
      </c>
      <c r="D98" s="93" t="str">
        <f>Master!AN435</f>
        <v>4e9160e0-abaf-493e-aff1-7208e4bfeb92</v>
      </c>
      <c r="E98" t="str" cm="1">
        <f t="array" ref="E98">IFERROR(_xlfn.SWITCH(A98, "Tiny", "TS", "Mini", "MC", "Junior", "JC", "Senior", "SC", "GCSE", "GCSE"),"")</f>
        <v>TS</v>
      </c>
      <c r="F98" s="92" t="str">
        <f ca="1">IFERROR(VLOOKUP(I98,INDIRECT(A98&amp;"!"&amp;" C:D"), 2, FALSE),"")</f>
        <v>Binary Search</v>
      </c>
      <c r="G98" s="92" t="str" cm="1">
        <f t="array" ref="G98">IFERROR(CONCATENATE(TEXT(_xlfn.SWITCH(A98, "Tiny", "1", "Mini", "2", "Junior", "3", "Senior", "4", "GCSE", "5"),"00"),"-", IF(ISBLANK(B98), "XX", TEXT(B98,"00")), "-", TEXT(C98,"000")),"")</f>
        <v>01-03-007</v>
      </c>
      <c r="H98" t="str">
        <f>A98&amp;D98</f>
        <v>Tiny4e9160e0-abaf-493e-aff1-7208e4bfeb92</v>
      </c>
      <c r="I98" s="97" t="str">
        <f>IF(ISBLANK(A98), "", IF(ISNUMBER(B98),_xlfn.CONCAT(E98, B98, ".", C98), _xlfn.CONCAT(E98, C98)))</f>
        <v>TS3.7</v>
      </c>
    </row>
    <row r="99" spans="1:9" customFormat="1" x14ac:dyDescent="0.45">
      <c r="A99" s="96" t="s">
        <v>5764</v>
      </c>
      <c r="B99">
        <v>3</v>
      </c>
      <c r="C99" s="92">
        <v>7</v>
      </c>
      <c r="D99" s="93" t="str">
        <f>Master!AN151</f>
        <v>7c7e39aa-a618-4d26-9708-0e2537a39f8d</v>
      </c>
      <c r="E99" t="str" cm="1">
        <f t="array" ref="E99">IFERROR(_xlfn.SWITCH(A99, "Tiny", "TS", "Mini", "MC", "Junior", "JC", "Senior", "SC", "GCSE", "GCSE"),"")</f>
        <v>TS</v>
      </c>
      <c r="F99" s="92" t="str">
        <f ca="1">IFERROR(VLOOKUP(I99,INDIRECT(A99&amp;"!"&amp;" C:D"), 2, FALSE),"")</f>
        <v>Binary Search</v>
      </c>
      <c r="G99" s="92" t="str" cm="1">
        <f t="array" ref="G99">IFERROR(CONCATENATE(TEXT(_xlfn.SWITCH(A99, "Tiny", "1", "Mini", "2", "Junior", "3", "Senior", "4", "GCSE", "5"),"00"),"-", IF(ISBLANK(B99), "XX", TEXT(B99,"00")), "-", TEXT(C99,"000")),"")</f>
        <v>01-03-007</v>
      </c>
      <c r="H99" t="str">
        <f>A99&amp;D99</f>
        <v>Tiny7c7e39aa-a618-4d26-9708-0e2537a39f8d</v>
      </c>
      <c r="I99" s="97" t="str">
        <f>IF(ISBLANK(A99), "", IF(ISNUMBER(B99),_xlfn.CONCAT(E99, B99, ".", C99), _xlfn.CONCAT(E99, C99)))</f>
        <v>TS3.7</v>
      </c>
    </row>
    <row r="100" spans="1:9" customFormat="1" x14ac:dyDescent="0.45">
      <c r="A100" s="96" t="s">
        <v>5764</v>
      </c>
      <c r="B100">
        <v>3</v>
      </c>
      <c r="C100" s="92">
        <v>7</v>
      </c>
      <c r="D100" s="93" t="str">
        <f>Master!AN434</f>
        <v>7f79f650-7ad8-49bb-a4e8-b4f33a4654b1</v>
      </c>
      <c r="E100" t="str" cm="1">
        <f t="array" ref="E100">IFERROR(_xlfn.SWITCH(A100, "Tiny", "TS", "Mini", "MC", "Junior", "JC", "Senior", "SC", "GCSE", "GCSE"),"")</f>
        <v>TS</v>
      </c>
      <c r="F100" s="92" t="str">
        <f ca="1">IFERROR(VLOOKUP(I100,INDIRECT(A100&amp;"!"&amp;" C:D"), 2, FALSE),"")</f>
        <v>Binary Search</v>
      </c>
      <c r="G100" s="92" t="str" cm="1">
        <f t="array" ref="G100">IFERROR(CONCATENATE(TEXT(_xlfn.SWITCH(A100, "Tiny", "1", "Mini", "2", "Junior", "3", "Senior", "4", "GCSE", "5"),"00"),"-", IF(ISBLANK(B100), "XX", TEXT(B100,"00")), "-", TEXT(C100,"000")),"")</f>
        <v>01-03-007</v>
      </c>
      <c r="H100" t="str">
        <f>A100&amp;D100</f>
        <v>Tiny7f79f650-7ad8-49bb-a4e8-b4f33a4654b1</v>
      </c>
      <c r="I100" s="97" t="str">
        <f>IF(ISBLANK(A100), "", IF(ISNUMBER(B100),_xlfn.CONCAT(E100, B100, ".", C100), _xlfn.CONCAT(E100, C100)))</f>
        <v>TS3.7</v>
      </c>
    </row>
    <row r="101" spans="1:9" customFormat="1" x14ac:dyDescent="0.45">
      <c r="A101" s="96" t="s">
        <v>5764</v>
      </c>
      <c r="B101">
        <v>3</v>
      </c>
      <c r="C101" s="92">
        <v>7</v>
      </c>
      <c r="D101" s="93" t="str">
        <f>Master!AN430</f>
        <v>904d190e-c6b6-49b4-aba9-6a1e5aea5f43</v>
      </c>
      <c r="E101" t="str" cm="1">
        <f t="array" ref="E101">IFERROR(_xlfn.SWITCH(A101, "Tiny", "TS", "Mini", "MC", "Junior", "JC", "Senior", "SC", "GCSE", "GCSE"),"")</f>
        <v>TS</v>
      </c>
      <c r="F101" s="92" t="str">
        <f ca="1">IFERROR(VLOOKUP(I101,INDIRECT(A101&amp;"!"&amp;" C:D"), 2, FALSE),"")</f>
        <v>Binary Search</v>
      </c>
      <c r="G101" s="92" t="str" cm="1">
        <f t="array" ref="G101">IFERROR(CONCATENATE(TEXT(_xlfn.SWITCH(A101, "Tiny", "1", "Mini", "2", "Junior", "3", "Senior", "4", "GCSE", "5"),"00"),"-", IF(ISBLANK(B101), "XX", TEXT(B101,"00")), "-", TEXT(C101,"000")),"")</f>
        <v>01-03-007</v>
      </c>
      <c r="H101" t="str">
        <f>A101&amp;D101</f>
        <v>Tiny904d190e-c6b6-49b4-aba9-6a1e5aea5f43</v>
      </c>
      <c r="I101" s="97" t="str">
        <f>IF(ISBLANK(A101), "", IF(ISNUMBER(B101),_xlfn.CONCAT(E101, B101, ".", C101), _xlfn.CONCAT(E101, C101)))</f>
        <v>TS3.7</v>
      </c>
    </row>
    <row r="102" spans="1:9" customFormat="1" x14ac:dyDescent="0.45">
      <c r="A102" s="96" t="s">
        <v>5764</v>
      </c>
      <c r="B102">
        <v>3</v>
      </c>
      <c r="C102" s="92">
        <v>8</v>
      </c>
      <c r="D102" s="93" t="str">
        <f>Master!AN417</f>
        <v>22641938-b291-4f86-b57c-93364881eb39</v>
      </c>
      <c r="E102" t="str" cm="1">
        <f t="array" ref="E102">IFERROR(_xlfn.SWITCH(A102, "Tiny", "TS", "Mini", "MC", "Junior", "JC", "Senior", "SC", "GCSE", "GCSE"),"")</f>
        <v>TS</v>
      </c>
      <c r="F102" s="92" t="str">
        <f ca="1">IFERROR(VLOOKUP(I102,INDIRECT(A102&amp;"!"&amp;" C:D"), 2, FALSE),"")</f>
        <v>Sorting</v>
      </c>
      <c r="G102" s="92" t="str" cm="1">
        <f t="array" ref="G102">IFERROR(CONCATENATE(TEXT(_xlfn.SWITCH(A102, "Tiny", "1", "Mini", "2", "Junior", "3", "Senior", "4", "GCSE", "5"),"00"),"-", IF(ISBLANK(B102), "XX", TEXT(B102,"00")), "-", TEXT(C102,"000")),"")</f>
        <v>01-03-008</v>
      </c>
      <c r="H102" t="str">
        <f>A102&amp;D102</f>
        <v>Tiny22641938-b291-4f86-b57c-93364881eb39</v>
      </c>
      <c r="I102" s="97" t="str">
        <f>IF(ISBLANK(A102), "", IF(ISNUMBER(B102),_xlfn.CONCAT(E102, B102, ".", C102), _xlfn.CONCAT(E102, C102)))</f>
        <v>TS3.8</v>
      </c>
    </row>
    <row r="103" spans="1:9" customFormat="1" x14ac:dyDescent="0.45">
      <c r="A103" s="96" t="s">
        <v>5764</v>
      </c>
      <c r="B103">
        <v>3</v>
      </c>
      <c r="C103" s="92">
        <v>8</v>
      </c>
      <c r="D103" s="93" t="str">
        <f>Master!AN420</f>
        <v>410de8c1-73c2-47fd-bfa4-37624341f7b6</v>
      </c>
      <c r="E103" t="str" cm="1">
        <f t="array" ref="E103">IFERROR(_xlfn.SWITCH(A103, "Tiny", "TS", "Mini", "MC", "Junior", "JC", "Senior", "SC", "GCSE", "GCSE"),"")</f>
        <v>TS</v>
      </c>
      <c r="F103" s="92" t="str">
        <f ca="1">IFERROR(VLOOKUP(I103,INDIRECT(A103&amp;"!"&amp;" C:D"), 2, FALSE),"")</f>
        <v>Sorting</v>
      </c>
      <c r="G103" s="92" t="str" cm="1">
        <f t="array" ref="G103">IFERROR(CONCATENATE(TEXT(_xlfn.SWITCH(A103, "Tiny", "1", "Mini", "2", "Junior", "3", "Senior", "4", "GCSE", "5"),"00"),"-", IF(ISBLANK(B103), "XX", TEXT(B103,"00")), "-", TEXT(C103,"000")),"")</f>
        <v>01-03-008</v>
      </c>
      <c r="H103" t="str">
        <f>A103&amp;D103</f>
        <v>Tiny410de8c1-73c2-47fd-bfa4-37624341f7b6</v>
      </c>
      <c r="I103" s="97" t="str">
        <f>IF(ISBLANK(A103), "", IF(ISNUMBER(B103),_xlfn.CONCAT(E103, B103, ".", C103), _xlfn.CONCAT(E103, C103)))</f>
        <v>TS3.8</v>
      </c>
    </row>
    <row r="104" spans="1:9" customFormat="1" x14ac:dyDescent="0.45">
      <c r="A104" s="96" t="s">
        <v>5764</v>
      </c>
      <c r="B104">
        <v>3</v>
      </c>
      <c r="C104" s="92">
        <v>8</v>
      </c>
      <c r="D104" s="93" t="str">
        <f>Master!AN413</f>
        <v>531c6ec0-fb02-46ef-8237-d6c5cda496e7</v>
      </c>
      <c r="E104" t="str" cm="1">
        <f t="array" ref="E104">IFERROR(_xlfn.SWITCH(A104, "Tiny", "TS", "Mini", "MC", "Junior", "JC", "Senior", "SC", "GCSE", "GCSE"),"")</f>
        <v>TS</v>
      </c>
      <c r="F104" s="92" t="str">
        <f ca="1">IFERROR(VLOOKUP(I104,INDIRECT(A104&amp;"!"&amp;" C:D"), 2, FALSE),"")</f>
        <v>Sorting</v>
      </c>
      <c r="G104" s="92" t="str" cm="1">
        <f t="array" ref="G104">IFERROR(CONCATENATE(TEXT(_xlfn.SWITCH(A104, "Tiny", "1", "Mini", "2", "Junior", "3", "Senior", "4", "GCSE", "5"),"00"),"-", IF(ISBLANK(B104), "XX", TEXT(B104,"00")), "-", TEXT(C104,"000")),"")</f>
        <v>01-03-008</v>
      </c>
      <c r="H104" t="str">
        <f>A104&amp;D104</f>
        <v>Tiny531c6ec0-fb02-46ef-8237-d6c5cda496e7</v>
      </c>
      <c r="I104" s="97" t="str">
        <f>IF(ISBLANK(A104), "", IF(ISNUMBER(B104),_xlfn.CONCAT(E104, B104, ".", C104), _xlfn.CONCAT(E104, C104)))</f>
        <v>TS3.8</v>
      </c>
    </row>
    <row r="105" spans="1:9" customFormat="1" x14ac:dyDescent="0.45">
      <c r="A105" s="96" t="s">
        <v>5764</v>
      </c>
      <c r="B105">
        <v>3</v>
      </c>
      <c r="C105" s="92">
        <v>8</v>
      </c>
      <c r="D105" s="93" t="str">
        <f>Master!AN421</f>
        <v>588f5489-3934-44d3-b1fc-9ef3232ee918</v>
      </c>
      <c r="E105" t="str" cm="1">
        <f t="array" ref="E105">IFERROR(_xlfn.SWITCH(A105, "Tiny", "TS", "Mini", "MC", "Junior", "JC", "Senior", "SC", "GCSE", "GCSE"),"")</f>
        <v>TS</v>
      </c>
      <c r="F105" s="92" t="str">
        <f ca="1">IFERROR(VLOOKUP(I105,INDIRECT(A105&amp;"!"&amp;" C:D"), 2, FALSE),"")</f>
        <v>Sorting</v>
      </c>
      <c r="G105" s="92" t="str" cm="1">
        <f t="array" ref="G105">IFERROR(CONCATENATE(TEXT(_xlfn.SWITCH(A105, "Tiny", "1", "Mini", "2", "Junior", "3", "Senior", "4", "GCSE", "5"),"00"),"-", IF(ISBLANK(B105), "XX", TEXT(B105,"00")), "-", TEXT(C105,"000")),"")</f>
        <v>01-03-008</v>
      </c>
      <c r="H105" t="str">
        <f>A105&amp;D105</f>
        <v>Tiny588f5489-3934-44d3-b1fc-9ef3232ee918</v>
      </c>
      <c r="I105" s="97" t="str">
        <f>IF(ISBLANK(A105), "", IF(ISNUMBER(B105),_xlfn.CONCAT(E105, B105, ".", C105), _xlfn.CONCAT(E105, C105)))</f>
        <v>TS3.8</v>
      </c>
    </row>
    <row r="106" spans="1:9" customFormat="1" x14ac:dyDescent="0.45">
      <c r="A106" s="96" t="s">
        <v>5764</v>
      </c>
      <c r="B106">
        <v>3</v>
      </c>
      <c r="C106" s="92">
        <v>8</v>
      </c>
      <c r="D106" s="93" t="str">
        <f>Master!AN419</f>
        <v>8cf2d5d2-6726-4e28-8403-59b013a83c51</v>
      </c>
      <c r="E106" t="str" cm="1">
        <f t="array" ref="E106">IFERROR(_xlfn.SWITCH(A106, "Tiny", "TS", "Mini", "MC", "Junior", "JC", "Senior", "SC", "GCSE", "GCSE"),"")</f>
        <v>TS</v>
      </c>
      <c r="F106" s="92" t="str">
        <f ca="1">IFERROR(VLOOKUP(I106,INDIRECT(A106&amp;"!"&amp;" C:D"), 2, FALSE),"")</f>
        <v>Sorting</v>
      </c>
      <c r="G106" s="92" t="str" cm="1">
        <f t="array" ref="G106">IFERROR(CONCATENATE(TEXT(_xlfn.SWITCH(A106, "Tiny", "1", "Mini", "2", "Junior", "3", "Senior", "4", "GCSE", "5"),"00"),"-", IF(ISBLANK(B106), "XX", TEXT(B106,"00")), "-", TEXT(C106,"000")),"")</f>
        <v>01-03-008</v>
      </c>
      <c r="H106" t="str">
        <f>A106&amp;D106</f>
        <v>Tiny8cf2d5d2-6726-4e28-8403-59b013a83c51</v>
      </c>
      <c r="I106" s="97" t="str">
        <f>IF(ISBLANK(A106), "", IF(ISNUMBER(B106),_xlfn.CONCAT(E106, B106, ".", C106), _xlfn.CONCAT(E106, C106)))</f>
        <v>TS3.8</v>
      </c>
    </row>
    <row r="107" spans="1:9" customFormat="1" x14ac:dyDescent="0.45">
      <c r="A107" s="96" t="s">
        <v>5764</v>
      </c>
      <c r="B107">
        <v>3</v>
      </c>
      <c r="C107" s="92">
        <v>8</v>
      </c>
      <c r="D107" s="93" t="str">
        <f>Master!AN414</f>
        <v>9937371d-a47b-4112-9c85-d9ffd99051fe</v>
      </c>
      <c r="E107" t="str" cm="1">
        <f t="array" ref="E107">IFERROR(_xlfn.SWITCH(A107, "Tiny", "TS", "Mini", "MC", "Junior", "JC", "Senior", "SC", "GCSE", "GCSE"),"")</f>
        <v>TS</v>
      </c>
      <c r="F107" s="92" t="str">
        <f ca="1">IFERROR(VLOOKUP(I107,INDIRECT(A107&amp;"!"&amp;" C:D"), 2, FALSE),"")</f>
        <v>Sorting</v>
      </c>
      <c r="G107" s="92" t="str" cm="1">
        <f t="array" ref="G107">IFERROR(CONCATENATE(TEXT(_xlfn.SWITCH(A107, "Tiny", "1", "Mini", "2", "Junior", "3", "Senior", "4", "GCSE", "5"),"00"),"-", IF(ISBLANK(B107), "XX", TEXT(B107,"00")), "-", TEXT(C107,"000")),"")</f>
        <v>01-03-008</v>
      </c>
      <c r="H107" t="str">
        <f>A107&amp;D107</f>
        <v>Tiny9937371d-a47b-4112-9c85-d9ffd99051fe</v>
      </c>
      <c r="I107" s="97" t="str">
        <f>IF(ISBLANK(A107), "", IF(ISNUMBER(B107),_xlfn.CONCAT(E107, B107, ".", C107), _xlfn.CONCAT(E107, C107)))</f>
        <v>TS3.8</v>
      </c>
    </row>
    <row r="108" spans="1:9" customFormat="1" x14ac:dyDescent="0.45">
      <c r="A108" s="96" t="s">
        <v>5764</v>
      </c>
      <c r="B108">
        <v>3</v>
      </c>
      <c r="C108" s="92">
        <v>9</v>
      </c>
      <c r="D108" s="93" t="str">
        <f>Master!AN716</f>
        <v>6351a369-e405-441e-898f-960fc9177162</v>
      </c>
      <c r="E108" t="str" cm="1">
        <f t="array" ref="E108">IFERROR(_xlfn.SWITCH(A108, "Tiny", "TS", "Mini", "MC", "Junior", "JC", "Senior", "SC", "GCSE", "GCSE"),"")</f>
        <v>TS</v>
      </c>
      <c r="F108" s="92" t="str">
        <f ca="1">IFERROR(VLOOKUP(I108,INDIRECT(A108&amp;"!"&amp;" C:D"), 2, FALSE),"")</f>
        <v>Binary Code</v>
      </c>
      <c r="G108" s="92" t="str" cm="1">
        <f t="array" ref="G108">IFERROR(CONCATENATE(TEXT(_xlfn.SWITCH(A108, "Tiny", "1", "Mini", "2", "Junior", "3", "Senior", "4", "GCSE", "5"),"00"),"-", IF(ISBLANK(B108), "XX", TEXT(B108,"00")), "-", TEXT(C108,"000")),"")</f>
        <v>01-03-009</v>
      </c>
      <c r="H108" t="str">
        <f>A108&amp;D108</f>
        <v>Tiny6351a369-e405-441e-898f-960fc9177162</v>
      </c>
      <c r="I108" s="97" t="str">
        <f>IF(ISBLANK(A108), "", IF(ISNUMBER(B108),_xlfn.CONCAT(E108, B108, ".", C108), _xlfn.CONCAT(E108, C108)))</f>
        <v>TS3.9</v>
      </c>
    </row>
    <row r="109" spans="1:9" customFormat="1" x14ac:dyDescent="0.45">
      <c r="A109" s="96" t="s">
        <v>5764</v>
      </c>
      <c r="B109">
        <v>3</v>
      </c>
      <c r="C109" s="92">
        <v>9</v>
      </c>
      <c r="D109" s="93" t="str">
        <f>Master!AN325</f>
        <v>8ee8ea8e-3317-408d-ade0-1ebe36580e3e</v>
      </c>
      <c r="E109" t="str" cm="1">
        <f t="array" ref="E109">IFERROR(_xlfn.SWITCH(A109, "Tiny", "TS", "Mini", "MC", "Junior", "JC", "Senior", "SC", "GCSE", "GCSE"),"")</f>
        <v>TS</v>
      </c>
      <c r="F109" s="92" t="str">
        <f ca="1">IFERROR(VLOOKUP(I109,INDIRECT(A109&amp;"!"&amp;" C:D"), 2, FALSE),"")</f>
        <v>Binary Code</v>
      </c>
      <c r="G109" s="92" t="str" cm="1">
        <f t="array" ref="G109">IFERROR(CONCATENATE(TEXT(_xlfn.SWITCH(A109, "Tiny", "1", "Mini", "2", "Junior", "3", "Senior", "4", "GCSE", "5"),"00"),"-", IF(ISBLANK(B109), "XX", TEXT(B109,"00")), "-", TEXT(C109,"000")),"")</f>
        <v>01-03-009</v>
      </c>
      <c r="H109" t="str">
        <f>A109&amp;D109</f>
        <v>Tiny8ee8ea8e-3317-408d-ade0-1ebe36580e3e</v>
      </c>
      <c r="I109" s="97" t="str">
        <f>IF(ISBLANK(A109), "", IF(ISNUMBER(B109),_xlfn.CONCAT(E109, B109, ".", C109), _xlfn.CONCAT(E109, C109)))</f>
        <v>TS3.9</v>
      </c>
    </row>
    <row r="110" spans="1:9" customFormat="1" x14ac:dyDescent="0.45">
      <c r="A110" s="96" t="s">
        <v>5764</v>
      </c>
      <c r="B110">
        <v>3</v>
      </c>
      <c r="C110" s="92">
        <v>9</v>
      </c>
      <c r="D110" s="93" t="str">
        <f>Master!AN322</f>
        <v>d4e0a572-582d-4242-b3eb-3ada4f444145</v>
      </c>
      <c r="E110" t="str" cm="1">
        <f t="array" ref="E110">IFERROR(_xlfn.SWITCH(A110, "Tiny", "TS", "Mini", "MC", "Junior", "JC", "Senior", "SC", "GCSE", "GCSE"),"")</f>
        <v>TS</v>
      </c>
      <c r="F110" s="92" t="str">
        <f ca="1">IFERROR(VLOOKUP(I110,INDIRECT(A110&amp;"!"&amp;" C:D"), 2, FALSE),"")</f>
        <v>Binary Code</v>
      </c>
      <c r="G110" s="92" t="str" cm="1">
        <f t="array" ref="G110">IFERROR(CONCATENATE(TEXT(_xlfn.SWITCH(A110, "Tiny", "1", "Mini", "2", "Junior", "3", "Senior", "4", "GCSE", "5"),"00"),"-", IF(ISBLANK(B110), "XX", TEXT(B110,"00")), "-", TEXT(C110,"000")),"")</f>
        <v>01-03-009</v>
      </c>
      <c r="H110" t="str">
        <f>A110&amp;D110</f>
        <v>Tinyd4e0a572-582d-4242-b3eb-3ada4f444145</v>
      </c>
      <c r="I110" s="97" t="str">
        <f>IF(ISBLANK(A110), "", IF(ISNUMBER(B110),_xlfn.CONCAT(E110, B110, ".", C110), _xlfn.CONCAT(E110, C110)))</f>
        <v>TS3.9</v>
      </c>
    </row>
    <row r="111" spans="1:9" customFormat="1" x14ac:dyDescent="0.45">
      <c r="A111" s="96" t="s">
        <v>5764</v>
      </c>
      <c r="B111">
        <v>3</v>
      </c>
      <c r="C111" s="92">
        <v>9</v>
      </c>
      <c r="D111" s="93" t="str">
        <f>Master!AN323</f>
        <v>d66af71f-87de-4c70-bc13-ed634b2e1988</v>
      </c>
      <c r="E111" t="str" cm="1">
        <f t="array" ref="E111">IFERROR(_xlfn.SWITCH(A111, "Tiny", "TS", "Mini", "MC", "Junior", "JC", "Senior", "SC", "GCSE", "GCSE"),"")</f>
        <v>TS</v>
      </c>
      <c r="F111" s="92" t="str">
        <f ca="1">IFERROR(VLOOKUP(I111,INDIRECT(A111&amp;"!"&amp;" C:D"), 2, FALSE),"")</f>
        <v>Binary Code</v>
      </c>
      <c r="G111" s="92" t="str" cm="1">
        <f t="array" ref="G111">IFERROR(CONCATENATE(TEXT(_xlfn.SWITCH(A111, "Tiny", "1", "Mini", "2", "Junior", "3", "Senior", "4", "GCSE", "5"),"00"),"-", IF(ISBLANK(B111), "XX", TEXT(B111,"00")), "-", TEXT(C111,"000")),"")</f>
        <v>01-03-009</v>
      </c>
      <c r="H111" t="str">
        <f>A111&amp;D111</f>
        <v>Tinyd66af71f-87de-4c70-bc13-ed634b2e1988</v>
      </c>
      <c r="I111" s="97" t="str">
        <f>IF(ISBLANK(A111), "", IF(ISNUMBER(B111),_xlfn.CONCAT(E111, B111, ".", C111), _xlfn.CONCAT(E111, C111)))</f>
        <v>TS3.9</v>
      </c>
    </row>
    <row r="112" spans="1:9" customFormat="1" x14ac:dyDescent="0.45">
      <c r="A112" s="96" t="s">
        <v>5764</v>
      </c>
      <c r="B112">
        <v>3</v>
      </c>
      <c r="C112" s="92">
        <v>9</v>
      </c>
      <c r="D112" s="93" t="str">
        <f>Master!AN662</f>
        <v>d7d26363-0daf-4a84-8e88-f24c78b2447a</v>
      </c>
      <c r="E112" t="str" cm="1">
        <f t="array" ref="E112">IFERROR(_xlfn.SWITCH(A112, "Tiny", "TS", "Mini", "MC", "Junior", "JC", "Senior", "SC", "GCSE", "GCSE"),"")</f>
        <v>TS</v>
      </c>
      <c r="F112" s="92" t="str">
        <f ca="1">IFERROR(VLOOKUP(I112,INDIRECT(A112&amp;"!"&amp;" C:D"), 2, FALSE),"")</f>
        <v>Binary Code</v>
      </c>
      <c r="G112" s="92" t="str" cm="1">
        <f t="array" ref="G112">IFERROR(CONCATENATE(TEXT(_xlfn.SWITCH(A112, "Tiny", "1", "Mini", "2", "Junior", "3", "Senior", "4", "GCSE", "5"),"00"),"-", IF(ISBLANK(B112), "XX", TEXT(B112,"00")), "-", TEXT(C112,"000")),"")</f>
        <v>01-03-009</v>
      </c>
      <c r="H112" t="str">
        <f>A112&amp;D112</f>
        <v>Tinyd7d26363-0daf-4a84-8e88-f24c78b2447a</v>
      </c>
      <c r="I112" s="97" t="str">
        <f>IF(ISBLANK(A112), "", IF(ISNUMBER(B112),_xlfn.CONCAT(E112, B112, ".", C112), _xlfn.CONCAT(E112, C112)))</f>
        <v>TS3.9</v>
      </c>
    </row>
    <row r="113" spans="1:14" x14ac:dyDescent="0.45">
      <c r="A113" s="96" t="s">
        <v>5764</v>
      </c>
      <c r="B113">
        <v>3</v>
      </c>
      <c r="C113" s="92">
        <v>9</v>
      </c>
      <c r="D113" s="93" t="str">
        <f>Master!AN634</f>
        <v>dc97190e-0f9d-45f5-b052-dad8c5a39e53</v>
      </c>
      <c r="E113" t="str" cm="1">
        <f t="array" ref="E113">IFERROR(_xlfn.SWITCH(A113, "Tiny", "TS", "Mini", "MC", "Junior", "JC", "Senior", "SC", "GCSE", "GCSE"),"")</f>
        <v>TS</v>
      </c>
      <c r="F113" s="92" t="str">
        <f ca="1">IFERROR(VLOOKUP(I113,INDIRECT(A113&amp;"!"&amp;" C:D"), 2, FALSE),"")</f>
        <v>Binary Code</v>
      </c>
      <c r="G113" s="92" t="str" cm="1">
        <f t="array" ref="G113">IFERROR(CONCATENATE(TEXT(_xlfn.SWITCH(A113, "Tiny", "1", "Mini", "2", "Junior", "3", "Senior", "4", "GCSE", "5"),"00"),"-", IF(ISBLANK(B113), "XX", TEXT(B113,"00")), "-", TEXT(C113,"000")),"")</f>
        <v>01-03-009</v>
      </c>
      <c r="H113" t="str">
        <f>A113&amp;D113</f>
        <v>Tinydc97190e-0f9d-45f5-b052-dad8c5a39e53</v>
      </c>
      <c r="I113" s="97" t="str">
        <f>IF(ISBLANK(A113), "", IF(ISNUMBER(B113),_xlfn.CONCAT(E113, B113, ".", C113), _xlfn.CONCAT(E113, C113)))</f>
        <v>TS3.9</v>
      </c>
      <c r="K113"/>
    </row>
    <row r="114" spans="1:14" x14ac:dyDescent="0.45">
      <c r="A114" s="96" t="s">
        <v>5764</v>
      </c>
      <c r="B114">
        <v>4</v>
      </c>
      <c r="C114" s="92">
        <v>1</v>
      </c>
      <c r="D114" s="93" t="str">
        <f>Master!AN268</f>
        <v>5fd2d8b3-4a80-4a84-b2c2-89b77a2b1a30</v>
      </c>
      <c r="E114" t="str" cm="1">
        <f t="array" ref="E114">IFERROR(_xlfn.SWITCH(A114, "Tiny", "TS", "Mini", "MC", "Junior", "JC", "Senior", "SC", "GCSE", "GCSE"),"")</f>
        <v>TS</v>
      </c>
      <c r="F114" s="92" t="str">
        <f ca="1">IFERROR(VLOOKUP(I114,INDIRECT(A114&amp;"!"&amp;" C:D"), 2, FALSE),"")</f>
        <v>Strings</v>
      </c>
      <c r="G114" s="92" t="str" cm="1">
        <f t="array" ref="G114">IFERROR(CONCATENATE(TEXT(_xlfn.SWITCH(A114, "Tiny", "1", "Mini", "2", "Junior", "3", "Senior", "4", "GCSE", "5"),"00"),"-", IF(ISBLANK(B114), "XX", TEXT(B114,"00")), "-", TEXT(C114,"000")),"")</f>
        <v>01-04-001</v>
      </c>
      <c r="H114" t="str">
        <f>A114&amp;D114</f>
        <v>Tiny5fd2d8b3-4a80-4a84-b2c2-89b77a2b1a30</v>
      </c>
      <c r="I114" s="97" t="str">
        <f>IF(ISBLANK(A114), "", IF(ISNUMBER(B114),_xlfn.CONCAT(E114, B114, ".", C114), _xlfn.CONCAT(E114, C114)))</f>
        <v>TS4.1</v>
      </c>
      <c r="K114"/>
    </row>
    <row r="115" spans="1:14" x14ac:dyDescent="0.45">
      <c r="A115" s="96" t="s">
        <v>5764</v>
      </c>
      <c r="B115">
        <v>4</v>
      </c>
      <c r="C115" s="92">
        <v>1</v>
      </c>
      <c r="D115" s="93" t="str">
        <f>Master!AN269</f>
        <v>6c3b88fd-0f08-412b-b35b-1c969e1fd3f0</v>
      </c>
      <c r="E115" t="str" cm="1">
        <f t="array" ref="E115">IFERROR(_xlfn.SWITCH(A115, "Tiny", "TS", "Mini", "MC", "Junior", "JC", "Senior", "SC", "GCSE", "GCSE"),"")</f>
        <v>TS</v>
      </c>
      <c r="F115" s="92" t="str">
        <f ca="1">IFERROR(VLOOKUP(I115,INDIRECT(A115&amp;"!"&amp;" C:D"), 2, FALSE),"")</f>
        <v>Strings</v>
      </c>
      <c r="G115" s="92" t="str" cm="1">
        <f t="array" ref="G115">IFERROR(CONCATENATE(TEXT(_xlfn.SWITCH(A115, "Tiny", "1", "Mini", "2", "Junior", "3", "Senior", "4", "GCSE", "5"),"00"),"-", IF(ISBLANK(B115), "XX", TEXT(B115,"00")), "-", TEXT(C115,"000")),"")</f>
        <v>01-04-001</v>
      </c>
      <c r="H115" t="str">
        <f>A115&amp;D115</f>
        <v>Tiny6c3b88fd-0f08-412b-b35b-1c969e1fd3f0</v>
      </c>
      <c r="I115" s="97" t="str">
        <f>IF(ISBLANK(A115), "", IF(ISNUMBER(B115),_xlfn.CONCAT(E115, B115, ".", C115), _xlfn.CONCAT(E115, C115)))</f>
        <v>TS4.1</v>
      </c>
      <c r="K115"/>
    </row>
    <row r="116" spans="1:14" x14ac:dyDescent="0.45">
      <c r="A116" s="96" t="s">
        <v>5764</v>
      </c>
      <c r="B116">
        <v>4</v>
      </c>
      <c r="C116" s="92">
        <v>1</v>
      </c>
      <c r="D116" s="93" t="str">
        <f>Master!AN266</f>
        <v>a7b16418-a279-4324-a874-7fd097ec8b2c</v>
      </c>
      <c r="E116" t="str" cm="1">
        <f t="array" ref="E116">IFERROR(_xlfn.SWITCH(A116, "Tiny", "TS", "Mini", "MC", "Junior", "JC", "Senior", "SC", "GCSE", "GCSE"),"")</f>
        <v>TS</v>
      </c>
      <c r="F116" s="92" t="str">
        <f ca="1">IFERROR(VLOOKUP(I116,INDIRECT(A116&amp;"!"&amp;" C:D"), 2, FALSE),"")</f>
        <v>Strings</v>
      </c>
      <c r="G116" s="92" t="str" cm="1">
        <f t="array" ref="G116">IFERROR(CONCATENATE(TEXT(_xlfn.SWITCH(A116, "Tiny", "1", "Mini", "2", "Junior", "3", "Senior", "4", "GCSE", "5"),"00"),"-", IF(ISBLANK(B116), "XX", TEXT(B116,"00")), "-", TEXT(C116,"000")),"")</f>
        <v>01-04-001</v>
      </c>
      <c r="H116" t="str">
        <f>A116&amp;D116</f>
        <v>Tinya7b16418-a279-4324-a874-7fd097ec8b2c</v>
      </c>
      <c r="I116" s="97" t="str">
        <f>IF(ISBLANK(A116), "", IF(ISNUMBER(B116),_xlfn.CONCAT(E116, B116, ".", C116), _xlfn.CONCAT(E116, C116)))</f>
        <v>TS4.1</v>
      </c>
      <c r="K116"/>
      <c r="N116" s="60"/>
    </row>
    <row r="117" spans="1:14" x14ac:dyDescent="0.45">
      <c r="A117" s="96" t="s">
        <v>5764</v>
      </c>
      <c r="B117">
        <v>4</v>
      </c>
      <c r="C117" s="92">
        <v>1</v>
      </c>
      <c r="D117" s="93" t="str">
        <f>Master!AN62</f>
        <v>c7c7339a-97c6-4ac4-bb69-081df2434594</v>
      </c>
      <c r="E117" t="str" cm="1">
        <f t="array" ref="E117">IFERROR(_xlfn.SWITCH(A117, "Tiny", "TS", "Mini", "MC", "Junior", "JC", "Senior", "SC", "GCSE", "GCSE"),"")</f>
        <v>TS</v>
      </c>
      <c r="F117" s="92" t="str">
        <f ca="1">IFERROR(VLOOKUP(I117,INDIRECT(A117&amp;"!"&amp;" C:D"), 2, FALSE),"")</f>
        <v>Strings</v>
      </c>
      <c r="G117" s="92" t="str" cm="1">
        <f t="array" ref="G117">IFERROR(CONCATENATE(TEXT(_xlfn.SWITCH(A117, "Tiny", "1", "Mini", "2", "Junior", "3", "Senior", "4", "GCSE", "5"),"00"),"-", IF(ISBLANK(B117), "XX", TEXT(B117,"00")), "-", TEXT(C117,"000")),"")</f>
        <v>01-04-001</v>
      </c>
      <c r="H117" t="str">
        <f>A117&amp;D117</f>
        <v>Tinyc7c7339a-97c6-4ac4-bb69-081df2434594</v>
      </c>
      <c r="I117" s="97" t="str">
        <f>IF(ISBLANK(A117), "", IF(ISNUMBER(B117),_xlfn.CONCAT(E117, B117, ".", C117), _xlfn.CONCAT(E117, C117)))</f>
        <v>TS4.1</v>
      </c>
      <c r="K117"/>
      <c r="N117" s="60"/>
    </row>
    <row r="118" spans="1:14" x14ac:dyDescent="0.45">
      <c r="A118" s="96" t="s">
        <v>5764</v>
      </c>
      <c r="B118">
        <v>4</v>
      </c>
      <c r="C118" s="92">
        <v>1</v>
      </c>
      <c r="D118" s="93" t="str">
        <f>Master!AN265</f>
        <v>d51e4396-5ab8-4685-b733-8855ee34b480</v>
      </c>
      <c r="E118" t="str" cm="1">
        <f t="array" ref="E118">IFERROR(_xlfn.SWITCH(A118, "Tiny", "TS", "Mini", "MC", "Junior", "JC", "Senior", "SC", "GCSE", "GCSE"),"")</f>
        <v>TS</v>
      </c>
      <c r="F118" s="92" t="str">
        <f ca="1">IFERROR(VLOOKUP(I118,INDIRECT(A118&amp;"!"&amp;" C:D"), 2, FALSE),"")</f>
        <v>Strings</v>
      </c>
      <c r="G118" s="92" t="str" cm="1">
        <f t="array" ref="G118">IFERROR(CONCATENATE(TEXT(_xlfn.SWITCH(A118, "Tiny", "1", "Mini", "2", "Junior", "3", "Senior", "4", "GCSE", "5"),"00"),"-", IF(ISBLANK(B118), "XX", TEXT(B118,"00")), "-", TEXT(C118,"000")),"")</f>
        <v>01-04-001</v>
      </c>
      <c r="H118" t="str">
        <f>A118&amp;D118</f>
        <v>Tinyd51e4396-5ab8-4685-b733-8855ee34b480</v>
      </c>
      <c r="I118" s="97" t="str">
        <f>IF(ISBLANK(A118), "", IF(ISNUMBER(B118),_xlfn.CONCAT(E118, B118, ".", C118), _xlfn.CONCAT(E118, C118)))</f>
        <v>TS4.1</v>
      </c>
      <c r="K118"/>
    </row>
    <row r="119" spans="1:14" x14ac:dyDescent="0.45">
      <c r="A119" s="96" t="s">
        <v>5764</v>
      </c>
      <c r="B119">
        <v>4</v>
      </c>
      <c r="C119" s="92">
        <v>1</v>
      </c>
      <c r="D119" s="93" t="str">
        <f>Master!AN61</f>
        <v>e1bb8a8a-01f9-4758-b1f9-c7d934745564</v>
      </c>
      <c r="E119" t="str" cm="1">
        <f t="array" ref="E119">IFERROR(_xlfn.SWITCH(A119, "Tiny", "TS", "Mini", "MC", "Junior", "JC", "Senior", "SC", "GCSE", "GCSE"),"")</f>
        <v>TS</v>
      </c>
      <c r="F119" s="92" t="str">
        <f ca="1">IFERROR(VLOOKUP(I119,INDIRECT(A119&amp;"!"&amp;" C:D"), 2, FALSE),"")</f>
        <v>Strings</v>
      </c>
      <c r="G119" s="92" t="str" cm="1">
        <f t="array" ref="G119">IFERROR(CONCATENATE(TEXT(_xlfn.SWITCH(A119, "Tiny", "1", "Mini", "2", "Junior", "3", "Senior", "4", "GCSE", "5"),"00"),"-", IF(ISBLANK(B119), "XX", TEXT(B119,"00")), "-", TEXT(C119,"000")),"")</f>
        <v>01-04-001</v>
      </c>
      <c r="H119" t="str">
        <f>A119&amp;D119</f>
        <v>Tinye1bb8a8a-01f9-4758-b1f9-c7d934745564</v>
      </c>
      <c r="I119" s="97" t="str">
        <f>IF(ISBLANK(A119), "", IF(ISNUMBER(B119),_xlfn.CONCAT(E119, B119, ".", C119), _xlfn.CONCAT(E119, C119)))</f>
        <v>TS4.1</v>
      </c>
      <c r="K119"/>
      <c r="N119" s="60"/>
    </row>
    <row r="120" spans="1:14" x14ac:dyDescent="0.45">
      <c r="A120" s="96" t="s">
        <v>5764</v>
      </c>
      <c r="B120">
        <v>4</v>
      </c>
      <c r="C120" s="92">
        <v>2</v>
      </c>
      <c r="D120" s="93" t="str">
        <f>Master!AN101</f>
        <v>39926cdd-4b6f-4e86-8ec5-7c1a870d2395</v>
      </c>
      <c r="E120" t="str" cm="1">
        <f t="array" ref="E120">IFERROR(_xlfn.SWITCH(A120, "Tiny", "TS", "Mini", "MC", "Junior", "JC", "Senior", "SC", "GCSE", "GCSE"),"")</f>
        <v>TS</v>
      </c>
      <c r="F120" s="92" t="str">
        <f ca="1">IFERROR(VLOOKUP(I120,INDIRECT(A120&amp;"!"&amp;" C:D"), 2, FALSE),"")</f>
        <v>Patterns &amp; Sequences</v>
      </c>
      <c r="G120" s="92" t="str" cm="1">
        <f t="array" ref="G120">IFERROR(CONCATENATE(TEXT(_xlfn.SWITCH(A120, "Tiny", "1", "Mini", "2", "Junior", "3", "Senior", "4", "GCSE", "5"),"00"),"-", IF(ISBLANK(B120), "XX", TEXT(B120,"00")), "-", TEXT(C120,"000")),"")</f>
        <v>01-04-002</v>
      </c>
      <c r="H120" t="str">
        <f>A120&amp;D120</f>
        <v>Tiny39926cdd-4b6f-4e86-8ec5-7c1a870d2395</v>
      </c>
      <c r="I120" s="97" t="str">
        <f>IF(ISBLANK(A120), "", IF(ISNUMBER(B120),_xlfn.CONCAT(E120, B120, ".", C120), _xlfn.CONCAT(E120, C120)))</f>
        <v>TS4.2</v>
      </c>
      <c r="K120"/>
    </row>
    <row r="121" spans="1:14" x14ac:dyDescent="0.45">
      <c r="A121" s="96" t="s">
        <v>5764</v>
      </c>
      <c r="B121">
        <v>4</v>
      </c>
      <c r="C121" s="92">
        <v>2</v>
      </c>
      <c r="D121" s="93" t="str">
        <f>Master!AN100</f>
        <v>d45eb7ec-be4f-41ce-a16e-3d40f7bcffec</v>
      </c>
      <c r="E121" t="str" cm="1">
        <f t="array" ref="E121">IFERROR(_xlfn.SWITCH(A121, "Tiny", "TS", "Mini", "MC", "Junior", "JC", "Senior", "SC", "GCSE", "GCSE"),"")</f>
        <v>TS</v>
      </c>
      <c r="F121" s="92" t="str">
        <f ca="1">IFERROR(VLOOKUP(I121,INDIRECT(A121&amp;"!"&amp;" C:D"), 2, FALSE),"")</f>
        <v>Patterns &amp; Sequences</v>
      </c>
      <c r="G121" s="92" t="str" cm="1">
        <f t="array" ref="G121">IFERROR(CONCATENATE(TEXT(_xlfn.SWITCH(A121, "Tiny", "1", "Mini", "2", "Junior", "3", "Senior", "4", "GCSE", "5"),"00"),"-", IF(ISBLANK(B121), "XX", TEXT(B121,"00")), "-", TEXT(C121,"000")),"")</f>
        <v>01-04-002</v>
      </c>
      <c r="H121" t="str">
        <f>A121&amp;D121</f>
        <v>Tinyd45eb7ec-be4f-41ce-a16e-3d40f7bcffec</v>
      </c>
      <c r="I121" s="97" t="str">
        <f>IF(ISBLANK(A121), "", IF(ISNUMBER(B121),_xlfn.CONCAT(E121, B121, ".", C121), _xlfn.CONCAT(E121, C121)))</f>
        <v>TS4.2</v>
      </c>
      <c r="K121"/>
      <c r="N121" s="60"/>
    </row>
    <row r="122" spans="1:14" x14ac:dyDescent="0.45">
      <c r="A122" s="96" t="s">
        <v>5764</v>
      </c>
      <c r="B122">
        <v>4</v>
      </c>
      <c r="C122" s="92">
        <v>2</v>
      </c>
      <c r="D122" s="93" t="str">
        <f>Master!AN759</f>
        <v>db243242-06f2-42e3-80af-23d12d730f39</v>
      </c>
      <c r="E122" t="str" cm="1">
        <f t="array" ref="E122">IFERROR(_xlfn.SWITCH(A122, "Tiny", "TS", "Mini", "MC", "Junior", "JC", "Senior", "SC", "GCSE", "GCSE"),"")</f>
        <v>TS</v>
      </c>
      <c r="F122" s="92" t="str">
        <f ca="1">IFERROR(VLOOKUP(I122,INDIRECT(A122&amp;"!"&amp;" C:D"), 2, FALSE),"")</f>
        <v>Patterns &amp; Sequences</v>
      </c>
      <c r="G122" s="92" t="str" cm="1">
        <f t="array" ref="G122">IFERROR(CONCATENATE(TEXT(_xlfn.SWITCH(A122, "Tiny", "1", "Mini", "2", "Junior", "3", "Senior", "4", "GCSE", "5"),"00"),"-", IF(ISBLANK(B122), "XX", TEXT(B122,"00")), "-", TEXT(C122,"000")),"")</f>
        <v>01-04-002</v>
      </c>
      <c r="H122" t="str">
        <f>A122&amp;D122</f>
        <v>Tinydb243242-06f2-42e3-80af-23d12d730f39</v>
      </c>
      <c r="I122" s="97" t="str">
        <f>IF(ISBLANK(A122), "", IF(ISNUMBER(B122),_xlfn.CONCAT(E122, B122, ".", C122), _xlfn.CONCAT(E122, C122)))</f>
        <v>TS4.2</v>
      </c>
      <c r="K122"/>
    </row>
    <row r="123" spans="1:14" x14ac:dyDescent="0.45">
      <c r="A123" s="96" t="s">
        <v>5764</v>
      </c>
      <c r="B123">
        <v>4</v>
      </c>
      <c r="C123" s="92">
        <v>3</v>
      </c>
      <c r="D123" s="93" t="s">
        <v>925</v>
      </c>
      <c r="E123" t="str" cm="1">
        <f t="array" ref="E123">IFERROR(_xlfn.SWITCH(A123, "Tiny", "TS", "Mini", "MC", "Junior", "JC", "Senior", "SC", "GCSE", "GCSE"),"")</f>
        <v>TS</v>
      </c>
      <c r="F123" s="92" t="str">
        <f ca="1">IFERROR(VLOOKUP(I123,INDIRECT(A123&amp;"!"&amp;" C:D"), 2, FALSE),"")</f>
        <v>Sets</v>
      </c>
      <c r="G123" s="92" t="str" cm="1">
        <f t="array" ref="G123">IFERROR(CONCATENATE(TEXT(_xlfn.SWITCH(A123, "Tiny", "1", "Mini", "2", "Junior", "3", "Senior", "4", "GCSE", "5"),"00"),"-", IF(ISBLANK(B123), "XX", TEXT(B123,"00")), "-", TEXT(C123,"000")),"")</f>
        <v>01-04-003</v>
      </c>
      <c r="H123" t="str">
        <f>A123&amp;D123</f>
        <v>Tiny096529d1-ac78-4677-8f0f-0446b4fa3f9b</v>
      </c>
      <c r="I123" s="97" t="str">
        <f>IF(ISBLANK(A123), "", IF(ISNUMBER(B123),_xlfn.CONCAT(E123, B123, ".", C123), _xlfn.CONCAT(E123, C123)))</f>
        <v>TS4.3</v>
      </c>
      <c r="K123"/>
    </row>
    <row r="124" spans="1:14" x14ac:dyDescent="0.45">
      <c r="A124" s="96" t="s">
        <v>5764</v>
      </c>
      <c r="B124">
        <v>4</v>
      </c>
      <c r="C124" s="92">
        <v>3</v>
      </c>
      <c r="D124" s="93" t="str">
        <f>Master!AN232</f>
        <v>4001d58f-1049-4c73-a01a-a8b7a3b99608</v>
      </c>
      <c r="E124" t="str" cm="1">
        <f t="array" ref="E124">IFERROR(_xlfn.SWITCH(A124, "Tiny", "TS", "Mini", "MC", "Junior", "JC", "Senior", "SC", "GCSE", "GCSE"),"")</f>
        <v>TS</v>
      </c>
      <c r="F124" s="92" t="str">
        <f ca="1">IFERROR(VLOOKUP(I124,INDIRECT(A124&amp;"!"&amp;" C:D"), 2, FALSE),"")</f>
        <v>Sets</v>
      </c>
      <c r="G124" s="92" t="str" cm="1">
        <f t="array" ref="G124">IFERROR(CONCATENATE(TEXT(_xlfn.SWITCH(A124, "Tiny", "1", "Mini", "2", "Junior", "3", "Senior", "4", "GCSE", "5"),"00"),"-", IF(ISBLANK(B124), "XX", TEXT(B124,"00")), "-", TEXT(C124,"000")),"")</f>
        <v>01-04-003</v>
      </c>
      <c r="H124" t="str">
        <f>A124&amp;D124</f>
        <v>Tiny4001d58f-1049-4c73-a01a-a8b7a3b99608</v>
      </c>
      <c r="I124" s="97" t="str">
        <f>IF(ISBLANK(A124), "", IF(ISNUMBER(B124),_xlfn.CONCAT(E124, B124, ".", C124), _xlfn.CONCAT(E124, C124)))</f>
        <v>TS4.3</v>
      </c>
      <c r="K124"/>
    </row>
    <row r="125" spans="1:14" x14ac:dyDescent="0.45">
      <c r="A125" s="96" t="s">
        <v>5764</v>
      </c>
      <c r="B125">
        <v>4</v>
      </c>
      <c r="C125" s="92">
        <v>3</v>
      </c>
      <c r="D125" s="93" t="str">
        <f>Master!AN230</f>
        <v>9f8d468f-4617-4ca3-97f8-416b40a96f4a</v>
      </c>
      <c r="E125" t="str" cm="1">
        <f t="array" ref="E125">IFERROR(_xlfn.SWITCH(A125, "Tiny", "TS", "Mini", "MC", "Junior", "JC", "Senior", "SC", "GCSE", "GCSE"),"")</f>
        <v>TS</v>
      </c>
      <c r="F125" s="92" t="str">
        <f ca="1">IFERROR(VLOOKUP(I125,INDIRECT(A125&amp;"!"&amp;" C:D"), 2, FALSE),"")</f>
        <v>Sets</v>
      </c>
      <c r="G125" s="92" t="str" cm="1">
        <f t="array" ref="G125">IFERROR(CONCATENATE(TEXT(_xlfn.SWITCH(A125, "Tiny", "1", "Mini", "2", "Junior", "3", "Senior", "4", "GCSE", "5"),"00"),"-", IF(ISBLANK(B125), "XX", TEXT(B125,"00")), "-", TEXT(C125,"000")),"")</f>
        <v>01-04-003</v>
      </c>
      <c r="H125" t="str">
        <f>A125&amp;D125</f>
        <v>Tiny9f8d468f-4617-4ca3-97f8-416b40a96f4a</v>
      </c>
      <c r="I125" s="97" t="str">
        <f>IF(ISBLANK(A125), "", IF(ISNUMBER(B125),_xlfn.CONCAT(E125, B125, ".", C125), _xlfn.CONCAT(E125, C125)))</f>
        <v>TS4.3</v>
      </c>
      <c r="K125"/>
    </row>
    <row r="126" spans="1:14" x14ac:dyDescent="0.45">
      <c r="A126" s="96" t="s">
        <v>5764</v>
      </c>
      <c r="B126">
        <v>4</v>
      </c>
      <c r="C126" s="92">
        <v>3</v>
      </c>
      <c r="D126" s="93" t="str">
        <f>Master!AN236</f>
        <v>a27dd07a-ee6a-4371-82d2-9880f4ec84af</v>
      </c>
      <c r="E126" t="str" cm="1">
        <f t="array" ref="E126">IFERROR(_xlfn.SWITCH(A126, "Tiny", "TS", "Mini", "MC", "Junior", "JC", "Senior", "SC", "GCSE", "GCSE"),"")</f>
        <v>TS</v>
      </c>
      <c r="F126" s="92" t="str">
        <f ca="1">IFERROR(VLOOKUP(I126,INDIRECT(A126&amp;"!"&amp;" C:D"), 2, FALSE),"")</f>
        <v>Sets</v>
      </c>
      <c r="G126" s="92" t="str" cm="1">
        <f t="array" ref="G126">IFERROR(CONCATENATE(TEXT(_xlfn.SWITCH(A126, "Tiny", "1", "Mini", "2", "Junior", "3", "Senior", "4", "GCSE", "5"),"00"),"-", IF(ISBLANK(B126), "XX", TEXT(B126,"00")), "-", TEXT(C126,"000")),"")</f>
        <v>01-04-003</v>
      </c>
      <c r="H126" t="str">
        <f>A126&amp;D126</f>
        <v>Tinya27dd07a-ee6a-4371-82d2-9880f4ec84af</v>
      </c>
      <c r="I126" s="97" t="str">
        <f>IF(ISBLANK(A126), "", IF(ISNUMBER(B126),_xlfn.CONCAT(E126, B126, ".", C126), _xlfn.CONCAT(E126, C126)))</f>
        <v>TS4.3</v>
      </c>
      <c r="K126"/>
    </row>
    <row r="127" spans="1:14" x14ac:dyDescent="0.45">
      <c r="A127" s="96" t="s">
        <v>5764</v>
      </c>
      <c r="B127">
        <v>4</v>
      </c>
      <c r="C127" s="92">
        <v>3</v>
      </c>
      <c r="D127" s="93" t="str">
        <f>Master!AN38</f>
        <v>bbf90f31-2265-45a1-9305-d882c4fa894e</v>
      </c>
      <c r="E127" t="str" cm="1">
        <f t="array" ref="E127">IFERROR(_xlfn.SWITCH(A127, "Tiny", "TS", "Mini", "MC", "Junior", "JC", "Senior", "SC", "GCSE", "GCSE"),"")</f>
        <v>TS</v>
      </c>
      <c r="F127" s="92" t="str">
        <f ca="1">IFERROR(VLOOKUP(I127,INDIRECT(A127&amp;"!"&amp;" C:D"), 2, FALSE),"")</f>
        <v>Sets</v>
      </c>
      <c r="G127" s="92" t="str" cm="1">
        <f t="array" ref="G127">IFERROR(CONCATENATE(TEXT(_xlfn.SWITCH(A127, "Tiny", "1", "Mini", "2", "Junior", "3", "Senior", "4", "GCSE", "5"),"00"),"-", IF(ISBLANK(B127), "XX", TEXT(B127,"00")), "-", TEXT(C127,"000")),"")</f>
        <v>01-04-003</v>
      </c>
      <c r="H127" t="str">
        <f>A127&amp;D127</f>
        <v>Tinybbf90f31-2265-45a1-9305-d882c4fa894e</v>
      </c>
      <c r="I127" s="97" t="str">
        <f>IF(ISBLANK(A127), "", IF(ISNUMBER(B127),_xlfn.CONCAT(E127, B127, ".", C127), _xlfn.CONCAT(E127, C127)))</f>
        <v>TS4.3</v>
      </c>
      <c r="K127"/>
    </row>
    <row r="128" spans="1:14" x14ac:dyDescent="0.45">
      <c r="A128" s="96" t="s">
        <v>5764</v>
      </c>
      <c r="B128">
        <v>4</v>
      </c>
      <c r="C128" s="92">
        <v>3</v>
      </c>
      <c r="D128" s="93" t="str">
        <f>Master!AN238</f>
        <v>e27fd2fc-92b6-4413-b6e5-3b90bb74b1bd</v>
      </c>
      <c r="E128" t="str" cm="1">
        <f t="array" ref="E128">IFERROR(_xlfn.SWITCH(A128, "Tiny", "TS", "Mini", "MC", "Junior", "JC", "Senior", "SC", "GCSE", "GCSE"),"")</f>
        <v>TS</v>
      </c>
      <c r="F128" s="92" t="str">
        <f ca="1">IFERROR(VLOOKUP(I128,INDIRECT(A128&amp;"!"&amp;" C:D"), 2, FALSE),"")</f>
        <v>Sets</v>
      </c>
      <c r="G128" s="92" t="str" cm="1">
        <f t="array" ref="G128">IFERROR(CONCATENATE(TEXT(_xlfn.SWITCH(A128, "Tiny", "1", "Mini", "2", "Junior", "3", "Senior", "4", "GCSE", "5"),"00"),"-", IF(ISBLANK(B128), "XX", TEXT(B128,"00")), "-", TEXT(C128,"000")),"")</f>
        <v>01-04-003</v>
      </c>
      <c r="H128" t="str">
        <f>A128&amp;D128</f>
        <v>Tinye27fd2fc-92b6-4413-b6e5-3b90bb74b1bd</v>
      </c>
      <c r="I128" s="97" t="str">
        <f>IF(ISBLANK(A128), "", IF(ISNUMBER(B128),_xlfn.CONCAT(E128, B128, ".", C128), _xlfn.CONCAT(E128, C128)))</f>
        <v>TS4.3</v>
      </c>
      <c r="K128"/>
    </row>
    <row r="129" spans="1:9" customFormat="1" x14ac:dyDescent="0.45">
      <c r="A129" s="96" t="s">
        <v>5764</v>
      </c>
      <c r="B129">
        <v>4</v>
      </c>
      <c r="C129" s="92">
        <v>3</v>
      </c>
      <c r="D129" s="93" t="str">
        <f>Master!AN239</f>
        <v>eda015cb-9e81-459f-89b2-34d4371f2586</v>
      </c>
      <c r="E129" t="str" cm="1">
        <f t="array" ref="E129">IFERROR(_xlfn.SWITCH(A129, "Tiny", "TS", "Mini", "MC", "Junior", "JC", "Senior", "SC", "GCSE", "GCSE"),"")</f>
        <v>TS</v>
      </c>
      <c r="F129" s="92" t="str">
        <f ca="1">IFERROR(VLOOKUP(I129,INDIRECT(A129&amp;"!"&amp;" C:D"), 2, FALSE),"")</f>
        <v>Sets</v>
      </c>
      <c r="G129" s="92" t="str" cm="1">
        <f t="array" ref="G129">IFERROR(CONCATENATE(TEXT(_xlfn.SWITCH(A129, "Tiny", "1", "Mini", "2", "Junior", "3", "Senior", "4", "GCSE", "5"),"00"),"-", IF(ISBLANK(B129), "XX", TEXT(B129,"00")), "-", TEXT(C129,"000")),"")</f>
        <v>01-04-003</v>
      </c>
      <c r="H129" t="str">
        <f>A129&amp;D129</f>
        <v>Tinyeda015cb-9e81-459f-89b2-34d4371f2586</v>
      </c>
      <c r="I129" s="97" t="str">
        <f>IF(ISBLANK(A129), "", IF(ISNUMBER(B129),_xlfn.CONCAT(E129, B129, ".", C129), _xlfn.CONCAT(E129, C129)))</f>
        <v>TS4.3</v>
      </c>
    </row>
    <row r="130" spans="1:9" customFormat="1" x14ac:dyDescent="0.45">
      <c r="A130" s="96" t="s">
        <v>5764</v>
      </c>
      <c r="B130">
        <v>4</v>
      </c>
      <c r="C130" s="92">
        <v>4</v>
      </c>
      <c r="D130" s="93" t="s">
        <v>1078</v>
      </c>
      <c r="E130" t="str" cm="1">
        <f t="array" ref="E130">IFERROR(_xlfn.SWITCH(A130, "Tiny", "TS", "Mini", "MC", "Junior", "JC", "Senior", "SC", "GCSE", "GCSE"),"")</f>
        <v>TS</v>
      </c>
      <c r="F130" s="92" t="str">
        <f ca="1">IFERROR(VLOOKUP(I130,INDIRECT(A130&amp;"!"&amp;" C:D"), 2, FALSE),"")</f>
        <v>Heap</v>
      </c>
      <c r="G130" s="92" t="str" cm="1">
        <f t="array" ref="G130">IFERROR(CONCATENATE(TEXT(_xlfn.SWITCH(A130, "Tiny", "1", "Mini", "2", "Junior", "3", "Senior", "4", "GCSE", "5"),"00"),"-", IF(ISBLANK(B130), "XX", TEXT(B130,"00")), "-", TEXT(C130,"000")),"")</f>
        <v>01-04-004</v>
      </c>
      <c r="H130" t="str">
        <f>A130&amp;D130</f>
        <v>Tiny073709f2-c3ff-4d9e-9446-6a4fa17fcd41</v>
      </c>
      <c r="I130" s="97" t="str">
        <f>IF(ISBLANK(A130), "", IF(ISNUMBER(B130),_xlfn.CONCAT(E130, B130, ".", C130), _xlfn.CONCAT(E130, C130)))</f>
        <v>TS4.4</v>
      </c>
    </row>
    <row r="131" spans="1:9" customFormat="1" x14ac:dyDescent="0.45">
      <c r="A131" s="96" t="s">
        <v>5764</v>
      </c>
      <c r="B131">
        <v>4</v>
      </c>
      <c r="C131" s="92">
        <v>4</v>
      </c>
      <c r="D131" s="93" t="s">
        <v>1116</v>
      </c>
      <c r="E131" t="str" cm="1">
        <f t="array" ref="E131">IFERROR(_xlfn.SWITCH(A131, "Tiny", "TS", "Mini", "MC", "Junior", "JC", "Senior", "SC", "GCSE", "GCSE"),"")</f>
        <v>TS</v>
      </c>
      <c r="F131" s="92" t="str">
        <f ca="1">IFERROR(VLOOKUP(I131,INDIRECT(A131&amp;"!"&amp;" C:D"), 2, FALSE),"")</f>
        <v>Heap</v>
      </c>
      <c r="G131" s="92" t="str" cm="1">
        <f t="array" ref="G131">IFERROR(CONCATENATE(TEXT(_xlfn.SWITCH(A131, "Tiny", "1", "Mini", "2", "Junior", "3", "Senior", "4", "GCSE", "5"),"00"),"-", IF(ISBLANK(B131), "XX", TEXT(B131,"00")), "-", TEXT(C131,"000")),"")</f>
        <v>01-04-004</v>
      </c>
      <c r="H131" t="str">
        <f>A131&amp;D131</f>
        <v>Tiny121f6205-1c8c-4bba-a910-fe9bcb70514b</v>
      </c>
      <c r="I131" s="97" t="str">
        <f>IF(ISBLANK(A131), "", IF(ISNUMBER(B131),_xlfn.CONCAT(E131, B131, ".", C131), _xlfn.CONCAT(E131, C131)))</f>
        <v>TS4.4</v>
      </c>
    </row>
    <row r="132" spans="1:9" customFormat="1" x14ac:dyDescent="0.45">
      <c r="A132" s="96" t="s">
        <v>5764</v>
      </c>
      <c r="B132">
        <v>4</v>
      </c>
      <c r="C132" s="92">
        <v>4</v>
      </c>
      <c r="D132" s="93" t="s">
        <v>1127</v>
      </c>
      <c r="E132" t="str" cm="1">
        <f t="array" ref="E132">IFERROR(_xlfn.SWITCH(A132, "Tiny", "TS", "Mini", "MC", "Junior", "JC", "Senior", "SC", "GCSE", "GCSE"),"")</f>
        <v>TS</v>
      </c>
      <c r="F132" s="92" t="str">
        <f ca="1">IFERROR(VLOOKUP(I132,INDIRECT(A132&amp;"!"&amp;" C:D"), 2, FALSE),"")</f>
        <v>Heap</v>
      </c>
      <c r="G132" s="92" t="str" cm="1">
        <f t="array" ref="G132">IFERROR(CONCATENATE(TEXT(_xlfn.SWITCH(A132, "Tiny", "1", "Mini", "2", "Junior", "3", "Senior", "4", "GCSE", "5"),"00"),"-", IF(ISBLANK(B132), "XX", TEXT(B132,"00")), "-", TEXT(C132,"000")),"")</f>
        <v>01-04-004</v>
      </c>
      <c r="H132" t="str">
        <f>A132&amp;D132</f>
        <v>Tiny5485af6c-0332-4da3-b7f6-49c65a7b11d0</v>
      </c>
      <c r="I132" s="97" t="str">
        <f>IF(ISBLANK(A132), "", IF(ISNUMBER(B132),_xlfn.CONCAT(E132, B132, ".", C132), _xlfn.CONCAT(E132, C132)))</f>
        <v>TS4.4</v>
      </c>
    </row>
    <row r="133" spans="1:9" customFormat="1" x14ac:dyDescent="0.45">
      <c r="A133" s="96" t="s">
        <v>5764</v>
      </c>
      <c r="B133">
        <v>4</v>
      </c>
      <c r="C133" s="92">
        <v>4</v>
      </c>
      <c r="D133" s="93" t="s">
        <v>1121</v>
      </c>
      <c r="E133" t="str" cm="1">
        <f t="array" ref="E133">IFERROR(_xlfn.SWITCH(A133, "Tiny", "TS", "Mini", "MC", "Junior", "JC", "Senior", "SC", "GCSE", "GCSE"),"")</f>
        <v>TS</v>
      </c>
      <c r="F133" s="92" t="str">
        <f ca="1">IFERROR(VLOOKUP(I133,INDIRECT(A133&amp;"!"&amp;" C:D"), 2, FALSE),"")</f>
        <v>Heap</v>
      </c>
      <c r="G133" s="92" t="str" cm="1">
        <f t="array" ref="G133">IFERROR(CONCATENATE(TEXT(_xlfn.SWITCH(A133, "Tiny", "1", "Mini", "2", "Junior", "3", "Senior", "4", "GCSE", "5"),"00"),"-", IF(ISBLANK(B133), "XX", TEXT(B133,"00")), "-", TEXT(C133,"000")),"")</f>
        <v>01-04-004</v>
      </c>
      <c r="H133" t="str">
        <f>A133&amp;D133</f>
        <v>Tiny79066efc-de97-4197-9770-4bc1d9f9f2af</v>
      </c>
      <c r="I133" s="97" t="str">
        <f>IF(ISBLANK(A133), "", IF(ISNUMBER(B133),_xlfn.CONCAT(E133, B133, ".", C133), _xlfn.CONCAT(E133, C133)))</f>
        <v>TS4.4</v>
      </c>
    </row>
    <row r="134" spans="1:9" customFormat="1" x14ac:dyDescent="0.45">
      <c r="A134" s="96" t="s">
        <v>5764</v>
      </c>
      <c r="B134">
        <v>4</v>
      </c>
      <c r="C134" s="92">
        <v>4</v>
      </c>
      <c r="D134" s="93" t="s">
        <v>988</v>
      </c>
      <c r="E134" t="str" cm="1">
        <f t="array" ref="E134">IFERROR(_xlfn.SWITCH(A134, "Tiny", "TS", "Mini", "MC", "Junior", "JC", "Senior", "SC", "GCSE", "GCSE"),"")</f>
        <v>TS</v>
      </c>
      <c r="F134" s="92" t="str">
        <f ca="1">IFERROR(VLOOKUP(I134,INDIRECT(A134&amp;"!"&amp;" C:D"), 2, FALSE),"")</f>
        <v>Heap</v>
      </c>
      <c r="G134" s="92" t="str" cm="1">
        <f t="array" ref="G134">IFERROR(CONCATENATE(TEXT(_xlfn.SWITCH(A134, "Tiny", "1", "Mini", "2", "Junior", "3", "Senior", "4", "GCSE", "5"),"00"),"-", IF(ISBLANK(B134), "XX", TEXT(B134,"00")), "-", TEXT(C134,"000")),"")</f>
        <v>01-04-004</v>
      </c>
      <c r="H134" t="str">
        <f>A134&amp;D134</f>
        <v>Tiny8566d4b7-7c2c-4386-9719-a2badbb6e115</v>
      </c>
      <c r="I134" s="97" t="str">
        <f>IF(ISBLANK(A134), "", IF(ISNUMBER(B134),_xlfn.CONCAT(E134, B134, ".", C134), _xlfn.CONCAT(E134, C134)))</f>
        <v>TS4.4</v>
      </c>
    </row>
    <row r="135" spans="1:9" customFormat="1" x14ac:dyDescent="0.45">
      <c r="A135" s="96" t="s">
        <v>5764</v>
      </c>
      <c r="B135">
        <v>4</v>
      </c>
      <c r="C135" s="92">
        <v>4</v>
      </c>
      <c r="D135" s="98" t="s">
        <v>1124</v>
      </c>
      <c r="E135" t="str" cm="1">
        <f t="array" ref="E135">IFERROR(_xlfn.SWITCH(A135, "Tiny", "TS", "Mini", "MC", "Junior", "JC", "Senior", "SC", "GCSE", "GCSE"),"")</f>
        <v>TS</v>
      </c>
      <c r="F135" s="92" t="str">
        <f ca="1">IFERROR(VLOOKUP(I135,INDIRECT(A135&amp;"!"&amp;" C:D"), 2, FALSE),"")</f>
        <v>Heap</v>
      </c>
      <c r="G135" s="92" t="str" cm="1">
        <f t="array" ref="G135">IFERROR(CONCATENATE(TEXT(_xlfn.SWITCH(A135, "Tiny", "1", "Mini", "2", "Junior", "3", "Senior", "4", "GCSE", "5"),"00"),"-", IF(ISBLANK(B135), "XX", TEXT(B135,"00")), "-", TEXT(C135,"000")),"")</f>
        <v>01-04-004</v>
      </c>
      <c r="H135" t="str">
        <f>A135&amp;D135</f>
        <v>Tiny89e9424b-615b-4b0c-913e-9bdeae89b266</v>
      </c>
      <c r="I135" s="97" t="str">
        <f>IF(ISBLANK(A135), "", IF(ISNUMBER(B135),_xlfn.CONCAT(E135, B135, ".", C135), _xlfn.CONCAT(E135, C135)))</f>
        <v>TS4.4</v>
      </c>
    </row>
    <row r="136" spans="1:9" customFormat="1" x14ac:dyDescent="0.45">
      <c r="A136" s="96" t="s">
        <v>5764</v>
      </c>
      <c r="B136">
        <v>4</v>
      </c>
      <c r="C136" s="92">
        <v>4</v>
      </c>
      <c r="D136" s="93" t="s">
        <v>1081</v>
      </c>
      <c r="E136" t="str" cm="1">
        <f t="array" ref="E136">IFERROR(_xlfn.SWITCH(A136, "Tiny", "TS", "Mini", "MC", "Junior", "JC", "Senior", "SC", "GCSE", "GCSE"),"")</f>
        <v>TS</v>
      </c>
      <c r="F136" s="92" t="str">
        <f ca="1">IFERROR(VLOOKUP(I136,INDIRECT(A136&amp;"!"&amp;" C:D"), 2, FALSE),"")</f>
        <v>Heap</v>
      </c>
      <c r="G136" s="92" t="str" cm="1">
        <f t="array" ref="G136">IFERROR(CONCATENATE(TEXT(_xlfn.SWITCH(A136, "Tiny", "1", "Mini", "2", "Junior", "3", "Senior", "4", "GCSE", "5"),"00"),"-", IF(ISBLANK(B136), "XX", TEXT(B136,"00")), "-", TEXT(C136,"000")),"")</f>
        <v>01-04-004</v>
      </c>
      <c r="H136" t="str">
        <f>A136&amp;D136</f>
        <v>Tinydfb7d987-153f-492a-ac7c-13203c84ec26</v>
      </c>
      <c r="I136" s="97" t="str">
        <f>IF(ISBLANK(A136), "", IF(ISNUMBER(B136),_xlfn.CONCAT(E136, B136, ".", C136), _xlfn.CONCAT(E136, C136)))</f>
        <v>TS4.4</v>
      </c>
    </row>
    <row r="137" spans="1:9" customFormat="1" x14ac:dyDescent="0.45">
      <c r="A137" s="96" t="s">
        <v>5764</v>
      </c>
      <c r="B137">
        <v>4</v>
      </c>
      <c r="C137" s="92">
        <v>5</v>
      </c>
      <c r="D137" s="93" t="s">
        <v>348</v>
      </c>
      <c r="E137" t="str" cm="1">
        <f t="array" ref="E137">IFERROR(_xlfn.SWITCH(A137, "Tiny", "TS", "Mini", "MC", "Junior", "JC", "Senior", "SC", "GCSE", "GCSE"),"")</f>
        <v>TS</v>
      </c>
      <c r="F137" s="92" t="str">
        <f ca="1">IFERROR(VLOOKUP(I137,INDIRECT(A137&amp;"!"&amp;" C:D"), 2, FALSE),"")</f>
        <v>Graphs</v>
      </c>
      <c r="G137" s="92" t="str" cm="1">
        <f t="array" ref="G137">IFERROR(CONCATENATE(TEXT(_xlfn.SWITCH(A137, "Tiny", "1", "Mini", "2", "Junior", "3", "Senior", "4", "GCSE", "5"),"00"),"-", IF(ISBLANK(B137), "XX", TEXT(B137,"00")), "-", TEXT(C137,"000")),"")</f>
        <v>01-04-005</v>
      </c>
      <c r="H137" t="str">
        <f>A137&amp;D137</f>
        <v>Tiny0cfa1f8b-b688-4de4-93fb-36a2c8999c7a</v>
      </c>
      <c r="I137" s="97" t="str">
        <f>IF(ISBLANK(A137), "", IF(ISNUMBER(B137),_xlfn.CONCAT(E137, B137, ".", C137), _xlfn.CONCAT(E137, C137)))</f>
        <v>TS4.5</v>
      </c>
    </row>
    <row r="138" spans="1:9" customFormat="1" x14ac:dyDescent="0.45">
      <c r="A138" s="96" t="s">
        <v>5764</v>
      </c>
      <c r="B138">
        <v>4</v>
      </c>
      <c r="C138" s="92">
        <v>5</v>
      </c>
      <c r="D138" s="93" t="s">
        <v>342</v>
      </c>
      <c r="E138" t="str" cm="1">
        <f t="array" ref="E138">IFERROR(_xlfn.SWITCH(A138, "Tiny", "TS", "Mini", "MC", "Junior", "JC", "Senior", "SC", "GCSE", "GCSE"),"")</f>
        <v>TS</v>
      </c>
      <c r="F138" s="92" t="str">
        <f ca="1">IFERROR(VLOOKUP(I138,INDIRECT(A138&amp;"!"&amp;" C:D"), 2, FALSE),"")</f>
        <v>Graphs</v>
      </c>
      <c r="G138" s="92" t="str" cm="1">
        <f t="array" ref="G138">IFERROR(CONCATENATE(TEXT(_xlfn.SWITCH(A138, "Tiny", "1", "Mini", "2", "Junior", "3", "Senior", "4", "GCSE", "5"),"00"),"-", IF(ISBLANK(B138), "XX", TEXT(B138,"00")), "-", TEXT(C138,"000")),"")</f>
        <v>01-04-005</v>
      </c>
      <c r="H138" t="str">
        <f>A138&amp;D138</f>
        <v>Tiny411cb81c-62e3-49a9-80b8-f2ad73e0536c</v>
      </c>
      <c r="I138" s="97" t="str">
        <f>IF(ISBLANK(A138), "", IF(ISNUMBER(B138),_xlfn.CONCAT(E138, B138, ".", C138), _xlfn.CONCAT(E138, C138)))</f>
        <v>TS4.5</v>
      </c>
    </row>
    <row r="139" spans="1:9" customFormat="1" x14ac:dyDescent="0.45">
      <c r="A139" s="96" t="s">
        <v>5764</v>
      </c>
      <c r="B139">
        <v>4</v>
      </c>
      <c r="C139" s="92">
        <v>5</v>
      </c>
      <c r="D139" s="93" t="s">
        <v>370</v>
      </c>
      <c r="E139" t="str" cm="1">
        <f t="array" ref="E139">IFERROR(_xlfn.SWITCH(A139, "Tiny", "TS", "Mini", "MC", "Junior", "JC", "Senior", "SC", "GCSE", "GCSE"),"")</f>
        <v>TS</v>
      </c>
      <c r="F139" s="92" t="str">
        <f ca="1">IFERROR(VLOOKUP(I139,INDIRECT(A139&amp;"!"&amp;" C:D"), 2, FALSE),"")</f>
        <v>Graphs</v>
      </c>
      <c r="G139" s="92" t="str" cm="1">
        <f t="array" ref="G139">IFERROR(CONCATENATE(TEXT(_xlfn.SWITCH(A139, "Tiny", "1", "Mini", "2", "Junior", "3", "Senior", "4", "GCSE", "5"),"00"),"-", IF(ISBLANK(B139), "XX", TEXT(B139,"00")), "-", TEXT(C139,"000")),"")</f>
        <v>01-04-005</v>
      </c>
      <c r="H139" t="str">
        <f>A139&amp;D139</f>
        <v>Tiny5c306b04-d86a-4993-94fa-2a350c56319c</v>
      </c>
      <c r="I139" s="97" t="str">
        <f>IF(ISBLANK(A139), "", IF(ISNUMBER(B139),_xlfn.CONCAT(E139, B139, ".", C139), _xlfn.CONCAT(E139, C139)))</f>
        <v>TS4.5</v>
      </c>
    </row>
    <row r="140" spans="1:9" customFormat="1" x14ac:dyDescent="0.45">
      <c r="A140" s="96" t="s">
        <v>5764</v>
      </c>
      <c r="B140">
        <v>4</v>
      </c>
      <c r="C140" s="92">
        <v>5</v>
      </c>
      <c r="D140" s="93" t="s">
        <v>356</v>
      </c>
      <c r="E140" t="str" cm="1">
        <f t="array" ref="E140">IFERROR(_xlfn.SWITCH(A140, "Tiny", "TS", "Mini", "MC", "Junior", "JC", "Senior", "SC", "GCSE", "GCSE"),"")</f>
        <v>TS</v>
      </c>
      <c r="F140" s="92" t="str">
        <f ca="1">IFERROR(VLOOKUP(I140,INDIRECT(A140&amp;"!"&amp;" C:D"), 2, FALSE),"")</f>
        <v>Graphs</v>
      </c>
      <c r="G140" s="92" t="str" cm="1">
        <f t="array" ref="G140">IFERROR(CONCATENATE(TEXT(_xlfn.SWITCH(A140, "Tiny", "1", "Mini", "2", "Junior", "3", "Senior", "4", "GCSE", "5"),"00"),"-", IF(ISBLANK(B140), "XX", TEXT(B140,"00")), "-", TEXT(C140,"000")),"")</f>
        <v>01-04-005</v>
      </c>
      <c r="H140" t="str">
        <f>A140&amp;D140</f>
        <v>Tiny6611c315-9f35-449d-8f11-ef8a42e56b6d</v>
      </c>
      <c r="I140" s="97" t="str">
        <f>IF(ISBLANK(A140), "", IF(ISNUMBER(B140),_xlfn.CONCAT(E140, B140, ".", C140), _xlfn.CONCAT(E140, C140)))</f>
        <v>TS4.5</v>
      </c>
    </row>
    <row r="141" spans="1:9" customFormat="1" x14ac:dyDescent="0.45">
      <c r="A141" s="96" t="s">
        <v>5764</v>
      </c>
      <c r="B141">
        <v>4</v>
      </c>
      <c r="C141" s="92">
        <v>5</v>
      </c>
      <c r="D141" s="93" t="s">
        <v>364</v>
      </c>
      <c r="E141" t="str" cm="1">
        <f t="array" ref="E141">IFERROR(_xlfn.SWITCH(A141, "Tiny", "TS", "Mini", "MC", "Junior", "JC", "Senior", "SC", "GCSE", "GCSE"),"")</f>
        <v>TS</v>
      </c>
      <c r="F141" s="92" t="str">
        <f ca="1">IFERROR(VLOOKUP(I141,INDIRECT(A141&amp;"!"&amp;" C:D"), 2, FALSE),"")</f>
        <v>Graphs</v>
      </c>
      <c r="G141" s="92" t="str" cm="1">
        <f t="array" ref="G141">IFERROR(CONCATENATE(TEXT(_xlfn.SWITCH(A141, "Tiny", "1", "Mini", "2", "Junior", "3", "Senior", "4", "GCSE", "5"),"00"),"-", IF(ISBLANK(B141), "XX", TEXT(B141,"00")), "-", TEXT(C141,"000")),"")</f>
        <v>01-04-005</v>
      </c>
      <c r="H141" t="str">
        <f>A141&amp;D141</f>
        <v>Tiny6ffb2609-041f-40ac-b345-6c500884851f</v>
      </c>
      <c r="I141" s="97" t="str">
        <f>IF(ISBLANK(A141), "", IF(ISNUMBER(B141),_xlfn.CONCAT(E141, B141, ".", C141), _xlfn.CONCAT(E141, C141)))</f>
        <v>TS4.5</v>
      </c>
    </row>
    <row r="142" spans="1:9" customFormat="1" x14ac:dyDescent="0.45">
      <c r="A142" s="96" t="s">
        <v>5764</v>
      </c>
      <c r="B142">
        <v>4</v>
      </c>
      <c r="C142" s="92">
        <v>5</v>
      </c>
      <c r="D142" s="93" t="s">
        <v>367</v>
      </c>
      <c r="E142" t="str" cm="1">
        <f t="array" ref="E142">IFERROR(_xlfn.SWITCH(A142, "Tiny", "TS", "Mini", "MC", "Junior", "JC", "Senior", "SC", "GCSE", "GCSE"),"")</f>
        <v>TS</v>
      </c>
      <c r="F142" s="92" t="str">
        <f ca="1">IFERROR(VLOOKUP(I142,INDIRECT(A142&amp;"!"&amp;" C:D"), 2, FALSE),"")</f>
        <v>Graphs</v>
      </c>
      <c r="G142" s="92" t="str" cm="1">
        <f t="array" ref="G142">IFERROR(CONCATENATE(TEXT(_xlfn.SWITCH(A142, "Tiny", "1", "Mini", "2", "Junior", "3", "Senior", "4", "GCSE", "5"),"00"),"-", IF(ISBLANK(B142), "XX", TEXT(B142,"00")), "-", TEXT(C142,"000")),"")</f>
        <v>01-04-005</v>
      </c>
      <c r="H142" t="str">
        <f>A142&amp;D142</f>
        <v>Tiny72c6592e-e375-4248-aedf-8e92ecba5a45</v>
      </c>
      <c r="I142" s="97" t="str">
        <f>IF(ISBLANK(A142), "", IF(ISNUMBER(B142),_xlfn.CONCAT(E142, B142, ".", C142), _xlfn.CONCAT(E142, C142)))</f>
        <v>TS4.5</v>
      </c>
    </row>
    <row r="143" spans="1:9" customFormat="1" x14ac:dyDescent="0.45">
      <c r="A143" s="96" t="s">
        <v>5764</v>
      </c>
      <c r="B143">
        <v>4</v>
      </c>
      <c r="C143" s="92">
        <v>5</v>
      </c>
      <c r="D143" s="93" t="s">
        <v>339</v>
      </c>
      <c r="E143" t="str" cm="1">
        <f t="array" ref="E143">IFERROR(_xlfn.SWITCH(A143, "Tiny", "TS", "Mini", "MC", "Junior", "JC", "Senior", "SC", "GCSE", "GCSE"),"")</f>
        <v>TS</v>
      </c>
      <c r="F143" s="92" t="str">
        <f ca="1">IFERROR(VLOOKUP(I143,INDIRECT(A143&amp;"!"&amp;" C:D"), 2, FALSE),"")</f>
        <v>Graphs</v>
      </c>
      <c r="G143" s="92" t="str" cm="1">
        <f t="array" ref="G143">IFERROR(CONCATENATE(TEXT(_xlfn.SWITCH(A143, "Tiny", "1", "Mini", "2", "Junior", "3", "Senior", "4", "GCSE", "5"),"00"),"-", IF(ISBLANK(B143), "XX", TEXT(B143,"00")), "-", TEXT(C143,"000")),"")</f>
        <v>01-04-005</v>
      </c>
      <c r="H143" t="str">
        <f>A143&amp;D143</f>
        <v>Tinyd598e5b4-ed5b-499e-9597-257583c9b0e5</v>
      </c>
      <c r="I143" s="97" t="str">
        <f>IF(ISBLANK(A143), "", IF(ISNUMBER(B143),_xlfn.CONCAT(E143, B143, ".", C143), _xlfn.CONCAT(E143, C143)))</f>
        <v>TS4.5</v>
      </c>
    </row>
    <row r="144" spans="1:9" customFormat="1" x14ac:dyDescent="0.45">
      <c r="A144" s="96" t="s">
        <v>5764</v>
      </c>
      <c r="B144">
        <v>4</v>
      </c>
      <c r="C144" s="92">
        <v>5</v>
      </c>
      <c r="D144" s="93" t="s">
        <v>345</v>
      </c>
      <c r="E144" t="str" cm="1">
        <f t="array" ref="E144">IFERROR(_xlfn.SWITCH(A144, "Tiny", "TS", "Mini", "MC", "Junior", "JC", "Senior", "SC", "GCSE", "GCSE"),"")</f>
        <v>TS</v>
      </c>
      <c r="F144" s="92" t="str">
        <f ca="1">IFERROR(VLOOKUP(I144,INDIRECT(A144&amp;"!"&amp;" C:D"), 2, FALSE),"")</f>
        <v>Graphs</v>
      </c>
      <c r="G144" s="92" t="str" cm="1">
        <f t="array" ref="G144">IFERROR(CONCATENATE(TEXT(_xlfn.SWITCH(A144, "Tiny", "1", "Mini", "2", "Junior", "3", "Senior", "4", "GCSE", "5"),"00"),"-", IF(ISBLANK(B144), "XX", TEXT(B144,"00")), "-", TEXT(C144,"000")),"")</f>
        <v>01-04-005</v>
      </c>
      <c r="H144" t="str">
        <f>A144&amp;D144</f>
        <v>Tinydbf03041-9271-4d2d-a6c7-8b8e42a7395b</v>
      </c>
      <c r="I144" s="97" t="str">
        <f>IF(ISBLANK(A144), "", IF(ISNUMBER(B144),_xlfn.CONCAT(E144, B144, ".", C144), _xlfn.CONCAT(E144, C144)))</f>
        <v>TS4.5</v>
      </c>
    </row>
    <row r="145" spans="1:9" customFormat="1" x14ac:dyDescent="0.45">
      <c r="A145" s="96" t="s">
        <v>5764</v>
      </c>
      <c r="B145">
        <v>4</v>
      </c>
      <c r="C145" s="92">
        <v>5</v>
      </c>
      <c r="D145" s="93" t="s">
        <v>351</v>
      </c>
      <c r="E145" t="str" cm="1">
        <f t="array" ref="E145">IFERROR(_xlfn.SWITCH(A145, "Tiny", "TS", "Mini", "MC", "Junior", "JC", "Senior", "SC", "GCSE", "GCSE"),"")</f>
        <v>TS</v>
      </c>
      <c r="F145" s="92" t="str">
        <f ca="1">IFERROR(VLOOKUP(I145,INDIRECT(A145&amp;"!"&amp;" C:D"), 2, FALSE),"")</f>
        <v>Graphs</v>
      </c>
      <c r="G145" s="92" t="str" cm="1">
        <f t="array" ref="G145">IFERROR(CONCATENATE(TEXT(_xlfn.SWITCH(A145, "Tiny", "1", "Mini", "2", "Junior", "3", "Senior", "4", "GCSE", "5"),"00"),"-", IF(ISBLANK(B145), "XX", TEXT(B145,"00")), "-", TEXT(C145,"000")),"")</f>
        <v>01-04-005</v>
      </c>
      <c r="H145" t="str">
        <f>A145&amp;D145</f>
        <v>Tinydbf77e00-b7dc-4cd4-8813-622e3cfa41b2</v>
      </c>
      <c r="I145" s="97" t="str">
        <f>IF(ISBLANK(A145), "", IF(ISNUMBER(B145),_xlfn.CONCAT(E145, B145, ".", C145), _xlfn.CONCAT(E145, C145)))</f>
        <v>TS4.5</v>
      </c>
    </row>
    <row r="146" spans="1:9" customFormat="1" x14ac:dyDescent="0.45">
      <c r="A146" s="96" t="s">
        <v>5764</v>
      </c>
      <c r="B146">
        <v>4</v>
      </c>
      <c r="C146" s="92">
        <v>6</v>
      </c>
      <c r="D146" s="93" t="s">
        <v>400</v>
      </c>
      <c r="E146" t="str" cm="1">
        <f t="array" ref="E146">IFERROR(_xlfn.SWITCH(A146, "Tiny", "TS", "Mini", "MC", "Junior", "JC", "Senior", "SC", "GCSE", "GCSE"),"")</f>
        <v>TS</v>
      </c>
      <c r="F146" s="92" t="str">
        <f ca="1">IFERROR(VLOOKUP(I146,INDIRECT(A146&amp;"!"&amp;" C:D"), 2, FALSE),"")</f>
        <v>Data</v>
      </c>
      <c r="G146" s="92" t="str" cm="1">
        <f t="array" ref="G146">IFERROR(CONCATENATE(TEXT(_xlfn.SWITCH(A146, "Tiny", "1", "Mini", "2", "Junior", "3", "Senior", "4", "GCSE", "5"),"00"),"-", IF(ISBLANK(B146), "XX", TEXT(B146,"00")), "-", TEXT(C146,"000")),"")</f>
        <v>01-04-006</v>
      </c>
      <c r="H146" t="str">
        <f>A146&amp;D146</f>
        <v>Tiny366b4898-3dae-494b-bbf3-624fbc7405ef</v>
      </c>
      <c r="I146" s="97" t="str">
        <f>IF(ISBLANK(A146), "", IF(ISNUMBER(B146),_xlfn.CONCAT(E146, B146, ".", C146), _xlfn.CONCAT(E146, C146)))</f>
        <v>TS4.6</v>
      </c>
    </row>
    <row r="147" spans="1:9" customFormat="1" x14ac:dyDescent="0.45">
      <c r="A147" s="96" t="s">
        <v>5764</v>
      </c>
      <c r="B147">
        <v>4</v>
      </c>
      <c r="C147" s="92">
        <v>6</v>
      </c>
      <c r="D147" s="93" t="s">
        <v>394</v>
      </c>
      <c r="E147" t="str" cm="1">
        <f t="array" ref="E147">IFERROR(_xlfn.SWITCH(A147, "Tiny", "TS", "Mini", "MC", "Junior", "JC", "Senior", "SC", "GCSE", "GCSE"),"")</f>
        <v>TS</v>
      </c>
      <c r="F147" s="92" t="str">
        <f ca="1">IFERROR(VLOOKUP(I147,INDIRECT(A147&amp;"!"&amp;" C:D"), 2, FALSE),"")</f>
        <v>Data</v>
      </c>
      <c r="G147" s="92" t="str" cm="1">
        <f t="array" ref="G147">IFERROR(CONCATENATE(TEXT(_xlfn.SWITCH(A147, "Tiny", "1", "Mini", "2", "Junior", "3", "Senior", "4", "GCSE", "5"),"00"),"-", IF(ISBLANK(B147), "XX", TEXT(B147,"00")), "-", TEXT(C147,"000")),"")</f>
        <v>01-04-006</v>
      </c>
      <c r="H147" t="str">
        <f>A147&amp;D147</f>
        <v>Tiny6802de93-9802-43de-8e54-8df21640855b</v>
      </c>
      <c r="I147" s="97" t="str">
        <f>IF(ISBLANK(A147), "", IF(ISNUMBER(B147),_xlfn.CONCAT(E147, B147, ".", C147), _xlfn.CONCAT(E147, C147)))</f>
        <v>TS4.6</v>
      </c>
    </row>
    <row r="148" spans="1:9" customFormat="1" x14ac:dyDescent="0.45">
      <c r="A148" s="96" t="s">
        <v>5764</v>
      </c>
      <c r="B148">
        <v>4</v>
      </c>
      <c r="C148" s="92">
        <v>6</v>
      </c>
      <c r="D148" s="93" t="s">
        <v>397</v>
      </c>
      <c r="E148" t="str" cm="1">
        <f t="array" ref="E148">IFERROR(_xlfn.SWITCH(A148, "Tiny", "TS", "Mini", "MC", "Junior", "JC", "Senior", "SC", "GCSE", "GCSE"),"")</f>
        <v>TS</v>
      </c>
      <c r="F148" s="92" t="str">
        <f ca="1">IFERROR(VLOOKUP(I148,INDIRECT(A148&amp;"!"&amp;" C:D"), 2, FALSE),"")</f>
        <v>Data</v>
      </c>
      <c r="G148" s="92" t="str" cm="1">
        <f t="array" ref="G148">IFERROR(CONCATENATE(TEXT(_xlfn.SWITCH(A148, "Tiny", "1", "Mini", "2", "Junior", "3", "Senior", "4", "GCSE", "5"),"00"),"-", IF(ISBLANK(B148), "XX", TEXT(B148,"00")), "-", TEXT(C148,"000")),"")</f>
        <v>01-04-006</v>
      </c>
      <c r="H148" t="str">
        <f>A148&amp;D148</f>
        <v>Tiny8c5f00fd-0234-4740-b501-d2260504c8db</v>
      </c>
      <c r="I148" s="97" t="str">
        <f>IF(ISBLANK(A148), "", IF(ISNUMBER(B148),_xlfn.CONCAT(E148, B148, ".", C148), _xlfn.CONCAT(E148, C148)))</f>
        <v>TS4.6</v>
      </c>
    </row>
    <row r="149" spans="1:9" customFormat="1" x14ac:dyDescent="0.45">
      <c r="A149" s="96" t="s">
        <v>5764</v>
      </c>
      <c r="B149">
        <v>4</v>
      </c>
      <c r="C149" s="92">
        <v>6</v>
      </c>
      <c r="D149" s="93" t="s">
        <v>391</v>
      </c>
      <c r="E149" t="str" cm="1">
        <f t="array" ref="E149">IFERROR(_xlfn.SWITCH(A149, "Tiny", "TS", "Mini", "MC", "Junior", "JC", "Senior", "SC", "GCSE", "GCSE"),"")</f>
        <v>TS</v>
      </c>
      <c r="F149" s="92" t="str">
        <f ca="1">IFERROR(VLOOKUP(I149,INDIRECT(A149&amp;"!"&amp;" C:D"), 2, FALSE),"")</f>
        <v>Data</v>
      </c>
      <c r="G149" s="92" t="str" cm="1">
        <f t="array" ref="G149">IFERROR(CONCATENATE(TEXT(_xlfn.SWITCH(A149, "Tiny", "1", "Mini", "2", "Junior", "3", "Senior", "4", "GCSE", "5"),"00"),"-", IF(ISBLANK(B149), "XX", TEXT(B149,"00")), "-", TEXT(C149,"000")),"")</f>
        <v>01-04-006</v>
      </c>
      <c r="H149" t="str">
        <f>A149&amp;D149</f>
        <v>Tinya7efbf4b-377b-4afb-aa2f-e6295f378a3a</v>
      </c>
      <c r="I149" s="97" t="str">
        <f>IF(ISBLANK(A149), "", IF(ISNUMBER(B149),_xlfn.CONCAT(E149, B149, ".", C149), _xlfn.CONCAT(E149, C149)))</f>
        <v>TS4.6</v>
      </c>
    </row>
    <row r="150" spans="1:9" customFormat="1" x14ac:dyDescent="0.45">
      <c r="A150" s="96" t="s">
        <v>5764</v>
      </c>
      <c r="B150">
        <v>4</v>
      </c>
      <c r="C150" s="92">
        <v>7</v>
      </c>
      <c r="D150" s="93" t="s">
        <v>1574</v>
      </c>
      <c r="E150" t="str" cm="1">
        <f t="array" ref="E150">IFERROR(_xlfn.SWITCH(A150, "Tiny", "TS", "Mini", "MC", "Junior", "JC", "Senior", "SC", "GCSE", "GCSE"),"")</f>
        <v>TS</v>
      </c>
      <c r="F150" s="92" t="str">
        <f ca="1">IFERROR(VLOOKUP(I150,INDIRECT(A150&amp;"!"&amp;" C:D"), 2, FALSE),"")</f>
        <v>Sorting</v>
      </c>
      <c r="G150" s="92" t="str" cm="1">
        <f t="array" ref="G150">IFERROR(CONCATENATE(TEXT(_xlfn.SWITCH(A150, "Tiny", "1", "Mini", "2", "Junior", "3", "Senior", "4", "GCSE", "5"),"00"),"-", IF(ISBLANK(B150), "XX", TEXT(B150,"00")), "-", TEXT(C150,"000")),"")</f>
        <v>01-04-007</v>
      </c>
      <c r="H150" t="str">
        <f>A150&amp;D150</f>
        <v>Tiny22641938-b291-4f86-b57c-93364881eb39</v>
      </c>
      <c r="I150" s="97" t="str">
        <f>IF(ISBLANK(A150), "", IF(ISNUMBER(B150),_xlfn.CONCAT(E150, B150, ".", C150), _xlfn.CONCAT(E150, C150)))</f>
        <v>TS4.7</v>
      </c>
    </row>
    <row r="151" spans="1:9" customFormat="1" x14ac:dyDescent="0.45">
      <c r="A151" s="96" t="s">
        <v>5764</v>
      </c>
      <c r="B151">
        <v>4</v>
      </c>
      <c r="C151" s="92">
        <v>7</v>
      </c>
      <c r="D151" s="93" t="s">
        <v>1583</v>
      </c>
      <c r="E151" t="str" cm="1">
        <f t="array" ref="E151">IFERROR(_xlfn.SWITCH(A151, "Tiny", "TS", "Mini", "MC", "Junior", "JC", "Senior", "SC", "GCSE", "GCSE"),"")</f>
        <v>TS</v>
      </c>
      <c r="F151" s="92" t="str">
        <f ca="1">IFERROR(VLOOKUP(I151,INDIRECT(A151&amp;"!"&amp;" C:D"), 2, FALSE),"")</f>
        <v>Sorting</v>
      </c>
      <c r="G151" s="92" t="str" cm="1">
        <f t="array" ref="G151">IFERROR(CONCATENATE(TEXT(_xlfn.SWITCH(A151, "Tiny", "1", "Mini", "2", "Junior", "3", "Senior", "4", "GCSE", "5"),"00"),"-", IF(ISBLANK(B151), "XX", TEXT(B151,"00")), "-", TEXT(C151,"000")),"")</f>
        <v>01-04-007</v>
      </c>
      <c r="H151" t="str">
        <f>A151&amp;D151</f>
        <v>Tiny410de8c1-73c2-47fd-bfa4-37624341f7b6</v>
      </c>
      <c r="I151" s="97" t="str">
        <f>IF(ISBLANK(A151), "", IF(ISNUMBER(B151),_xlfn.CONCAT(E151, B151, ".", C151), _xlfn.CONCAT(E151, C151)))</f>
        <v>TS4.7</v>
      </c>
    </row>
    <row r="152" spans="1:9" customFormat="1" x14ac:dyDescent="0.45">
      <c r="A152" s="96" t="s">
        <v>5764</v>
      </c>
      <c r="B152">
        <v>4</v>
      </c>
      <c r="C152" s="92">
        <v>7</v>
      </c>
      <c r="D152" s="93" t="s">
        <v>1580</v>
      </c>
      <c r="E152" t="str" cm="1">
        <f t="array" ref="E152">IFERROR(_xlfn.SWITCH(A152, "Tiny", "TS", "Mini", "MC", "Junior", "JC", "Senior", "SC", "GCSE", "GCSE"),"")</f>
        <v>TS</v>
      </c>
      <c r="F152" s="92" t="str">
        <f ca="1">IFERROR(VLOOKUP(I152,INDIRECT(A152&amp;"!"&amp;" C:D"), 2, FALSE),"")</f>
        <v>Sorting</v>
      </c>
      <c r="G152" s="92" t="str" cm="1">
        <f t="array" ref="G152">IFERROR(CONCATENATE(TEXT(_xlfn.SWITCH(A152, "Tiny", "1", "Mini", "2", "Junior", "3", "Senior", "4", "GCSE", "5"),"00"),"-", IF(ISBLANK(B152), "XX", TEXT(B152,"00")), "-", TEXT(C152,"000")),"")</f>
        <v>01-04-007</v>
      </c>
      <c r="H152" t="str">
        <f>A152&amp;D152</f>
        <v>Tiny8cf2d5d2-6726-4e28-8403-59b013a83c51</v>
      </c>
      <c r="I152" s="97" t="str">
        <f>IF(ISBLANK(A152), "", IF(ISNUMBER(B152),_xlfn.CONCAT(E152, B152, ".", C152), _xlfn.CONCAT(E152, C152)))</f>
        <v>TS4.7</v>
      </c>
    </row>
    <row r="153" spans="1:9" customFormat="1" x14ac:dyDescent="0.45">
      <c r="A153" s="96" t="s">
        <v>5764</v>
      </c>
      <c r="B153">
        <v>4</v>
      </c>
      <c r="C153" s="92">
        <v>7</v>
      </c>
      <c r="D153" s="93" t="s">
        <v>1577</v>
      </c>
      <c r="E153" t="str" cm="1">
        <f t="array" ref="E153">IFERROR(_xlfn.SWITCH(A153, "Tiny", "TS", "Mini", "MC", "Junior", "JC", "Senior", "SC", "GCSE", "GCSE"),"")</f>
        <v>TS</v>
      </c>
      <c r="F153" s="92" t="str">
        <f ca="1">IFERROR(VLOOKUP(I153,INDIRECT(A153&amp;"!"&amp;" C:D"), 2, FALSE),"")</f>
        <v>Sorting</v>
      </c>
      <c r="G153" s="92" t="str" cm="1">
        <f t="array" ref="G153">IFERROR(CONCATENATE(TEXT(_xlfn.SWITCH(A153, "Tiny", "1", "Mini", "2", "Junior", "3", "Senior", "4", "GCSE", "5"),"00"),"-", IF(ISBLANK(B153), "XX", TEXT(B153,"00")), "-", TEXT(C153,"000")),"")</f>
        <v>01-04-007</v>
      </c>
      <c r="H153" t="str">
        <f>A153&amp;D153</f>
        <v>Tinyb8893c22-f8b8-4a77-9624-1151eb83256c</v>
      </c>
      <c r="I153" s="97" t="str">
        <f>IF(ISBLANK(A153), "", IF(ISNUMBER(B153),_xlfn.CONCAT(E153, B153, ".", C153), _xlfn.CONCAT(E153, C153)))</f>
        <v>TS4.7</v>
      </c>
    </row>
    <row r="154" spans="1:9" customFormat="1" x14ac:dyDescent="0.45">
      <c r="A154" s="96" t="s">
        <v>5764</v>
      </c>
      <c r="B154">
        <v>4</v>
      </c>
      <c r="C154" s="92">
        <v>8</v>
      </c>
      <c r="D154" s="93" t="s">
        <v>1677</v>
      </c>
      <c r="E154" t="str" cm="1">
        <f t="array" ref="E154">IFERROR(_xlfn.SWITCH(A154, "Tiny", "TS", "Mini", "MC", "Junior", "JC", "Senior", "SC", "GCSE", "GCSE"),"")</f>
        <v>TS</v>
      </c>
      <c r="F154" s="92" t="str">
        <f ca="1">IFERROR(VLOOKUP(I154,INDIRECT(A154&amp;"!"&amp;" C:D"), 2, FALSE),"")</f>
        <v>Counting by Lists</v>
      </c>
      <c r="G154" s="92" t="str" cm="1">
        <f t="array" ref="G154">IFERROR(CONCATENATE(TEXT(_xlfn.SWITCH(A154, "Tiny", "1", "Mini", "2", "Junior", "3", "Senior", "4", "GCSE", "5"),"00"),"-", IF(ISBLANK(B154), "XX", TEXT(B154,"00")), "-", TEXT(C154,"000")),"")</f>
        <v>01-04-008</v>
      </c>
      <c r="H154" t="str">
        <f>A154&amp;D154</f>
        <v>Tiny25cb80b8-5044-4964-8b0d-253922310339</v>
      </c>
      <c r="I154" s="97" t="str">
        <f>IF(ISBLANK(A154), "", IF(ISNUMBER(B154),_xlfn.CONCAT(E154, B154, ".", C154), _xlfn.CONCAT(E154, C154)))</f>
        <v>TS4.8</v>
      </c>
    </row>
    <row r="155" spans="1:9" customFormat="1" x14ac:dyDescent="0.45">
      <c r="A155" s="96" t="s">
        <v>5764</v>
      </c>
      <c r="B155">
        <v>4</v>
      </c>
      <c r="C155" s="92">
        <v>8</v>
      </c>
      <c r="D155" s="93" t="s">
        <v>1558</v>
      </c>
      <c r="E155" t="str" cm="1">
        <f t="array" ref="E155">IFERROR(_xlfn.SWITCH(A155, "Tiny", "TS", "Mini", "MC", "Junior", "JC", "Senior", "SC", "GCSE", "GCSE"),"")</f>
        <v>TS</v>
      </c>
      <c r="F155" s="92" t="str">
        <f ca="1">IFERROR(VLOOKUP(I155,INDIRECT(A155&amp;"!"&amp;" C:D"), 2, FALSE),"")</f>
        <v>Counting by Lists</v>
      </c>
      <c r="G155" s="92" t="str" cm="1">
        <f t="array" ref="G155">IFERROR(CONCATENATE(TEXT(_xlfn.SWITCH(A155, "Tiny", "1", "Mini", "2", "Junior", "3", "Senior", "4", "GCSE", "5"),"00"),"-", IF(ISBLANK(B155), "XX", TEXT(B155,"00")), "-", TEXT(C155,"000")),"")</f>
        <v>01-04-008</v>
      </c>
      <c r="H155" t="str">
        <f>A155&amp;D155</f>
        <v>Tiny531c6ec0-fb02-46ef-8237-d6c5cda496e7</v>
      </c>
      <c r="I155" s="97" t="str">
        <f>IF(ISBLANK(A155), "", IF(ISNUMBER(B155),_xlfn.CONCAT(E155, B155, ".", C155), _xlfn.CONCAT(E155, C155)))</f>
        <v>TS4.8</v>
      </c>
    </row>
    <row r="156" spans="1:9" customFormat="1" x14ac:dyDescent="0.45">
      <c r="A156" s="96" t="s">
        <v>5764</v>
      </c>
      <c r="B156">
        <v>4</v>
      </c>
      <c r="C156" s="92">
        <v>8</v>
      </c>
      <c r="D156" s="93" t="s">
        <v>1680</v>
      </c>
      <c r="E156" t="str" cm="1">
        <f t="array" ref="E156">IFERROR(_xlfn.SWITCH(A156, "Tiny", "TS", "Mini", "MC", "Junior", "JC", "Senior", "SC", "GCSE", "GCSE"),"")</f>
        <v>TS</v>
      </c>
      <c r="F156" s="92" t="str">
        <f ca="1">IFERROR(VLOOKUP(I156,INDIRECT(A156&amp;"!"&amp;" C:D"), 2, FALSE),"")</f>
        <v>Counting by Lists</v>
      </c>
      <c r="G156" s="92" t="str" cm="1">
        <f t="array" ref="G156">IFERROR(CONCATENATE(TEXT(_xlfn.SWITCH(A156, "Tiny", "1", "Mini", "2", "Junior", "3", "Senior", "4", "GCSE", "5"),"00"),"-", IF(ISBLANK(B156), "XX", TEXT(B156,"00")), "-", TEXT(C156,"000")),"")</f>
        <v>01-04-008</v>
      </c>
      <c r="H156" t="str">
        <f>A156&amp;D156</f>
        <v>Tinyce1d381e-176a-4d03-b3fb-51f7e9417a2e</v>
      </c>
      <c r="I156" s="97" t="str">
        <f>IF(ISBLANK(A156), "", IF(ISNUMBER(B156),_xlfn.CONCAT(E156, B156, ".", C156), _xlfn.CONCAT(E156, C156)))</f>
        <v>TS4.8</v>
      </c>
    </row>
    <row r="157" spans="1:9" customFormat="1" x14ac:dyDescent="0.45">
      <c r="A157" s="96" t="s">
        <v>5764</v>
      </c>
      <c r="B157">
        <v>4</v>
      </c>
      <c r="C157" s="92">
        <v>9</v>
      </c>
      <c r="D157" s="93" t="s">
        <v>1709</v>
      </c>
      <c r="E157" t="str" cm="1">
        <f t="array" ref="E157">IFERROR(_xlfn.SWITCH(A157, "Tiny", "TS", "Mini", "MC", "Junior", "JC", "Senior", "SC", "GCSE", "GCSE"),"")</f>
        <v>TS</v>
      </c>
      <c r="F157" s="92" t="str">
        <f ca="1">IFERROR(VLOOKUP(I157,INDIRECT(A157&amp;"!"&amp;" C:D"), 2, FALSE),"")</f>
        <v>Logical Inference</v>
      </c>
      <c r="G157" s="92" t="str" cm="1">
        <f t="array" ref="G157">IFERROR(CONCATENATE(TEXT(_xlfn.SWITCH(A157, "Tiny", "1", "Mini", "2", "Junior", "3", "Senior", "4", "GCSE", "5"),"00"),"-", IF(ISBLANK(B157), "XX", TEXT(B157,"00")), "-", TEXT(C157,"000")),"")</f>
        <v>01-04-009</v>
      </c>
      <c r="H157" t="str">
        <f>A157&amp;D157</f>
        <v>Tiny12514676-2613-4439-b1a5-75b08927c112</v>
      </c>
      <c r="I157" s="97" t="str">
        <f>IF(ISBLANK(A157), "", IF(ISNUMBER(B157),_xlfn.CONCAT(E157, B157, ".", C157), _xlfn.CONCAT(E157, C157)))</f>
        <v>TS4.9</v>
      </c>
    </row>
    <row r="158" spans="1:9" customFormat="1" x14ac:dyDescent="0.45">
      <c r="A158" s="96" t="s">
        <v>5764</v>
      </c>
      <c r="B158">
        <v>4</v>
      </c>
      <c r="C158" s="92">
        <v>9</v>
      </c>
      <c r="D158" s="93" t="s">
        <v>2425</v>
      </c>
      <c r="E158" t="str" cm="1">
        <f t="array" ref="E158">IFERROR(_xlfn.SWITCH(A158, "Tiny", "TS", "Mini", "MC", "Junior", "JC", "Senior", "SC", "GCSE", "GCSE"),"")</f>
        <v>TS</v>
      </c>
      <c r="F158" s="92" t="str">
        <f ca="1">IFERROR(VLOOKUP(I158,INDIRECT(A158&amp;"!"&amp;" C:D"), 2, FALSE),"")</f>
        <v>Logical Inference</v>
      </c>
      <c r="G158" s="92" t="str" cm="1">
        <f t="array" ref="G158">IFERROR(CONCATENATE(TEXT(_xlfn.SWITCH(A158, "Tiny", "1", "Mini", "2", "Junior", "3", "Senior", "4", "GCSE", "5"),"00"),"-", IF(ISBLANK(B158), "XX", TEXT(B158,"00")), "-", TEXT(C158,"000")),"")</f>
        <v>01-04-009</v>
      </c>
      <c r="H158" t="str">
        <f>A158&amp;D158</f>
        <v>Tinya3262a27-00bb-4450-a53b-8cb2225e1dd5</v>
      </c>
      <c r="I158" s="97" t="str">
        <f>IF(ISBLANK(A158), "", IF(ISNUMBER(B158),_xlfn.CONCAT(E158, B158, ".", C158), _xlfn.CONCAT(E158, C158)))</f>
        <v>TS4.9</v>
      </c>
    </row>
    <row r="159" spans="1:9" customFormat="1" x14ac:dyDescent="0.45">
      <c r="A159" s="96" t="s">
        <v>5764</v>
      </c>
      <c r="B159">
        <v>4</v>
      </c>
      <c r="C159" s="92">
        <v>9</v>
      </c>
      <c r="D159" s="93" t="s">
        <v>1695</v>
      </c>
      <c r="E159" t="str" cm="1">
        <f t="array" ref="E159">IFERROR(_xlfn.SWITCH(A159, "Tiny", "TS", "Mini", "MC", "Junior", "JC", "Senior", "SC", "GCSE", "GCSE"),"")</f>
        <v>TS</v>
      </c>
      <c r="F159" s="92" t="str">
        <f ca="1">IFERROR(VLOOKUP(I159,INDIRECT(A159&amp;"!"&amp;" C:D"), 2, FALSE),"")</f>
        <v>Logical Inference</v>
      </c>
      <c r="G159" s="92" t="str" cm="1">
        <f t="array" ref="G159">IFERROR(CONCATENATE(TEXT(_xlfn.SWITCH(A159, "Tiny", "1", "Mini", "2", "Junior", "3", "Senior", "4", "GCSE", "5"),"00"),"-", IF(ISBLANK(B159), "XX", TEXT(B159,"00")), "-", TEXT(C159,"000")),"")</f>
        <v>01-04-009</v>
      </c>
      <c r="H159" t="str">
        <f>A159&amp;D159</f>
        <v>Tinya47e626b-ea1e-4dde-9461-7ef0a8917110</v>
      </c>
      <c r="I159" s="97" t="str">
        <f>IF(ISBLANK(A159), "", IF(ISNUMBER(B159),_xlfn.CONCAT(E159, B159, ".", C159), _xlfn.CONCAT(E159, C159)))</f>
        <v>TS4.9</v>
      </c>
    </row>
    <row r="160" spans="1:9" customFormat="1" x14ac:dyDescent="0.45">
      <c r="A160" s="96" t="s">
        <v>5764</v>
      </c>
      <c r="B160">
        <v>4</v>
      </c>
      <c r="C160" s="92">
        <v>9</v>
      </c>
      <c r="D160" s="93" t="s">
        <v>1698</v>
      </c>
      <c r="E160" t="str" cm="1">
        <f t="array" ref="E160">IFERROR(_xlfn.SWITCH(A160, "Tiny", "TS", "Mini", "MC", "Junior", "JC", "Senior", "SC", "GCSE", "GCSE"),"")</f>
        <v>TS</v>
      </c>
      <c r="F160" s="92" t="str">
        <f ca="1">IFERROR(VLOOKUP(I160,INDIRECT(A160&amp;"!"&amp;" C:D"), 2, FALSE),"")</f>
        <v>Logical Inference</v>
      </c>
      <c r="G160" s="92" t="str" cm="1">
        <f t="array" ref="G160">IFERROR(CONCATENATE(TEXT(_xlfn.SWITCH(A160, "Tiny", "1", "Mini", "2", "Junior", "3", "Senior", "4", "GCSE", "5"),"00"),"-", IF(ISBLANK(B160), "XX", TEXT(B160,"00")), "-", TEXT(C160,"000")),"")</f>
        <v>01-04-009</v>
      </c>
      <c r="H160" t="str">
        <f>A160&amp;D160</f>
        <v>Tinybc81976f-e122-4b49-991e-0a738a1c260a</v>
      </c>
      <c r="I160" s="97" t="str">
        <f>IF(ISBLANK(A160), "", IF(ISNUMBER(B160),_xlfn.CONCAT(E160, B160, ".", C160), _xlfn.CONCAT(E160, C160)))</f>
        <v>TS4.9</v>
      </c>
    </row>
    <row r="161" spans="1:9" customFormat="1" x14ac:dyDescent="0.45">
      <c r="A161" s="96" t="s">
        <v>5764</v>
      </c>
      <c r="B161">
        <v>4</v>
      </c>
      <c r="C161" s="92">
        <v>9</v>
      </c>
      <c r="D161" s="93" t="s">
        <v>2429</v>
      </c>
      <c r="E161" t="str" cm="1">
        <f t="array" ref="E161">IFERROR(_xlfn.SWITCH(A161, "Tiny", "TS", "Mini", "MC", "Junior", "JC", "Senior", "SC", "GCSE", "GCSE"),"")</f>
        <v>TS</v>
      </c>
      <c r="F161" s="92" t="str">
        <f ca="1">IFERROR(VLOOKUP(I161,INDIRECT(A161&amp;"!"&amp;" C:D"), 2, FALSE),"")</f>
        <v>Logical Inference</v>
      </c>
      <c r="G161" s="92" t="str" cm="1">
        <f t="array" ref="G161">IFERROR(CONCATENATE(TEXT(_xlfn.SWITCH(A161, "Tiny", "1", "Mini", "2", "Junior", "3", "Senior", "4", "GCSE", "5"),"00"),"-", IF(ISBLANK(B161), "XX", TEXT(B161,"00")), "-", TEXT(C161,"000")),"")</f>
        <v>01-04-009</v>
      </c>
      <c r="H161" t="str">
        <f>A161&amp;D161</f>
        <v>Tinyf5139420-fae9-4801-8023-9d4d464ba9df</v>
      </c>
      <c r="I161" s="97" t="str">
        <f>IF(ISBLANK(A161), "", IF(ISNUMBER(B161),_xlfn.CONCAT(E161, B161, ".", C161), _xlfn.CONCAT(E161, C161)))</f>
        <v>TS4.9</v>
      </c>
    </row>
    <row r="162" spans="1:9" customFormat="1" x14ac:dyDescent="0.45">
      <c r="A162" s="96" t="s">
        <v>5764</v>
      </c>
      <c r="B162">
        <v>4</v>
      </c>
      <c r="C162" s="92">
        <v>9</v>
      </c>
      <c r="D162" s="93" t="s">
        <v>1706</v>
      </c>
      <c r="E162" t="str" cm="1">
        <f t="array" ref="E162">IFERROR(_xlfn.SWITCH(A162, "Tiny", "TS", "Mini", "MC", "Junior", "JC", "Senior", "SC", "GCSE", "GCSE"),"")</f>
        <v>TS</v>
      </c>
      <c r="F162" s="92" t="str">
        <f ca="1">IFERROR(VLOOKUP(I162,INDIRECT(A162&amp;"!"&amp;" C:D"), 2, FALSE),"")</f>
        <v>Logical Inference</v>
      </c>
      <c r="G162" s="92" t="str" cm="1">
        <f t="array" ref="G162">IFERROR(CONCATENATE(TEXT(_xlfn.SWITCH(A162, "Tiny", "1", "Mini", "2", "Junior", "3", "Senior", "4", "GCSE", "5"),"00"),"-", IF(ISBLANK(B162), "XX", TEXT(B162,"00")), "-", TEXT(C162,"000")),"")</f>
        <v>01-04-009</v>
      </c>
      <c r="H162" t="str">
        <f>A162&amp;D162</f>
        <v>Tinyfaf45e9c-07f2-4a8a-92c2-b08c3df7ee7d</v>
      </c>
      <c r="I162" s="97" t="str">
        <f>IF(ISBLANK(A162), "", IF(ISNUMBER(B162),_xlfn.CONCAT(E162, B162, ".", C162), _xlfn.CONCAT(E162, C162)))</f>
        <v>TS4.9</v>
      </c>
    </row>
    <row r="163" spans="1:9" customFormat="1" x14ac:dyDescent="0.45">
      <c r="A163" s="96" t="s">
        <v>5764</v>
      </c>
      <c r="B163">
        <v>5</v>
      </c>
      <c r="C163" s="92">
        <v>1</v>
      </c>
      <c r="D163" s="93" t="s">
        <v>1203</v>
      </c>
      <c r="E163" t="str" cm="1">
        <f t="array" ref="E163">IFERROR(_xlfn.SWITCH(A163, "Tiny", "TS", "Mini", "MC", "Junior", "JC", "Senior", "SC", "GCSE", "GCSE"),"")</f>
        <v>TS</v>
      </c>
      <c r="F163" s="92" t="str">
        <f ca="1">IFERROR(VLOOKUP(I163,INDIRECT(A163&amp;"!"&amp;" C:D"), 2, FALSE),"")</f>
        <v>Shortest Path Problem</v>
      </c>
      <c r="G163" s="92" t="str" cm="1">
        <f t="array" ref="G163">IFERROR(CONCATENATE(TEXT(_xlfn.SWITCH(A163, "Tiny", "1", "Mini", "2", "Junior", "3", "Senior", "4", "GCSE", "5"),"00"),"-", IF(ISBLANK(B163), "XX", TEXT(B163,"00")), "-", TEXT(C163,"000")),"")</f>
        <v>01-05-001</v>
      </c>
      <c r="H163" t="str">
        <f>A163&amp;D163</f>
        <v>Tiny03b48a35-f6b6-4d3c-b6ae-6382b75199dc</v>
      </c>
      <c r="I163" s="97" t="str">
        <f>IF(ISBLANK(A163), "", IF(ISNUMBER(B163),_xlfn.CONCAT(E163, B163, ".", C163), _xlfn.CONCAT(E163, C163)))</f>
        <v>TS5.1</v>
      </c>
    </row>
    <row r="164" spans="1:9" customFormat="1" x14ac:dyDescent="0.45">
      <c r="A164" s="96" t="s">
        <v>5764</v>
      </c>
      <c r="B164">
        <v>5</v>
      </c>
      <c r="C164" s="92">
        <v>1</v>
      </c>
      <c r="D164" s="93" t="s">
        <v>1200</v>
      </c>
      <c r="E164" t="str" cm="1">
        <f t="array" ref="E164">IFERROR(_xlfn.SWITCH(A164, "Tiny", "TS", "Mini", "MC", "Junior", "JC", "Senior", "SC", "GCSE", "GCSE"),"")</f>
        <v>TS</v>
      </c>
      <c r="F164" s="92" t="str">
        <f ca="1">IFERROR(VLOOKUP(I164,INDIRECT(A164&amp;"!"&amp;" C:D"), 2, FALSE),"")</f>
        <v>Shortest Path Problem</v>
      </c>
      <c r="G164" s="92" t="str" cm="1">
        <f t="array" ref="G164">IFERROR(CONCATENATE(TEXT(_xlfn.SWITCH(A164, "Tiny", "1", "Mini", "2", "Junior", "3", "Senior", "4", "GCSE", "5"),"00"),"-", IF(ISBLANK(B164), "XX", TEXT(B164,"00")), "-", TEXT(C164,"000")),"")</f>
        <v>01-05-001</v>
      </c>
      <c r="H164" t="str">
        <f>A164&amp;D164</f>
        <v>Tiny47ff2cec-661a-4882-ad29-4a829d7f003c</v>
      </c>
      <c r="I164" s="97" t="str">
        <f>IF(ISBLANK(A164), "", IF(ISNUMBER(B164),_xlfn.CONCAT(E164, B164, ".", C164), _xlfn.CONCAT(E164, C164)))</f>
        <v>TS5.1</v>
      </c>
    </row>
    <row r="165" spans="1:9" customFormat="1" x14ac:dyDescent="0.45">
      <c r="A165" s="96" t="s">
        <v>5764</v>
      </c>
      <c r="B165">
        <v>5</v>
      </c>
      <c r="C165" s="92">
        <v>1</v>
      </c>
      <c r="D165" s="93" t="s">
        <v>1206</v>
      </c>
      <c r="E165" t="str" cm="1">
        <f t="array" ref="E165">IFERROR(_xlfn.SWITCH(A165, "Tiny", "TS", "Mini", "MC", "Junior", "JC", "Senior", "SC", "GCSE", "GCSE"),"")</f>
        <v>TS</v>
      </c>
      <c r="F165" s="92" t="str">
        <f ca="1">IFERROR(VLOOKUP(I165,INDIRECT(A165&amp;"!"&amp;" C:D"), 2, FALSE),"")</f>
        <v>Shortest Path Problem</v>
      </c>
      <c r="G165" s="92" t="str" cm="1">
        <f t="array" ref="G165">IFERROR(CONCATENATE(TEXT(_xlfn.SWITCH(A165, "Tiny", "1", "Mini", "2", "Junior", "3", "Senior", "4", "GCSE", "5"),"00"),"-", IF(ISBLANK(B165), "XX", TEXT(B165,"00")), "-", TEXT(C165,"000")),"")</f>
        <v>01-05-001</v>
      </c>
      <c r="H165" t="str">
        <f>A165&amp;D165</f>
        <v>Tinyc55fdf82-6c8f-4471-9239-57d1913b99db</v>
      </c>
      <c r="I165" s="97" t="str">
        <f>IF(ISBLANK(A165), "", IF(ISNUMBER(B165),_xlfn.CONCAT(E165, B165, ".", C165), _xlfn.CONCAT(E165, C165)))</f>
        <v>TS5.1</v>
      </c>
    </row>
    <row r="166" spans="1:9" customFormat="1" x14ac:dyDescent="0.45">
      <c r="A166" s="96" t="s">
        <v>5764</v>
      </c>
      <c r="B166">
        <v>5</v>
      </c>
      <c r="C166" s="92">
        <v>2</v>
      </c>
      <c r="D166" s="93" t="s">
        <v>1712</v>
      </c>
      <c r="E166" t="str" cm="1">
        <f t="array" ref="E166">IFERROR(_xlfn.SWITCH(A166, "Tiny", "TS", "Mini", "MC", "Junior", "JC", "Senior", "SC", "GCSE", "GCSE"),"")</f>
        <v>TS</v>
      </c>
      <c r="F166" s="92" t="str">
        <f ca="1">IFERROR(VLOOKUP(I166,INDIRECT(A166&amp;"!"&amp;" C:D"), 2, FALSE),"")</f>
        <v>Balance Problems</v>
      </c>
      <c r="G166" s="92" t="str" cm="1">
        <f t="array" ref="G166">IFERROR(CONCATENATE(TEXT(_xlfn.SWITCH(A166, "Tiny", "1", "Mini", "2", "Junior", "3", "Senior", "4", "GCSE", "5"),"00"),"-", IF(ISBLANK(B166), "XX", TEXT(B166,"00")), "-", TEXT(C166,"000")),"")</f>
        <v>01-05-002</v>
      </c>
      <c r="H166" t="str">
        <f>A166&amp;D166</f>
        <v>Tiny26ce8e0b-1c83-4b01-9fb4-4cdc40e68a26</v>
      </c>
      <c r="I166" s="97" t="str">
        <f>IF(ISBLANK(A166), "", IF(ISNUMBER(B166),_xlfn.CONCAT(E166, B166, ".", C166), _xlfn.CONCAT(E166, C166)))</f>
        <v>TS5.2</v>
      </c>
    </row>
    <row r="167" spans="1:9" customFormat="1" x14ac:dyDescent="0.45">
      <c r="A167" s="96" t="s">
        <v>5764</v>
      </c>
      <c r="B167">
        <v>5</v>
      </c>
      <c r="C167" s="92">
        <v>2</v>
      </c>
      <c r="D167" s="93" t="s">
        <v>1755</v>
      </c>
      <c r="E167" t="str" cm="1">
        <f t="array" ref="E167">IFERROR(_xlfn.SWITCH(A167, "Tiny", "TS", "Mini", "MC", "Junior", "JC", "Senior", "SC", "GCSE", "GCSE"),"")</f>
        <v>TS</v>
      </c>
      <c r="F167" s="92" t="str">
        <f ca="1">IFERROR(VLOOKUP(I167,INDIRECT(A167&amp;"!"&amp;" C:D"), 2, FALSE),"")</f>
        <v>Balance Problems</v>
      </c>
      <c r="G167" s="92" t="str" cm="1">
        <f t="array" ref="G167">IFERROR(CONCATENATE(TEXT(_xlfn.SWITCH(A167, "Tiny", "1", "Mini", "2", "Junior", "3", "Senior", "4", "GCSE", "5"),"00"),"-", IF(ISBLANK(B167), "XX", TEXT(B167,"00")), "-", TEXT(C167,"000")),"")</f>
        <v>01-05-002</v>
      </c>
      <c r="H167" t="str">
        <f>A167&amp;D167</f>
        <v>Tiny5ea00070-872d-472f-b156-79e513b530eb</v>
      </c>
      <c r="I167" s="97" t="str">
        <f>IF(ISBLANK(A167), "", IF(ISNUMBER(B167),_xlfn.CONCAT(E167, B167, ".", C167), _xlfn.CONCAT(E167, C167)))</f>
        <v>TS5.2</v>
      </c>
    </row>
    <row r="168" spans="1:9" customFormat="1" x14ac:dyDescent="0.45">
      <c r="A168" s="96" t="s">
        <v>5764</v>
      </c>
      <c r="B168">
        <v>5</v>
      </c>
      <c r="C168" s="92">
        <v>2</v>
      </c>
      <c r="D168" s="93" t="s">
        <v>1758</v>
      </c>
      <c r="E168" t="str" cm="1">
        <f t="array" ref="E168">IFERROR(_xlfn.SWITCH(A168, "Tiny", "TS", "Mini", "MC", "Junior", "JC", "Senior", "SC", "GCSE", "GCSE"),"")</f>
        <v>TS</v>
      </c>
      <c r="F168" s="92" t="str">
        <f ca="1">IFERROR(VLOOKUP(I168,INDIRECT(A168&amp;"!"&amp;" C:D"), 2, FALSE),"")</f>
        <v>Balance Problems</v>
      </c>
      <c r="G168" s="92" t="str" cm="1">
        <f t="array" ref="G168">IFERROR(CONCATENATE(TEXT(_xlfn.SWITCH(A168, "Tiny", "1", "Mini", "2", "Junior", "3", "Senior", "4", "GCSE", "5"),"00"),"-", IF(ISBLANK(B168), "XX", TEXT(B168,"00")), "-", TEXT(C168,"000")),"")</f>
        <v>01-05-002</v>
      </c>
      <c r="H168" t="str">
        <f>A168&amp;D168</f>
        <v>Tiny65fcd71d-4f62-4df8-a524-2d82178f7f80</v>
      </c>
      <c r="I168" s="97" t="str">
        <f>IF(ISBLANK(A168), "", IF(ISNUMBER(B168),_xlfn.CONCAT(E168, B168, ".", C168), _xlfn.CONCAT(E168, C168)))</f>
        <v>TS5.2</v>
      </c>
    </row>
    <row r="169" spans="1:9" customFormat="1" x14ac:dyDescent="0.45">
      <c r="A169" s="96" t="s">
        <v>5764</v>
      </c>
      <c r="B169">
        <v>5</v>
      </c>
      <c r="C169" s="92">
        <v>2</v>
      </c>
      <c r="D169" s="93" t="s">
        <v>1747</v>
      </c>
      <c r="E169" t="str" cm="1">
        <f t="array" ref="E169">IFERROR(_xlfn.SWITCH(A169, "Tiny", "TS", "Mini", "MC", "Junior", "JC", "Senior", "SC", "GCSE", "GCSE"),"")</f>
        <v>TS</v>
      </c>
      <c r="F169" s="92" t="str">
        <f ca="1">IFERROR(VLOOKUP(I169,INDIRECT(A169&amp;"!"&amp;" C:D"), 2, FALSE),"")</f>
        <v>Balance Problems</v>
      </c>
      <c r="G169" s="92" t="str" cm="1">
        <f t="array" ref="G169">IFERROR(CONCATENATE(TEXT(_xlfn.SWITCH(A169, "Tiny", "1", "Mini", "2", "Junior", "3", "Senior", "4", "GCSE", "5"),"00"),"-", IF(ISBLANK(B169), "XX", TEXT(B169,"00")), "-", TEXT(C169,"000")),"")</f>
        <v>01-05-002</v>
      </c>
      <c r="H169" t="str">
        <f>A169&amp;D169</f>
        <v>Tiny769c343e-ebb9-4ea6-a404-a4ccbabb64fd</v>
      </c>
      <c r="I169" s="97" t="str">
        <f>IF(ISBLANK(A169), "", IF(ISNUMBER(B169),_xlfn.CONCAT(E169, B169, ".", C169), _xlfn.CONCAT(E169, C169)))</f>
        <v>TS5.2</v>
      </c>
    </row>
    <row r="170" spans="1:9" customFormat="1" x14ac:dyDescent="0.45">
      <c r="A170" s="96" t="s">
        <v>5764</v>
      </c>
      <c r="B170">
        <v>5</v>
      </c>
      <c r="C170" s="92">
        <v>2</v>
      </c>
      <c r="D170" s="93" t="s">
        <v>1744</v>
      </c>
      <c r="E170" t="str" cm="1">
        <f t="array" ref="E170">IFERROR(_xlfn.SWITCH(A170, "Tiny", "TS", "Mini", "MC", "Junior", "JC", "Senior", "SC", "GCSE", "GCSE"),"")</f>
        <v>TS</v>
      </c>
      <c r="F170" s="92" t="str">
        <f ca="1">IFERROR(VLOOKUP(I170,INDIRECT(A170&amp;"!"&amp;" C:D"), 2, FALSE),"")</f>
        <v>Balance Problems</v>
      </c>
      <c r="G170" s="92" t="str" cm="1">
        <f t="array" ref="G170">IFERROR(CONCATENATE(TEXT(_xlfn.SWITCH(A170, "Tiny", "1", "Mini", "2", "Junior", "3", "Senior", "4", "GCSE", "5"),"00"),"-", IF(ISBLANK(B170), "XX", TEXT(B170,"00")), "-", TEXT(C170,"000")),"")</f>
        <v>01-05-002</v>
      </c>
      <c r="H170" t="str">
        <f>A170&amp;D170</f>
        <v>Tiny929e9b75-b5ca-4f00-9fe2-5b0239b6ddca</v>
      </c>
      <c r="I170" s="97" t="str">
        <f>IF(ISBLANK(A170), "", IF(ISNUMBER(B170),_xlfn.CONCAT(E170, B170, ".", C170), _xlfn.CONCAT(E170, C170)))</f>
        <v>TS5.2</v>
      </c>
    </row>
    <row r="171" spans="1:9" customFormat="1" x14ac:dyDescent="0.45">
      <c r="A171" s="96" t="s">
        <v>5764</v>
      </c>
      <c r="B171">
        <v>5</v>
      </c>
      <c r="C171" s="92">
        <v>2</v>
      </c>
      <c r="D171" s="93" t="s">
        <v>1752</v>
      </c>
      <c r="E171" t="str" cm="1">
        <f t="array" ref="E171">IFERROR(_xlfn.SWITCH(A171, "Tiny", "TS", "Mini", "MC", "Junior", "JC", "Senior", "SC", "GCSE", "GCSE"),"")</f>
        <v>TS</v>
      </c>
      <c r="F171" s="92" t="str">
        <f ca="1">IFERROR(VLOOKUP(I171,INDIRECT(A171&amp;"!"&amp;" C:D"), 2, FALSE),"")</f>
        <v>Balance Problems</v>
      </c>
      <c r="G171" s="92" t="str" cm="1">
        <f t="array" ref="G171">IFERROR(CONCATENATE(TEXT(_xlfn.SWITCH(A171, "Tiny", "1", "Mini", "2", "Junior", "3", "Senior", "4", "GCSE", "5"),"00"),"-", IF(ISBLANK(B171), "XX", TEXT(B171,"00")), "-", TEXT(C171,"000")),"")</f>
        <v>01-05-002</v>
      </c>
      <c r="H171" t="str">
        <f>A171&amp;D171</f>
        <v>Tinyc7068ffe-bdad-4402-9245-5fce914aeba2</v>
      </c>
      <c r="I171" s="97" t="str">
        <f>IF(ISBLANK(A171), "", IF(ISNUMBER(B171),_xlfn.CONCAT(E171, B171, ".", C171), _xlfn.CONCAT(E171, C171)))</f>
        <v>TS5.2</v>
      </c>
    </row>
    <row r="172" spans="1:9" customFormat="1" x14ac:dyDescent="0.45">
      <c r="A172" s="96" t="s">
        <v>5764</v>
      </c>
      <c r="B172">
        <v>5</v>
      </c>
      <c r="C172" s="92">
        <v>3</v>
      </c>
      <c r="D172" s="93" t="s">
        <v>1732</v>
      </c>
      <c r="E172" t="str" cm="1">
        <f t="array" ref="E172">IFERROR(_xlfn.SWITCH(A172, "Tiny", "TS", "Mini", "MC", "Junior", "JC", "Senior", "SC", "GCSE", "GCSE"),"")</f>
        <v>TS</v>
      </c>
      <c r="F172" s="92" t="str">
        <f ca="1">IFERROR(VLOOKUP(I172,INDIRECT(A172&amp;"!"&amp;" C:D"), 2, FALSE),"")</f>
        <v>Winning Strategies</v>
      </c>
      <c r="G172" s="92" t="str" cm="1">
        <f t="array" ref="G172">IFERROR(CONCATENATE(TEXT(_xlfn.SWITCH(A172, "Tiny", "1", "Mini", "2", "Junior", "3", "Senior", "4", "GCSE", "5"),"00"),"-", IF(ISBLANK(B172), "XX", TEXT(B172,"00")), "-", TEXT(C172,"000")),"")</f>
        <v>01-05-003</v>
      </c>
      <c r="H172" t="str">
        <f>A172&amp;D172</f>
        <v>Tiny2e8b4fa4-decb-4016-9088-c4815e02915d</v>
      </c>
      <c r="I172" s="97" t="str">
        <f>IF(ISBLANK(A172), "", IF(ISNUMBER(B172),_xlfn.CONCAT(E172, B172, ".", C172), _xlfn.CONCAT(E172, C172)))</f>
        <v>TS5.3</v>
      </c>
    </row>
    <row r="173" spans="1:9" customFormat="1" x14ac:dyDescent="0.45">
      <c r="A173" s="96" t="s">
        <v>5764</v>
      </c>
      <c r="B173">
        <v>5</v>
      </c>
      <c r="C173" s="92">
        <v>3</v>
      </c>
      <c r="D173" s="93" t="s">
        <v>1737</v>
      </c>
      <c r="E173" t="str" cm="1">
        <f t="array" ref="E173">IFERROR(_xlfn.SWITCH(A173, "Tiny", "TS", "Mini", "MC", "Junior", "JC", "Senior", "SC", "GCSE", "GCSE"),"")</f>
        <v>TS</v>
      </c>
      <c r="F173" s="92" t="str">
        <f ca="1">IFERROR(VLOOKUP(I173,INDIRECT(A173&amp;"!"&amp;" C:D"), 2, FALSE),"")</f>
        <v>Winning Strategies</v>
      </c>
      <c r="G173" s="92" t="str" cm="1">
        <f t="array" ref="G173">IFERROR(CONCATENATE(TEXT(_xlfn.SWITCH(A173, "Tiny", "1", "Mini", "2", "Junior", "3", "Senior", "4", "GCSE", "5"),"00"),"-", IF(ISBLANK(B173), "XX", TEXT(B173,"00")), "-", TEXT(C173,"000")),"")</f>
        <v>01-05-003</v>
      </c>
      <c r="H173" t="str">
        <f>A173&amp;D173</f>
        <v>Tinyb81d6df0-833b-436b-acf2-9a4fa6fe00c9</v>
      </c>
      <c r="I173" s="97" t="str">
        <f>IF(ISBLANK(A173), "", IF(ISNUMBER(B173),_xlfn.CONCAT(E173, B173, ".", C173), _xlfn.CONCAT(E173, C173)))</f>
        <v>TS5.3</v>
      </c>
    </row>
    <row r="174" spans="1:9" customFormat="1" x14ac:dyDescent="0.45">
      <c r="A174" s="96" t="s">
        <v>5764</v>
      </c>
      <c r="B174">
        <v>5</v>
      </c>
      <c r="C174" s="92">
        <v>3</v>
      </c>
      <c r="D174" s="93" t="s">
        <v>1729</v>
      </c>
      <c r="E174" t="str" cm="1">
        <f t="array" ref="E174">IFERROR(_xlfn.SWITCH(A174, "Tiny", "TS", "Mini", "MC", "Junior", "JC", "Senior", "SC", "GCSE", "GCSE"),"")</f>
        <v>TS</v>
      </c>
      <c r="F174" s="92" t="str">
        <f ca="1">IFERROR(VLOOKUP(I174,INDIRECT(A174&amp;"!"&amp;" C:D"), 2, FALSE),"")</f>
        <v>Winning Strategies</v>
      </c>
      <c r="G174" s="92" t="str" cm="1">
        <f t="array" ref="G174">IFERROR(CONCATENATE(TEXT(_xlfn.SWITCH(A174, "Tiny", "1", "Mini", "2", "Junior", "3", "Senior", "4", "GCSE", "5"),"00"),"-", IF(ISBLANK(B174), "XX", TEXT(B174,"00")), "-", TEXT(C174,"000")),"")</f>
        <v>01-05-003</v>
      </c>
      <c r="H174" t="str">
        <f>A174&amp;D174</f>
        <v>Tinyc16dfa70-2c75-4a1b-8a0f-cff0d9ce9dae</v>
      </c>
      <c r="I174" s="97" t="str">
        <f>IF(ISBLANK(A174), "", IF(ISNUMBER(B174),_xlfn.CONCAT(E174, B174, ".", C174), _xlfn.CONCAT(E174, C174)))</f>
        <v>TS5.3</v>
      </c>
    </row>
    <row r="175" spans="1:9" customFormat="1" x14ac:dyDescent="0.45">
      <c r="A175" s="96" t="s">
        <v>5764</v>
      </c>
      <c r="B175">
        <v>5</v>
      </c>
      <c r="C175" s="92">
        <v>4</v>
      </c>
      <c r="D175" s="93" t="s">
        <v>165</v>
      </c>
      <c r="E175" t="str" cm="1">
        <f t="array" ref="E175">IFERROR(_xlfn.SWITCH(A175, "Tiny", "TS", "Mini", "MC", "Junior", "JC", "Senior", "SC", "GCSE", "GCSE"),"")</f>
        <v>TS</v>
      </c>
      <c r="F175" s="92" t="str">
        <f ca="1">IFERROR(VLOOKUP(I175,INDIRECT(A175&amp;"!"&amp;" C:D"), 2, FALSE),"")</f>
        <v>Hardware System</v>
      </c>
      <c r="G175" s="92" t="str" cm="1">
        <f t="array" ref="G175">IFERROR(CONCATENATE(TEXT(_xlfn.SWITCH(A175, "Tiny", "1", "Mini", "2", "Junior", "3", "Senior", "4", "GCSE", "5"),"00"),"-", IF(ISBLANK(B175), "XX", TEXT(B175,"00")), "-", TEXT(C175,"000")),"")</f>
        <v>01-05-004</v>
      </c>
      <c r="H175" t="str">
        <f>A175&amp;D175</f>
        <v>Tiny05efc326-b0cf-4048-b91e-1bd519198c23</v>
      </c>
      <c r="I175" s="97" t="str">
        <f>IF(ISBLANK(A175), "", IF(ISNUMBER(B175),_xlfn.CONCAT(E175, B175, ".", C175), _xlfn.CONCAT(E175, C175)))</f>
        <v>TS5.4</v>
      </c>
    </row>
    <row r="176" spans="1:9" customFormat="1" x14ac:dyDescent="0.45">
      <c r="A176" s="96" t="s">
        <v>5764</v>
      </c>
      <c r="B176">
        <v>5</v>
      </c>
      <c r="C176" s="92">
        <v>4</v>
      </c>
      <c r="D176" s="93" t="s">
        <v>169</v>
      </c>
      <c r="E176" t="str" cm="1">
        <f t="array" ref="E176">IFERROR(_xlfn.SWITCH(A176, "Tiny", "TS", "Mini", "MC", "Junior", "JC", "Senior", "SC", "GCSE", "GCSE"),"")</f>
        <v>TS</v>
      </c>
      <c r="F176" s="92" t="str">
        <f ca="1">IFERROR(VLOOKUP(I176,INDIRECT(A176&amp;"!"&amp;" C:D"), 2, FALSE),"")</f>
        <v>Hardware System</v>
      </c>
      <c r="G176" s="92" t="str" cm="1">
        <f t="array" ref="G176">IFERROR(CONCATENATE(TEXT(_xlfn.SWITCH(A176, "Tiny", "1", "Mini", "2", "Junior", "3", "Senior", "4", "GCSE", "5"),"00"),"-", IF(ISBLANK(B176), "XX", TEXT(B176,"00")), "-", TEXT(C176,"000")),"")</f>
        <v>01-05-004</v>
      </c>
      <c r="H176" t="str">
        <f>A176&amp;D176</f>
        <v>Tiny1faea0f5-b9df-4d5e-85b8-7e05c9c88e2b</v>
      </c>
      <c r="I176" s="97" t="str">
        <f>IF(ISBLANK(A176), "", IF(ISNUMBER(B176),_xlfn.CONCAT(E176, B176, ".", C176), _xlfn.CONCAT(E176, C176)))</f>
        <v>TS5.4</v>
      </c>
    </row>
    <row r="177" spans="1:9" customFormat="1" x14ac:dyDescent="0.45">
      <c r="A177" s="96" t="s">
        <v>5764</v>
      </c>
      <c r="B177">
        <v>5</v>
      </c>
      <c r="C177" s="92">
        <v>4</v>
      </c>
      <c r="D177" s="93" t="s">
        <v>93</v>
      </c>
      <c r="E177" t="str" cm="1">
        <f t="array" ref="E177">IFERROR(_xlfn.SWITCH(A177, "Tiny", "TS", "Mini", "MC", "Junior", "JC", "Senior", "SC", "GCSE", "GCSE"),"")</f>
        <v>TS</v>
      </c>
      <c r="F177" s="92" t="str">
        <f ca="1">IFERROR(VLOOKUP(I177,INDIRECT(A177&amp;"!"&amp;" C:D"), 2, FALSE),"")</f>
        <v>Hardware System</v>
      </c>
      <c r="G177" s="92" t="str" cm="1">
        <f t="array" ref="G177">IFERROR(CONCATENATE(TEXT(_xlfn.SWITCH(A177, "Tiny", "1", "Mini", "2", "Junior", "3", "Senior", "4", "GCSE", "5"),"00"),"-", IF(ISBLANK(B177), "XX", TEXT(B177,"00")), "-", TEXT(C177,"000")),"")</f>
        <v>01-05-004</v>
      </c>
      <c r="H177" t="str">
        <f>A177&amp;D177</f>
        <v>Tiny23a55fa4-0a5d-45e3-933c-18ded4d3aee8</v>
      </c>
      <c r="I177" s="97" t="str">
        <f>IF(ISBLANK(A177), "", IF(ISNUMBER(B177),_xlfn.CONCAT(E177, B177, ".", C177), _xlfn.CONCAT(E177, C177)))</f>
        <v>TS5.4</v>
      </c>
    </row>
    <row r="178" spans="1:9" customFormat="1" x14ac:dyDescent="0.45">
      <c r="A178" s="96" t="s">
        <v>5764</v>
      </c>
      <c r="B178">
        <v>5</v>
      </c>
      <c r="C178" s="92">
        <v>4</v>
      </c>
      <c r="D178" s="93" t="s">
        <v>140</v>
      </c>
      <c r="E178" t="str" cm="1">
        <f t="array" ref="E178">IFERROR(_xlfn.SWITCH(A178, "Tiny", "TS", "Mini", "MC", "Junior", "JC", "Senior", "SC", "GCSE", "GCSE"),"")</f>
        <v>TS</v>
      </c>
      <c r="F178" s="92" t="str">
        <f ca="1">IFERROR(VLOOKUP(I178,INDIRECT(A178&amp;"!"&amp;" C:D"), 2, FALSE),"")</f>
        <v>Hardware System</v>
      </c>
      <c r="G178" s="92" t="str" cm="1">
        <f t="array" ref="G178">IFERROR(CONCATENATE(TEXT(_xlfn.SWITCH(A178, "Tiny", "1", "Mini", "2", "Junior", "3", "Senior", "4", "GCSE", "5"),"00"),"-", IF(ISBLANK(B178), "XX", TEXT(B178,"00")), "-", TEXT(C178,"000")),"")</f>
        <v>01-05-004</v>
      </c>
      <c r="H178" t="str">
        <f>A178&amp;D178</f>
        <v>Tiny36b03569-191c-4e5b-b60f-6e8ee1aee67d</v>
      </c>
      <c r="I178" s="97" t="str">
        <f>IF(ISBLANK(A178), "", IF(ISNUMBER(B178),_xlfn.CONCAT(E178, B178, ".", C178), _xlfn.CONCAT(E178, C178)))</f>
        <v>TS5.4</v>
      </c>
    </row>
    <row r="179" spans="1:9" customFormat="1" x14ac:dyDescent="0.45">
      <c r="A179" s="96" t="s">
        <v>5764</v>
      </c>
      <c r="B179">
        <v>5</v>
      </c>
      <c r="C179" s="92">
        <v>4</v>
      </c>
      <c r="D179" s="93" t="s">
        <v>116</v>
      </c>
      <c r="E179" t="str" cm="1">
        <f t="array" ref="E179">IFERROR(_xlfn.SWITCH(A179, "Tiny", "TS", "Mini", "MC", "Junior", "JC", "Senior", "SC", "GCSE", "GCSE"),"")</f>
        <v>TS</v>
      </c>
      <c r="F179" s="92" t="str">
        <f ca="1">IFERROR(VLOOKUP(I179,INDIRECT(A179&amp;"!"&amp;" C:D"), 2, FALSE),"")</f>
        <v>Hardware System</v>
      </c>
      <c r="G179" s="92" t="str" cm="1">
        <f t="array" ref="G179">IFERROR(CONCATENATE(TEXT(_xlfn.SWITCH(A179, "Tiny", "1", "Mini", "2", "Junior", "3", "Senior", "4", "GCSE", "5"),"00"),"-", IF(ISBLANK(B179), "XX", TEXT(B179,"00")), "-", TEXT(C179,"000")),"")</f>
        <v>01-05-004</v>
      </c>
      <c r="H179" t="str">
        <f>A179&amp;D179</f>
        <v>Tiny3fc87b72-eb9f-4b22-a591-ca09178e1898</v>
      </c>
      <c r="I179" s="97" t="str">
        <f>IF(ISBLANK(A179), "", IF(ISNUMBER(B179),_xlfn.CONCAT(E179, B179, ".", C179), _xlfn.CONCAT(E179, C179)))</f>
        <v>TS5.4</v>
      </c>
    </row>
    <row r="180" spans="1:9" customFormat="1" x14ac:dyDescent="0.45">
      <c r="A180" s="96" t="s">
        <v>5764</v>
      </c>
      <c r="B180">
        <v>5</v>
      </c>
      <c r="C180" s="92">
        <v>4</v>
      </c>
      <c r="D180" s="93" t="s">
        <v>132</v>
      </c>
      <c r="E180" t="str" cm="1">
        <f t="array" ref="E180">IFERROR(_xlfn.SWITCH(A180, "Tiny", "TS", "Mini", "MC", "Junior", "JC", "Senior", "SC", "GCSE", "GCSE"),"")</f>
        <v>TS</v>
      </c>
      <c r="F180" s="92" t="str">
        <f ca="1">IFERROR(VLOOKUP(I180,INDIRECT(A180&amp;"!"&amp;" C:D"), 2, FALSE),"")</f>
        <v>Hardware System</v>
      </c>
      <c r="G180" s="92" t="str" cm="1">
        <f t="array" ref="G180">IFERROR(CONCATENATE(TEXT(_xlfn.SWITCH(A180, "Tiny", "1", "Mini", "2", "Junior", "3", "Senior", "4", "GCSE", "5"),"00"),"-", IF(ISBLANK(B180), "XX", TEXT(B180,"00")), "-", TEXT(C180,"000")),"")</f>
        <v>01-05-004</v>
      </c>
      <c r="H180" t="str">
        <f>A180&amp;D180</f>
        <v>Tiny438f8692-4c63-4228-90e6-e4886b6bbb05</v>
      </c>
      <c r="I180" s="97" t="str">
        <f>IF(ISBLANK(A180), "", IF(ISNUMBER(B180),_xlfn.CONCAT(E180, B180, ".", C180), _xlfn.CONCAT(E180, C180)))</f>
        <v>TS5.4</v>
      </c>
    </row>
    <row r="181" spans="1:9" customFormat="1" x14ac:dyDescent="0.45">
      <c r="A181" s="96" t="s">
        <v>5764</v>
      </c>
      <c r="B181">
        <v>5</v>
      </c>
      <c r="C181" s="92">
        <v>4</v>
      </c>
      <c r="D181" s="93" t="s">
        <v>183</v>
      </c>
      <c r="E181" t="str" cm="1">
        <f t="array" ref="E181">IFERROR(_xlfn.SWITCH(A181, "Tiny", "TS", "Mini", "MC", "Junior", "JC", "Senior", "SC", "GCSE", "GCSE"),"")</f>
        <v>TS</v>
      </c>
      <c r="F181" s="92" t="str">
        <f ca="1">IFERROR(VLOOKUP(I181,INDIRECT(A181&amp;"!"&amp;" C:D"), 2, FALSE),"")</f>
        <v>Hardware System</v>
      </c>
      <c r="G181" s="92" t="str" cm="1">
        <f t="array" ref="G181">IFERROR(CONCATENATE(TEXT(_xlfn.SWITCH(A181, "Tiny", "1", "Mini", "2", "Junior", "3", "Senior", "4", "GCSE", "5"),"00"),"-", IF(ISBLANK(B181), "XX", TEXT(B181,"00")), "-", TEXT(C181,"000")),"")</f>
        <v>01-05-004</v>
      </c>
      <c r="H181" t="str">
        <f>A181&amp;D181</f>
        <v>Tiny4ab1589a-e872-4327-b3b1-8e731fe33f43</v>
      </c>
      <c r="I181" s="97" t="str">
        <f>IF(ISBLANK(A181), "", IF(ISNUMBER(B181),_xlfn.CONCAT(E181, B181, ".", C181), _xlfn.CONCAT(E181, C181)))</f>
        <v>TS5.4</v>
      </c>
    </row>
    <row r="182" spans="1:9" customFormat="1" x14ac:dyDescent="0.45">
      <c r="A182" s="96" t="s">
        <v>5764</v>
      </c>
      <c r="B182">
        <v>5</v>
      </c>
      <c r="C182" s="92">
        <v>4</v>
      </c>
      <c r="D182" s="93" t="s">
        <v>97</v>
      </c>
      <c r="E182" t="str" cm="1">
        <f t="array" ref="E182">IFERROR(_xlfn.SWITCH(A182, "Tiny", "TS", "Mini", "MC", "Junior", "JC", "Senior", "SC", "GCSE", "GCSE"),"")</f>
        <v>TS</v>
      </c>
      <c r="F182" s="92" t="str">
        <f ca="1">IFERROR(VLOOKUP(I182,INDIRECT(A182&amp;"!"&amp;" C:D"), 2, FALSE),"")</f>
        <v>Hardware System</v>
      </c>
      <c r="G182" s="92" t="str" cm="1">
        <f t="array" ref="G182">IFERROR(CONCATENATE(TEXT(_xlfn.SWITCH(A182, "Tiny", "1", "Mini", "2", "Junior", "3", "Senior", "4", "GCSE", "5"),"00"),"-", IF(ISBLANK(B182), "XX", TEXT(B182,"00")), "-", TEXT(C182,"000")),"")</f>
        <v>01-05-004</v>
      </c>
      <c r="H182" t="str">
        <f>A182&amp;D182</f>
        <v>Tiny52c363f9-fb96-43c3-a46f-27582da6868f</v>
      </c>
      <c r="I182" s="97" t="str">
        <f>IF(ISBLANK(A182), "", IF(ISNUMBER(B182),_xlfn.CONCAT(E182, B182, ".", C182), _xlfn.CONCAT(E182, C182)))</f>
        <v>TS5.4</v>
      </c>
    </row>
    <row r="183" spans="1:9" customFormat="1" x14ac:dyDescent="0.45">
      <c r="A183" s="96" t="s">
        <v>5764</v>
      </c>
      <c r="B183">
        <v>5</v>
      </c>
      <c r="C183" s="92">
        <v>4</v>
      </c>
      <c r="D183" s="93" t="s">
        <v>128</v>
      </c>
      <c r="E183" t="str" cm="1">
        <f t="array" ref="E183">IFERROR(_xlfn.SWITCH(A183, "Tiny", "TS", "Mini", "MC", "Junior", "JC", "Senior", "SC", "GCSE", "GCSE"),"")</f>
        <v>TS</v>
      </c>
      <c r="F183" s="92" t="str">
        <f ca="1">IFERROR(VLOOKUP(I183,INDIRECT(A183&amp;"!"&amp;" C:D"), 2, FALSE),"")</f>
        <v>Hardware System</v>
      </c>
      <c r="G183" s="92" t="str" cm="1">
        <f t="array" ref="G183">IFERROR(CONCATENATE(TEXT(_xlfn.SWITCH(A183, "Tiny", "1", "Mini", "2", "Junior", "3", "Senior", "4", "GCSE", "5"),"00"),"-", IF(ISBLANK(B183), "XX", TEXT(B183,"00")), "-", TEXT(C183,"000")),"")</f>
        <v>01-05-004</v>
      </c>
      <c r="H183" t="str">
        <f>A183&amp;D183</f>
        <v>Tiny5e88e8ba-58d8-4d76-a5b8-b7a911b71dd6</v>
      </c>
      <c r="I183" s="97" t="str">
        <f>IF(ISBLANK(A183), "", IF(ISNUMBER(B183),_xlfn.CONCAT(E183, B183, ".", C183), _xlfn.CONCAT(E183, C183)))</f>
        <v>TS5.4</v>
      </c>
    </row>
    <row r="184" spans="1:9" customFormat="1" x14ac:dyDescent="0.45">
      <c r="A184" s="96" t="s">
        <v>5764</v>
      </c>
      <c r="B184">
        <v>5</v>
      </c>
      <c r="C184" s="92">
        <v>4</v>
      </c>
      <c r="D184" s="93" t="s">
        <v>144</v>
      </c>
      <c r="E184" t="str" cm="1">
        <f t="array" ref="E184">IFERROR(_xlfn.SWITCH(A184, "Tiny", "TS", "Mini", "MC", "Junior", "JC", "Senior", "SC", "GCSE", "GCSE"),"")</f>
        <v>TS</v>
      </c>
      <c r="F184" s="92" t="str">
        <f ca="1">IFERROR(VLOOKUP(I184,INDIRECT(A184&amp;"!"&amp;" C:D"), 2, FALSE),"")</f>
        <v>Hardware System</v>
      </c>
      <c r="G184" s="92" t="str" cm="1">
        <f t="array" ref="G184">IFERROR(CONCATENATE(TEXT(_xlfn.SWITCH(A184, "Tiny", "1", "Mini", "2", "Junior", "3", "Senior", "4", "GCSE", "5"),"00"),"-", IF(ISBLANK(B184), "XX", TEXT(B184,"00")), "-", TEXT(C184,"000")),"")</f>
        <v>01-05-004</v>
      </c>
      <c r="H184" t="str">
        <f>A184&amp;D184</f>
        <v>Tiny65974174-a483-4bdb-9e3d-7ea846cb6ba6</v>
      </c>
      <c r="I184" s="97" t="str">
        <f>IF(ISBLANK(A184), "", IF(ISNUMBER(B184),_xlfn.CONCAT(E184, B184, ".", C184), _xlfn.CONCAT(E184, C184)))</f>
        <v>TS5.4</v>
      </c>
    </row>
    <row r="185" spans="1:9" customFormat="1" x14ac:dyDescent="0.45">
      <c r="A185" s="96" t="s">
        <v>5764</v>
      </c>
      <c r="B185">
        <v>5</v>
      </c>
      <c r="C185" s="92">
        <v>4</v>
      </c>
      <c r="D185" s="93" t="s">
        <v>120</v>
      </c>
      <c r="E185" t="str" cm="1">
        <f t="array" ref="E185">IFERROR(_xlfn.SWITCH(A185, "Tiny", "TS", "Mini", "MC", "Junior", "JC", "Senior", "SC", "GCSE", "GCSE"),"")</f>
        <v>TS</v>
      </c>
      <c r="F185" s="92" t="str">
        <f ca="1">IFERROR(VLOOKUP(I185,INDIRECT(A185&amp;"!"&amp;" C:D"), 2, FALSE),"")</f>
        <v>Hardware System</v>
      </c>
      <c r="G185" s="92" t="str" cm="1">
        <f t="array" ref="G185">IFERROR(CONCATENATE(TEXT(_xlfn.SWITCH(A185, "Tiny", "1", "Mini", "2", "Junior", "3", "Senior", "4", "GCSE", "5"),"00"),"-", IF(ISBLANK(B185), "XX", TEXT(B185,"00")), "-", TEXT(C185,"000")),"")</f>
        <v>01-05-004</v>
      </c>
      <c r="H185" t="str">
        <f>A185&amp;D185</f>
        <v>Tiny6fe35bb0-9aa4-44b6-b7a9-31cd6f636517</v>
      </c>
      <c r="I185" s="97" t="str">
        <f>IF(ISBLANK(A185), "", IF(ISNUMBER(B185),_xlfn.CONCAT(E185, B185, ".", C185), _xlfn.CONCAT(E185, C185)))</f>
        <v>TS5.4</v>
      </c>
    </row>
    <row r="186" spans="1:9" customFormat="1" x14ac:dyDescent="0.45">
      <c r="A186" s="96" t="s">
        <v>5764</v>
      </c>
      <c r="B186">
        <v>5</v>
      </c>
      <c r="C186" s="92">
        <v>4</v>
      </c>
      <c r="D186" s="93" t="s">
        <v>124</v>
      </c>
      <c r="E186" t="str" cm="1">
        <f t="array" ref="E186">IFERROR(_xlfn.SWITCH(A186, "Tiny", "TS", "Mini", "MC", "Junior", "JC", "Senior", "SC", "GCSE", "GCSE"),"")</f>
        <v>TS</v>
      </c>
      <c r="F186" s="92" t="str">
        <f ca="1">IFERROR(VLOOKUP(I186,INDIRECT(A186&amp;"!"&amp;" C:D"), 2, FALSE),"")</f>
        <v>Hardware System</v>
      </c>
      <c r="G186" s="92" t="str" cm="1">
        <f t="array" ref="G186">IFERROR(CONCATENATE(TEXT(_xlfn.SWITCH(A186, "Tiny", "1", "Mini", "2", "Junior", "3", "Senior", "4", "GCSE", "5"),"00"),"-", IF(ISBLANK(B186), "XX", TEXT(B186,"00")), "-", TEXT(C186,"000")),"")</f>
        <v>01-05-004</v>
      </c>
      <c r="H186" t="str">
        <f>A186&amp;D186</f>
        <v>Tiny75336b23-866d-4055-b0fd-09967b6df34e</v>
      </c>
      <c r="I186" s="97" t="str">
        <f>IF(ISBLANK(A186), "", IF(ISNUMBER(B186),_xlfn.CONCAT(E186, B186, ".", C186), _xlfn.CONCAT(E186, C186)))</f>
        <v>TS5.4</v>
      </c>
    </row>
    <row r="187" spans="1:9" customFormat="1" x14ac:dyDescent="0.45">
      <c r="A187" s="96" t="s">
        <v>5764</v>
      </c>
      <c r="B187">
        <v>5</v>
      </c>
      <c r="C187" s="92">
        <v>4</v>
      </c>
      <c r="D187" s="93" t="s">
        <v>104</v>
      </c>
      <c r="E187" t="str" cm="1">
        <f t="array" ref="E187">IFERROR(_xlfn.SWITCH(A187, "Tiny", "TS", "Mini", "MC", "Junior", "JC", "Senior", "SC", "GCSE", "GCSE"),"")</f>
        <v>TS</v>
      </c>
      <c r="F187" s="92" t="str">
        <f ca="1">IFERROR(VLOOKUP(I187,INDIRECT(A187&amp;"!"&amp;" C:D"), 2, FALSE),"")</f>
        <v>Hardware System</v>
      </c>
      <c r="G187" s="92" t="str" cm="1">
        <f t="array" ref="G187">IFERROR(CONCATENATE(TEXT(_xlfn.SWITCH(A187, "Tiny", "1", "Mini", "2", "Junior", "3", "Senior", "4", "GCSE", "5"),"00"),"-", IF(ISBLANK(B187), "XX", TEXT(B187,"00")), "-", TEXT(C187,"000")),"")</f>
        <v>01-05-004</v>
      </c>
      <c r="H187" t="str">
        <f>A187&amp;D187</f>
        <v>Tiny768e6c78-fb07-4723-84a1-958bc73baf28</v>
      </c>
      <c r="I187" s="97" t="str">
        <f>IF(ISBLANK(A187), "", IF(ISNUMBER(B187),_xlfn.CONCAT(E187, B187, ".", C187), _xlfn.CONCAT(E187, C187)))</f>
        <v>TS5.4</v>
      </c>
    </row>
    <row r="188" spans="1:9" customFormat="1" x14ac:dyDescent="0.45">
      <c r="A188" s="96" t="s">
        <v>5764</v>
      </c>
      <c r="B188">
        <v>5</v>
      </c>
      <c r="C188" s="92">
        <v>4</v>
      </c>
      <c r="D188" s="93" t="s">
        <v>112</v>
      </c>
      <c r="E188" t="str" cm="1">
        <f t="array" ref="E188">IFERROR(_xlfn.SWITCH(A188, "Tiny", "TS", "Mini", "MC", "Junior", "JC", "Senior", "SC", "GCSE", "GCSE"),"")</f>
        <v>TS</v>
      </c>
      <c r="F188" s="92" t="str">
        <f ca="1">IFERROR(VLOOKUP(I188,INDIRECT(A188&amp;"!"&amp;" C:D"), 2, FALSE),"")</f>
        <v>Hardware System</v>
      </c>
      <c r="G188" s="92" t="str" cm="1">
        <f t="array" ref="G188">IFERROR(CONCATENATE(TEXT(_xlfn.SWITCH(A188, "Tiny", "1", "Mini", "2", "Junior", "3", "Senior", "4", "GCSE", "5"),"00"),"-", IF(ISBLANK(B188), "XX", TEXT(B188,"00")), "-", TEXT(C188,"000")),"")</f>
        <v>01-05-004</v>
      </c>
      <c r="H188" t="str">
        <f>A188&amp;D188</f>
        <v>Tiny94b315d9-0ea5-4d0b-b67b-49c6b5bd913b</v>
      </c>
      <c r="I188" s="97" t="str">
        <f>IF(ISBLANK(A188), "", IF(ISNUMBER(B188),_xlfn.CONCAT(E188, B188, ".", C188), _xlfn.CONCAT(E188, C188)))</f>
        <v>TS5.4</v>
      </c>
    </row>
    <row r="189" spans="1:9" customFormat="1" x14ac:dyDescent="0.45">
      <c r="A189" s="96" t="s">
        <v>5764</v>
      </c>
      <c r="B189">
        <v>5</v>
      </c>
      <c r="C189" s="92">
        <v>4</v>
      </c>
      <c r="D189" s="93" t="s">
        <v>152</v>
      </c>
      <c r="E189" t="str" cm="1">
        <f t="array" ref="E189">IFERROR(_xlfn.SWITCH(A189, "Tiny", "TS", "Mini", "MC", "Junior", "JC", "Senior", "SC", "GCSE", "GCSE"),"")</f>
        <v>TS</v>
      </c>
      <c r="F189" s="92" t="str">
        <f ca="1">IFERROR(VLOOKUP(I189,INDIRECT(A189&amp;"!"&amp;" C:D"), 2, FALSE),"")</f>
        <v>Hardware System</v>
      </c>
      <c r="G189" s="92" t="str" cm="1">
        <f t="array" ref="G189">IFERROR(CONCATENATE(TEXT(_xlfn.SWITCH(A189, "Tiny", "1", "Mini", "2", "Junior", "3", "Senior", "4", "GCSE", "5"),"00"),"-", IF(ISBLANK(B189), "XX", TEXT(B189,"00")), "-", TEXT(C189,"000")),"")</f>
        <v>01-05-004</v>
      </c>
      <c r="H189" t="str">
        <f>A189&amp;D189</f>
        <v>Tinyaf84f76f-9924-48ca-bf00-32f2538eed83</v>
      </c>
      <c r="I189" s="97" t="str">
        <f>IF(ISBLANK(A189), "", IF(ISNUMBER(B189),_xlfn.CONCAT(E189, B189, ".", C189), _xlfn.CONCAT(E189, C189)))</f>
        <v>TS5.4</v>
      </c>
    </row>
    <row r="190" spans="1:9" customFormat="1" x14ac:dyDescent="0.45">
      <c r="A190" s="96" t="s">
        <v>5764</v>
      </c>
      <c r="B190">
        <v>5</v>
      </c>
      <c r="C190" s="92">
        <v>4</v>
      </c>
      <c r="D190" s="93" t="s">
        <v>156</v>
      </c>
      <c r="E190" t="str" cm="1">
        <f t="array" ref="E190">IFERROR(_xlfn.SWITCH(A190, "Tiny", "TS", "Mini", "MC", "Junior", "JC", "Senior", "SC", "GCSE", "GCSE"),"")</f>
        <v>TS</v>
      </c>
      <c r="F190" s="92" t="str">
        <f ca="1">IFERROR(VLOOKUP(I190,INDIRECT(A190&amp;"!"&amp;" C:D"), 2, FALSE),"")</f>
        <v>Hardware System</v>
      </c>
      <c r="G190" s="92" t="str" cm="1">
        <f t="array" ref="G190">IFERROR(CONCATENATE(TEXT(_xlfn.SWITCH(A190, "Tiny", "1", "Mini", "2", "Junior", "3", "Senior", "4", "GCSE", "5"),"00"),"-", IF(ISBLANK(B190), "XX", TEXT(B190,"00")), "-", TEXT(C190,"000")),"")</f>
        <v>01-05-004</v>
      </c>
      <c r="H190" t="str">
        <f>A190&amp;D190</f>
        <v>Tinyb19aea65-200e-48b6-bf14-9ba04b515575</v>
      </c>
      <c r="I190" s="97" t="str">
        <f>IF(ISBLANK(A190), "", IF(ISNUMBER(B190),_xlfn.CONCAT(E190, B190, ".", C190), _xlfn.CONCAT(E190, C190)))</f>
        <v>TS5.4</v>
      </c>
    </row>
    <row r="191" spans="1:9" customFormat="1" x14ac:dyDescent="0.45">
      <c r="A191" s="96" t="s">
        <v>5764</v>
      </c>
      <c r="B191">
        <v>5</v>
      </c>
      <c r="C191" s="92">
        <v>4</v>
      </c>
      <c r="D191" s="93" t="s">
        <v>161</v>
      </c>
      <c r="E191" t="str" cm="1">
        <f t="array" ref="E191">IFERROR(_xlfn.SWITCH(A191, "Tiny", "TS", "Mini", "MC", "Junior", "JC", "Senior", "SC", "GCSE", "GCSE"),"")</f>
        <v>TS</v>
      </c>
      <c r="F191" s="92" t="str">
        <f ca="1">IFERROR(VLOOKUP(I191,INDIRECT(A191&amp;"!"&amp;" C:D"), 2, FALSE),"")</f>
        <v>Hardware System</v>
      </c>
      <c r="G191" s="92" t="str" cm="1">
        <f t="array" ref="G191">IFERROR(CONCATENATE(TEXT(_xlfn.SWITCH(A191, "Tiny", "1", "Mini", "2", "Junior", "3", "Senior", "4", "GCSE", "5"),"00"),"-", IF(ISBLANK(B191), "XX", TEXT(B191,"00")), "-", TEXT(C191,"000")),"")</f>
        <v>01-05-004</v>
      </c>
      <c r="H191" t="str">
        <f>A191&amp;D191</f>
        <v>Tinyb1b6caa4-f459-4f95-bc0f-4f666a1ad21d</v>
      </c>
      <c r="I191" s="97" t="str">
        <f>IF(ISBLANK(A191), "", IF(ISNUMBER(B191),_xlfn.CONCAT(E191, B191, ".", C191), _xlfn.CONCAT(E191, C191)))</f>
        <v>TS5.4</v>
      </c>
    </row>
    <row r="192" spans="1:9" customFormat="1" x14ac:dyDescent="0.45">
      <c r="A192" s="96" t="s">
        <v>5764</v>
      </c>
      <c r="B192">
        <v>5</v>
      </c>
      <c r="C192" s="92">
        <v>4</v>
      </c>
      <c r="D192" s="93" t="s">
        <v>136</v>
      </c>
      <c r="E192" t="str" cm="1">
        <f t="array" ref="E192">IFERROR(_xlfn.SWITCH(A192, "Tiny", "TS", "Mini", "MC", "Junior", "JC", "Senior", "SC", "GCSE", "GCSE"),"")</f>
        <v>TS</v>
      </c>
      <c r="F192" s="92" t="str">
        <f ca="1">IFERROR(VLOOKUP(I192,INDIRECT(A192&amp;"!"&amp;" C:D"), 2, FALSE),"")</f>
        <v>Hardware System</v>
      </c>
      <c r="G192" s="92" t="str" cm="1">
        <f t="array" ref="G192">IFERROR(CONCATENATE(TEXT(_xlfn.SWITCH(A192, "Tiny", "1", "Mini", "2", "Junior", "3", "Senior", "4", "GCSE", "5"),"00"),"-", IF(ISBLANK(B192), "XX", TEXT(B192,"00")), "-", TEXT(C192,"000")),"")</f>
        <v>01-05-004</v>
      </c>
      <c r="H192" t="str">
        <f>A192&amp;D192</f>
        <v>Tinyd0aeae79-4832-41d2-b61b-c4889e47044f</v>
      </c>
      <c r="I192" s="97" t="str">
        <f>IF(ISBLANK(A192), "", IF(ISNUMBER(B192),_xlfn.CONCAT(E192, B192, ".", C192), _xlfn.CONCAT(E192, C192)))</f>
        <v>TS5.4</v>
      </c>
    </row>
    <row r="193" spans="1:9" customFormat="1" x14ac:dyDescent="0.45">
      <c r="A193" s="96" t="s">
        <v>5764</v>
      </c>
      <c r="B193">
        <v>5</v>
      </c>
      <c r="C193" s="92">
        <v>4</v>
      </c>
      <c r="D193" s="93" t="s">
        <v>100</v>
      </c>
      <c r="E193" t="str" cm="1">
        <f t="array" ref="E193">IFERROR(_xlfn.SWITCH(A193, "Tiny", "TS", "Mini", "MC", "Junior", "JC", "Senior", "SC", "GCSE", "GCSE"),"")</f>
        <v>TS</v>
      </c>
      <c r="F193" s="92" t="str">
        <f ca="1">IFERROR(VLOOKUP(I193,INDIRECT(A193&amp;"!"&amp;" C:D"), 2, FALSE),"")</f>
        <v>Hardware System</v>
      </c>
      <c r="G193" s="92" t="str" cm="1">
        <f t="array" ref="G193">IFERROR(CONCATENATE(TEXT(_xlfn.SWITCH(A193, "Tiny", "1", "Mini", "2", "Junior", "3", "Senior", "4", "GCSE", "5"),"00"),"-", IF(ISBLANK(B193), "XX", TEXT(B193,"00")), "-", TEXT(C193,"000")),"")</f>
        <v>01-05-004</v>
      </c>
      <c r="H193" t="str">
        <f>A193&amp;D193</f>
        <v>Tinyde27311f-4301-47ae-82c0-a6af52d3be7d</v>
      </c>
      <c r="I193" s="97" t="str">
        <f>IF(ISBLANK(A193), "", IF(ISNUMBER(B193),_xlfn.CONCAT(E193, B193, ".", C193), _xlfn.CONCAT(E193, C193)))</f>
        <v>TS5.4</v>
      </c>
    </row>
    <row r="194" spans="1:9" customFormat="1" x14ac:dyDescent="0.45">
      <c r="A194" s="96" t="s">
        <v>5764</v>
      </c>
      <c r="B194">
        <v>5</v>
      </c>
      <c r="C194" s="92">
        <v>4</v>
      </c>
      <c r="D194" s="93" t="s">
        <v>108</v>
      </c>
      <c r="E194" t="str" cm="1">
        <f t="array" ref="E194">IFERROR(_xlfn.SWITCH(A194, "Tiny", "TS", "Mini", "MC", "Junior", "JC", "Senior", "SC", "GCSE", "GCSE"),"")</f>
        <v>TS</v>
      </c>
      <c r="F194" s="92" t="str">
        <f ca="1">IFERROR(VLOOKUP(I194,INDIRECT(A194&amp;"!"&amp;" C:D"), 2, FALSE),"")</f>
        <v>Hardware System</v>
      </c>
      <c r="G194" s="92" t="str" cm="1">
        <f t="array" ref="G194">IFERROR(CONCATENATE(TEXT(_xlfn.SWITCH(A194, "Tiny", "1", "Mini", "2", "Junior", "3", "Senior", "4", "GCSE", "5"),"00"),"-", IF(ISBLANK(B194), "XX", TEXT(B194,"00")), "-", TEXT(C194,"000")),"")</f>
        <v>01-05-004</v>
      </c>
      <c r="H194" t="str">
        <f>A194&amp;D194</f>
        <v>Tinyebdd68d5-7015-43cd-8603-ab0cb25d07b2</v>
      </c>
      <c r="I194" s="97" t="str">
        <f>IF(ISBLANK(A194), "", IF(ISNUMBER(B194),_xlfn.CONCAT(E194, B194, ".", C194), _xlfn.CONCAT(E194, C194)))</f>
        <v>TS5.4</v>
      </c>
    </row>
    <row r="195" spans="1:9" customFormat="1" x14ac:dyDescent="0.45">
      <c r="A195" s="96" t="s">
        <v>5764</v>
      </c>
      <c r="B195">
        <v>5</v>
      </c>
      <c r="C195" s="92">
        <v>4</v>
      </c>
      <c r="D195" s="93" t="s">
        <v>148</v>
      </c>
      <c r="E195" t="str" cm="1">
        <f t="array" ref="E195">IFERROR(_xlfn.SWITCH(A195, "Tiny", "TS", "Mini", "MC", "Junior", "JC", "Senior", "SC", "GCSE", "GCSE"),"")</f>
        <v>TS</v>
      </c>
      <c r="F195" s="92" t="str">
        <f ca="1">IFERROR(VLOOKUP(I195,INDIRECT(A195&amp;"!"&amp;" C:D"), 2, FALSE),"")</f>
        <v>Hardware System</v>
      </c>
      <c r="G195" s="92" t="str" cm="1">
        <f t="array" ref="G195">IFERROR(CONCATENATE(TEXT(_xlfn.SWITCH(A195, "Tiny", "1", "Mini", "2", "Junior", "3", "Senior", "4", "GCSE", "5"),"00"),"-", IF(ISBLANK(B195), "XX", TEXT(B195,"00")), "-", TEXT(C195,"000")),"")</f>
        <v>01-05-004</v>
      </c>
      <c r="H195" t="str">
        <f>A195&amp;D195</f>
        <v>Tinyf77c78f0-3339-4106-b2d8-bf5052930b92</v>
      </c>
      <c r="I195" s="97" t="str">
        <f>IF(ISBLANK(A195), "", IF(ISNUMBER(B195),_xlfn.CONCAT(E195, B195, ".", C195), _xlfn.CONCAT(E195, C195)))</f>
        <v>TS5.4</v>
      </c>
    </row>
    <row r="196" spans="1:9" customFormat="1" x14ac:dyDescent="0.45">
      <c r="A196" s="96" t="s">
        <v>5764</v>
      </c>
      <c r="B196">
        <v>5</v>
      </c>
      <c r="C196" s="92">
        <v>5</v>
      </c>
      <c r="D196" s="93" t="s">
        <v>487</v>
      </c>
      <c r="E196" t="str" cm="1">
        <f t="array" ref="E196">IFERROR(_xlfn.SWITCH(A196, "Tiny", "TS", "Mini", "MC", "Junior", "JC", "Senior", "SC", "GCSE", "GCSE"),"")</f>
        <v>TS</v>
      </c>
      <c r="F196" s="92" t="str">
        <f ca="1">IFERROR(VLOOKUP(I196,INDIRECT(A196&amp;"!"&amp;" C:D"), 2, FALSE),"")</f>
        <v>Operators</v>
      </c>
      <c r="G196" s="92" t="str" cm="1">
        <f t="array" ref="G196">IFERROR(CONCATENATE(TEXT(_xlfn.SWITCH(A196, "Tiny", "1", "Mini", "2", "Junior", "3", "Senior", "4", "GCSE", "5"),"00"),"-", IF(ISBLANK(B196), "XX", TEXT(B196,"00")), "-", TEXT(C196,"000")),"")</f>
        <v>01-05-005</v>
      </c>
      <c r="H196" t="str">
        <f>A196&amp;D196</f>
        <v>Tiny19cec607-92dc-4ccc-8b51-d98dcaddb18d</v>
      </c>
      <c r="I196" s="97" t="str">
        <f>IF(ISBLANK(A196), "", IF(ISNUMBER(B196),_xlfn.CONCAT(E196, B196, ".", C196), _xlfn.CONCAT(E196, C196)))</f>
        <v>TS5.5</v>
      </c>
    </row>
    <row r="197" spans="1:9" customFormat="1" x14ac:dyDescent="0.45">
      <c r="A197" s="96" t="s">
        <v>5764</v>
      </c>
      <c r="B197">
        <v>5</v>
      </c>
      <c r="C197" s="92">
        <v>5</v>
      </c>
      <c r="D197" s="93" t="s">
        <v>502</v>
      </c>
      <c r="E197" t="str" cm="1">
        <f t="array" ref="E197">IFERROR(_xlfn.SWITCH(A197, "Tiny", "TS", "Mini", "MC", "Junior", "JC", "Senior", "SC", "GCSE", "GCSE"),"")</f>
        <v>TS</v>
      </c>
      <c r="F197" s="92" t="str">
        <f ca="1">IFERROR(VLOOKUP(I197,INDIRECT(A197&amp;"!"&amp;" C:D"), 2, FALSE),"")</f>
        <v>Operators</v>
      </c>
      <c r="G197" s="92" t="str" cm="1">
        <f t="array" ref="G197">IFERROR(CONCATENATE(TEXT(_xlfn.SWITCH(A197, "Tiny", "1", "Mini", "2", "Junior", "3", "Senior", "4", "GCSE", "5"),"00"),"-", IF(ISBLANK(B197), "XX", TEXT(B197,"00")), "-", TEXT(C197,"000")),"")</f>
        <v>01-05-005</v>
      </c>
      <c r="H197" t="str">
        <f>A197&amp;D197</f>
        <v>Tiny2143c76d-5c2e-407f-9c0b-8329c71c4edb</v>
      </c>
      <c r="I197" s="97" t="str">
        <f>IF(ISBLANK(A197), "", IF(ISNUMBER(B197),_xlfn.CONCAT(E197, B197, ".", C197), _xlfn.CONCAT(E197, C197)))</f>
        <v>TS5.5</v>
      </c>
    </row>
    <row r="198" spans="1:9" customFormat="1" x14ac:dyDescent="0.45">
      <c r="A198" s="96" t="s">
        <v>5764</v>
      </c>
      <c r="B198">
        <v>5</v>
      </c>
      <c r="C198" s="92">
        <v>5</v>
      </c>
      <c r="D198" s="93" t="s">
        <v>549</v>
      </c>
      <c r="E198" t="str" cm="1">
        <f t="array" ref="E198">IFERROR(_xlfn.SWITCH(A198, "Tiny", "TS", "Mini", "MC", "Junior", "JC", "Senior", "SC", "GCSE", "GCSE"),"")</f>
        <v>TS</v>
      </c>
      <c r="F198" s="92" t="str">
        <f ca="1">IFERROR(VLOOKUP(I198,INDIRECT(A198&amp;"!"&amp;" C:D"), 2, FALSE),"")</f>
        <v>Operators</v>
      </c>
      <c r="G198" s="92" t="str" cm="1">
        <f t="array" ref="G198">IFERROR(CONCATENATE(TEXT(_xlfn.SWITCH(A198, "Tiny", "1", "Mini", "2", "Junior", "3", "Senior", "4", "GCSE", "5"),"00"),"-", IF(ISBLANK(B198), "XX", TEXT(B198,"00")), "-", TEXT(C198,"000")),"")</f>
        <v>01-05-005</v>
      </c>
      <c r="H198" t="str">
        <f>A198&amp;D198</f>
        <v>Tiny23698c67-c2e6-45de-aba4-c36db66f0c04</v>
      </c>
      <c r="I198" s="97" t="str">
        <f>IF(ISBLANK(A198), "", IF(ISNUMBER(B198),_xlfn.CONCAT(E198, B198, ".", C198), _xlfn.CONCAT(E198, C198)))</f>
        <v>TS5.5</v>
      </c>
    </row>
    <row r="199" spans="1:9" customFormat="1" x14ac:dyDescent="0.45">
      <c r="A199" s="96" t="s">
        <v>5764</v>
      </c>
      <c r="B199">
        <v>5</v>
      </c>
      <c r="C199" s="92">
        <v>5</v>
      </c>
      <c r="D199" s="98" t="s">
        <v>499</v>
      </c>
      <c r="E199" t="str" cm="1">
        <f t="array" ref="E199">IFERROR(_xlfn.SWITCH(A199, "Tiny", "TS", "Mini", "MC", "Junior", "JC", "Senior", "SC", "GCSE", "GCSE"),"")</f>
        <v>TS</v>
      </c>
      <c r="F199" s="92" t="str">
        <f ca="1">IFERROR(VLOOKUP(I199,INDIRECT(A199&amp;"!"&amp;" C:D"), 2, FALSE),"")</f>
        <v>Operators</v>
      </c>
      <c r="G199" s="92" t="str" cm="1">
        <f t="array" ref="G199">IFERROR(CONCATENATE(TEXT(_xlfn.SWITCH(A199, "Tiny", "1", "Mini", "2", "Junior", "3", "Senior", "4", "GCSE", "5"),"00"),"-", IF(ISBLANK(B199), "XX", TEXT(B199,"00")), "-", TEXT(C199,"000")),"")</f>
        <v>01-05-005</v>
      </c>
      <c r="H199" t="str">
        <f>A199&amp;D199</f>
        <v>Tiny2e939746-441f-4015-93b2-cd6532757c88</v>
      </c>
      <c r="I199" s="97" t="str">
        <f>IF(ISBLANK(A199), "", IF(ISNUMBER(B199),_xlfn.CONCAT(E199, B199, ".", C199), _xlfn.CONCAT(E199, C199)))</f>
        <v>TS5.5</v>
      </c>
    </row>
    <row r="200" spans="1:9" customFormat="1" x14ac:dyDescent="0.45">
      <c r="A200" s="96" t="s">
        <v>5764</v>
      </c>
      <c r="B200">
        <v>5</v>
      </c>
      <c r="C200" s="92">
        <v>5</v>
      </c>
      <c r="D200" s="93" t="s">
        <v>546</v>
      </c>
      <c r="E200" t="str" cm="1">
        <f t="array" ref="E200">IFERROR(_xlfn.SWITCH(A200, "Tiny", "TS", "Mini", "MC", "Junior", "JC", "Senior", "SC", "GCSE", "GCSE"),"")</f>
        <v>TS</v>
      </c>
      <c r="F200" s="92" t="str">
        <f ca="1">IFERROR(VLOOKUP(I200,INDIRECT(A200&amp;"!"&amp;" C:D"), 2, FALSE),"")</f>
        <v>Operators</v>
      </c>
      <c r="G200" s="92" t="str" cm="1">
        <f t="array" ref="G200">IFERROR(CONCATENATE(TEXT(_xlfn.SWITCH(A200, "Tiny", "1", "Mini", "2", "Junior", "3", "Senior", "4", "GCSE", "5"),"00"),"-", IF(ISBLANK(B200), "XX", TEXT(B200,"00")), "-", TEXT(C200,"000")),"")</f>
        <v>01-05-005</v>
      </c>
      <c r="H200" t="str">
        <f>A200&amp;D200</f>
        <v>Tiny31cbac03-2117-438b-9f85-82feda8c82c6</v>
      </c>
      <c r="I200" s="97" t="str">
        <f>IF(ISBLANK(A200), "", IF(ISNUMBER(B200),_xlfn.CONCAT(E200, B200, ".", C200), _xlfn.CONCAT(E200, C200)))</f>
        <v>TS5.5</v>
      </c>
    </row>
    <row r="201" spans="1:9" customFormat="1" x14ac:dyDescent="0.45">
      <c r="A201" s="96" t="s">
        <v>5764</v>
      </c>
      <c r="B201">
        <v>5</v>
      </c>
      <c r="C201" s="92">
        <v>5</v>
      </c>
      <c r="D201" s="93" t="s">
        <v>534</v>
      </c>
      <c r="E201" t="str" cm="1">
        <f t="array" ref="E201">IFERROR(_xlfn.SWITCH(A201, "Tiny", "TS", "Mini", "MC", "Junior", "JC", "Senior", "SC", "GCSE", "GCSE"),"")</f>
        <v>TS</v>
      </c>
      <c r="F201" s="92" t="str">
        <f ca="1">IFERROR(VLOOKUP(I201,INDIRECT(A201&amp;"!"&amp;" C:D"), 2, FALSE),"")</f>
        <v>Operators</v>
      </c>
      <c r="G201" s="92" t="str" cm="1">
        <f t="array" ref="G201">IFERROR(CONCATENATE(TEXT(_xlfn.SWITCH(A201, "Tiny", "1", "Mini", "2", "Junior", "3", "Senior", "4", "GCSE", "5"),"00"),"-", IF(ISBLANK(B201), "XX", TEXT(B201,"00")), "-", TEXT(C201,"000")),"")</f>
        <v>01-05-005</v>
      </c>
      <c r="H201" t="str">
        <f>A201&amp;D201</f>
        <v>Tiny39f58081-1fcf-4cd6-b406-8457eac8128e</v>
      </c>
      <c r="I201" s="97" t="str">
        <f>IF(ISBLANK(A201), "", IF(ISNUMBER(B201),_xlfn.CONCAT(E201, B201, ".", C201), _xlfn.CONCAT(E201, C201)))</f>
        <v>TS5.5</v>
      </c>
    </row>
    <row r="202" spans="1:9" customFormat="1" x14ac:dyDescent="0.45">
      <c r="A202" s="96" t="s">
        <v>5764</v>
      </c>
      <c r="B202">
        <v>5</v>
      </c>
      <c r="C202" s="92">
        <v>5</v>
      </c>
      <c r="D202" s="93" t="s">
        <v>525</v>
      </c>
      <c r="E202" t="str" cm="1">
        <f t="array" ref="E202">IFERROR(_xlfn.SWITCH(A202, "Tiny", "TS", "Mini", "MC", "Junior", "JC", "Senior", "SC", "GCSE", "GCSE"),"")</f>
        <v>TS</v>
      </c>
      <c r="F202" s="92" t="str">
        <f ca="1">IFERROR(VLOOKUP(I202,INDIRECT(A202&amp;"!"&amp;" C:D"), 2, FALSE),"")</f>
        <v>Operators</v>
      </c>
      <c r="G202" s="92" t="str" cm="1">
        <f t="array" ref="G202">IFERROR(CONCATENATE(TEXT(_xlfn.SWITCH(A202, "Tiny", "1", "Mini", "2", "Junior", "3", "Senior", "4", "GCSE", "5"),"00"),"-", IF(ISBLANK(B202), "XX", TEXT(B202,"00")), "-", TEXT(C202,"000")),"")</f>
        <v>01-05-005</v>
      </c>
      <c r="H202" t="str">
        <f>A202&amp;D202</f>
        <v>Tiny3b873fd3-c466-4023-a4b0-2325db7e6a6c</v>
      </c>
      <c r="I202" s="97" t="str">
        <f>IF(ISBLANK(A202), "", IF(ISNUMBER(B202),_xlfn.CONCAT(E202, B202, ".", C202), _xlfn.CONCAT(E202, C202)))</f>
        <v>TS5.5</v>
      </c>
    </row>
    <row r="203" spans="1:9" customFormat="1" x14ac:dyDescent="0.45">
      <c r="A203" s="96" t="s">
        <v>5764</v>
      </c>
      <c r="B203">
        <v>5</v>
      </c>
      <c r="C203" s="92">
        <v>5</v>
      </c>
      <c r="D203" s="93" t="s">
        <v>561</v>
      </c>
      <c r="E203" t="str" cm="1">
        <f t="array" ref="E203">IFERROR(_xlfn.SWITCH(A203, "Tiny", "TS", "Mini", "MC", "Junior", "JC", "Senior", "SC", "GCSE", "GCSE"),"")</f>
        <v>TS</v>
      </c>
      <c r="F203" s="92" t="str">
        <f ca="1">IFERROR(VLOOKUP(I203,INDIRECT(A203&amp;"!"&amp;" C:D"), 2, FALSE),"")</f>
        <v>Operators</v>
      </c>
      <c r="G203" s="92" t="str" cm="1">
        <f t="array" ref="G203">IFERROR(CONCATENATE(TEXT(_xlfn.SWITCH(A203, "Tiny", "1", "Mini", "2", "Junior", "3", "Senior", "4", "GCSE", "5"),"00"),"-", IF(ISBLANK(B203), "XX", TEXT(B203,"00")), "-", TEXT(C203,"000")),"")</f>
        <v>01-05-005</v>
      </c>
      <c r="H203" t="str">
        <f>A203&amp;D203</f>
        <v>Tiny3f491392-13ad-4a95-b82d-2b0c0b080751</v>
      </c>
      <c r="I203" s="97" t="str">
        <f>IF(ISBLANK(A203), "", IF(ISNUMBER(B203),_xlfn.CONCAT(E203, B203, ".", C203), _xlfn.CONCAT(E203, C203)))</f>
        <v>TS5.5</v>
      </c>
    </row>
    <row r="204" spans="1:9" customFormat="1" x14ac:dyDescent="0.45">
      <c r="A204" s="96" t="s">
        <v>5764</v>
      </c>
      <c r="B204">
        <v>5</v>
      </c>
      <c r="C204" s="92">
        <v>5</v>
      </c>
      <c r="D204" s="93" t="s">
        <v>537</v>
      </c>
      <c r="E204" t="str" cm="1">
        <f t="array" ref="E204">IFERROR(_xlfn.SWITCH(A204, "Tiny", "TS", "Mini", "MC", "Junior", "JC", "Senior", "SC", "GCSE", "GCSE"),"")</f>
        <v>TS</v>
      </c>
      <c r="F204" s="92" t="str">
        <f ca="1">IFERROR(VLOOKUP(I204,INDIRECT(A204&amp;"!"&amp;" C:D"), 2, FALSE),"")</f>
        <v>Operators</v>
      </c>
      <c r="G204" s="92" t="str" cm="1">
        <f t="array" ref="G204">IFERROR(CONCATENATE(TEXT(_xlfn.SWITCH(A204, "Tiny", "1", "Mini", "2", "Junior", "3", "Senior", "4", "GCSE", "5"),"00"),"-", IF(ISBLANK(B204), "XX", TEXT(B204,"00")), "-", TEXT(C204,"000")),"")</f>
        <v>01-05-005</v>
      </c>
      <c r="H204" t="str">
        <f>A204&amp;D204</f>
        <v>Tiny48942462-9afe-4575-beb7-5040e34ba195</v>
      </c>
      <c r="I204" s="97" t="str">
        <f>IF(ISBLANK(A204), "", IF(ISNUMBER(B204),_xlfn.CONCAT(E204, B204, ".", C204), _xlfn.CONCAT(E204, C204)))</f>
        <v>TS5.5</v>
      </c>
    </row>
    <row r="205" spans="1:9" customFormat="1" x14ac:dyDescent="0.45">
      <c r="A205" s="96" t="s">
        <v>5764</v>
      </c>
      <c r="B205">
        <v>5</v>
      </c>
      <c r="C205" s="92">
        <v>5</v>
      </c>
      <c r="D205" s="93" t="s">
        <v>484</v>
      </c>
      <c r="E205" t="str" cm="1">
        <f t="array" ref="E205">IFERROR(_xlfn.SWITCH(A205, "Tiny", "TS", "Mini", "MC", "Junior", "JC", "Senior", "SC", "GCSE", "GCSE"),"")</f>
        <v>TS</v>
      </c>
      <c r="F205" s="92" t="str">
        <f ca="1">IFERROR(VLOOKUP(I205,INDIRECT(A205&amp;"!"&amp;" C:D"), 2, FALSE),"")</f>
        <v>Operators</v>
      </c>
      <c r="G205" s="92" t="str" cm="1">
        <f t="array" ref="G205">IFERROR(CONCATENATE(TEXT(_xlfn.SWITCH(A205, "Tiny", "1", "Mini", "2", "Junior", "3", "Senior", "4", "GCSE", "5"),"00"),"-", IF(ISBLANK(B205), "XX", TEXT(B205,"00")), "-", TEXT(C205,"000")),"")</f>
        <v>01-05-005</v>
      </c>
      <c r="H205" t="str">
        <f>A205&amp;D205</f>
        <v>Tiny50b71024-9802-4fbc-ae28-7295fa831173</v>
      </c>
      <c r="I205" s="97" t="str">
        <f>IF(ISBLANK(A205), "", IF(ISNUMBER(B205),_xlfn.CONCAT(E205, B205, ".", C205), _xlfn.CONCAT(E205, C205)))</f>
        <v>TS5.5</v>
      </c>
    </row>
    <row r="206" spans="1:9" customFormat="1" x14ac:dyDescent="0.45">
      <c r="A206" s="96" t="s">
        <v>5764</v>
      </c>
      <c r="B206">
        <v>5</v>
      </c>
      <c r="C206" s="92">
        <v>5</v>
      </c>
      <c r="D206" s="93" t="s">
        <v>555</v>
      </c>
      <c r="E206" t="str" cm="1">
        <f t="array" ref="E206">IFERROR(_xlfn.SWITCH(A206, "Tiny", "TS", "Mini", "MC", "Junior", "JC", "Senior", "SC", "GCSE", "GCSE"),"")</f>
        <v>TS</v>
      </c>
      <c r="F206" s="92" t="str">
        <f ca="1">IFERROR(VLOOKUP(I206,INDIRECT(A206&amp;"!"&amp;" C:D"), 2, FALSE),"")</f>
        <v>Operators</v>
      </c>
      <c r="G206" s="92" t="str" cm="1">
        <f t="array" ref="G206">IFERROR(CONCATENATE(TEXT(_xlfn.SWITCH(A206, "Tiny", "1", "Mini", "2", "Junior", "3", "Senior", "4", "GCSE", "5"),"00"),"-", IF(ISBLANK(B206), "XX", TEXT(B206,"00")), "-", TEXT(C206,"000")),"")</f>
        <v>01-05-005</v>
      </c>
      <c r="H206" t="str">
        <f>A206&amp;D206</f>
        <v>Tiny5154641b-8f68-45d4-804b-bf9832d556f6</v>
      </c>
      <c r="I206" s="97" t="str">
        <f>IF(ISBLANK(A206), "", IF(ISNUMBER(B206),_xlfn.CONCAT(E206, B206, ".", C206), _xlfn.CONCAT(E206, C206)))</f>
        <v>TS5.5</v>
      </c>
    </row>
    <row r="207" spans="1:9" customFormat="1" x14ac:dyDescent="0.45">
      <c r="A207" s="96" t="s">
        <v>5764</v>
      </c>
      <c r="B207">
        <v>5</v>
      </c>
      <c r="C207" s="92">
        <v>5</v>
      </c>
      <c r="D207" s="98" t="s">
        <v>490</v>
      </c>
      <c r="E207" t="str" cm="1">
        <f t="array" ref="E207">IFERROR(_xlfn.SWITCH(A207, "Tiny", "TS", "Mini", "MC", "Junior", "JC", "Senior", "SC", "GCSE", "GCSE"),"")</f>
        <v>TS</v>
      </c>
      <c r="F207" s="92" t="str">
        <f ca="1">IFERROR(VLOOKUP(I207,INDIRECT(A207&amp;"!"&amp;" C:D"), 2, FALSE),"")</f>
        <v>Operators</v>
      </c>
      <c r="G207" s="92" t="str" cm="1">
        <f t="array" ref="G207">IFERROR(CONCATENATE(TEXT(_xlfn.SWITCH(A207, "Tiny", "1", "Mini", "2", "Junior", "3", "Senior", "4", "GCSE", "5"),"00"),"-", IF(ISBLANK(B207), "XX", TEXT(B207,"00")), "-", TEXT(C207,"000")),"")</f>
        <v>01-05-005</v>
      </c>
      <c r="H207" t="str">
        <f>A207&amp;D207</f>
        <v>Tiny56e68939-bdf0-478f-9858-bd1e0b96f3b2</v>
      </c>
      <c r="I207" s="97" t="str">
        <f>IF(ISBLANK(A207), "", IF(ISNUMBER(B207),_xlfn.CONCAT(E207, B207, ".", C207), _xlfn.CONCAT(E207, C207)))</f>
        <v>TS5.5</v>
      </c>
    </row>
    <row r="208" spans="1:9" customFormat="1" x14ac:dyDescent="0.45">
      <c r="A208" s="96" t="s">
        <v>5764</v>
      </c>
      <c r="B208">
        <v>5</v>
      </c>
      <c r="C208" s="92">
        <v>5</v>
      </c>
      <c r="D208" s="93" t="s">
        <v>531</v>
      </c>
      <c r="E208" t="str" cm="1">
        <f t="array" ref="E208">IFERROR(_xlfn.SWITCH(A208, "Tiny", "TS", "Mini", "MC", "Junior", "JC", "Senior", "SC", "GCSE", "GCSE"),"")</f>
        <v>TS</v>
      </c>
      <c r="F208" s="92" t="str">
        <f ca="1">IFERROR(VLOOKUP(I208,INDIRECT(A208&amp;"!"&amp;" C:D"), 2, FALSE),"")</f>
        <v>Operators</v>
      </c>
      <c r="G208" s="92" t="str" cm="1">
        <f t="array" ref="G208">IFERROR(CONCATENATE(TEXT(_xlfn.SWITCH(A208, "Tiny", "1", "Mini", "2", "Junior", "3", "Senior", "4", "GCSE", "5"),"00"),"-", IF(ISBLANK(B208), "XX", TEXT(B208,"00")), "-", TEXT(C208,"000")),"")</f>
        <v>01-05-005</v>
      </c>
      <c r="H208" t="str">
        <f>A208&amp;D208</f>
        <v>Tiny605bdc4a-825a-4523-93f2-3a95a6f64a68</v>
      </c>
      <c r="I208" s="97" t="str">
        <f>IF(ISBLANK(A208), "", IF(ISNUMBER(B208),_xlfn.CONCAT(E208, B208, ".", C208), _xlfn.CONCAT(E208, C208)))</f>
        <v>TS5.5</v>
      </c>
    </row>
    <row r="209" spans="1:9" customFormat="1" x14ac:dyDescent="0.45">
      <c r="A209" s="96" t="s">
        <v>5764</v>
      </c>
      <c r="B209">
        <v>5</v>
      </c>
      <c r="C209" s="92">
        <v>5</v>
      </c>
      <c r="D209" s="93" t="s">
        <v>505</v>
      </c>
      <c r="E209" t="str" cm="1">
        <f t="array" ref="E209">IFERROR(_xlfn.SWITCH(A209, "Tiny", "TS", "Mini", "MC", "Junior", "JC", "Senior", "SC", "GCSE", "GCSE"),"")</f>
        <v>TS</v>
      </c>
      <c r="F209" s="92" t="str">
        <f ca="1">IFERROR(VLOOKUP(I209,INDIRECT(A209&amp;"!"&amp;" C:D"), 2, FALSE),"")</f>
        <v>Operators</v>
      </c>
      <c r="G209" s="92" t="str" cm="1">
        <f t="array" ref="G209">IFERROR(CONCATENATE(TEXT(_xlfn.SWITCH(A209, "Tiny", "1", "Mini", "2", "Junior", "3", "Senior", "4", "GCSE", "5"),"00"),"-", IF(ISBLANK(B209), "XX", TEXT(B209,"00")), "-", TEXT(C209,"000")),"")</f>
        <v>01-05-005</v>
      </c>
      <c r="H209" t="str">
        <f>A209&amp;D209</f>
        <v>Tiny7056da82-8e68-476c-8906-fa5385971919</v>
      </c>
      <c r="I209" s="97" t="str">
        <f>IF(ISBLANK(A209), "", IF(ISNUMBER(B209),_xlfn.CONCAT(E209, B209, ".", C209), _xlfn.CONCAT(E209, C209)))</f>
        <v>TS5.5</v>
      </c>
    </row>
    <row r="210" spans="1:9" customFormat="1" x14ac:dyDescent="0.45">
      <c r="A210" s="96" t="s">
        <v>5764</v>
      </c>
      <c r="B210">
        <v>5</v>
      </c>
      <c r="C210" s="92">
        <v>5</v>
      </c>
      <c r="D210" s="93" t="s">
        <v>528</v>
      </c>
      <c r="E210" t="str" cm="1">
        <f t="array" ref="E210">IFERROR(_xlfn.SWITCH(A210, "Tiny", "TS", "Mini", "MC", "Junior", "JC", "Senior", "SC", "GCSE", "GCSE"),"")</f>
        <v>TS</v>
      </c>
      <c r="F210" s="92" t="str">
        <f ca="1">IFERROR(VLOOKUP(I210,INDIRECT(A210&amp;"!"&amp;" C:D"), 2, FALSE),"")</f>
        <v>Operators</v>
      </c>
      <c r="G210" s="92" t="str" cm="1">
        <f t="array" ref="G210">IFERROR(CONCATENATE(TEXT(_xlfn.SWITCH(A210, "Tiny", "1", "Mini", "2", "Junior", "3", "Senior", "4", "GCSE", "5"),"00"),"-", IF(ISBLANK(B210), "XX", TEXT(B210,"00")), "-", TEXT(C210,"000")),"")</f>
        <v>01-05-005</v>
      </c>
      <c r="H210" t="str">
        <f>A210&amp;D210</f>
        <v>Tiny7f9b970d-e536-4837-9b18-1b851c10106f</v>
      </c>
      <c r="I210" s="97" t="str">
        <f>IF(ISBLANK(A210), "", IF(ISNUMBER(B210),_xlfn.CONCAT(E210, B210, ".", C210), _xlfn.CONCAT(E210, C210)))</f>
        <v>TS5.5</v>
      </c>
    </row>
    <row r="211" spans="1:9" customFormat="1" x14ac:dyDescent="0.45">
      <c r="A211" s="96" t="s">
        <v>5764</v>
      </c>
      <c r="B211">
        <v>5</v>
      </c>
      <c r="C211" s="92">
        <v>5</v>
      </c>
      <c r="D211" s="98" t="s">
        <v>552</v>
      </c>
      <c r="E211" t="str" cm="1">
        <f t="array" ref="E211">IFERROR(_xlfn.SWITCH(A211, "Tiny", "TS", "Mini", "MC", "Junior", "JC", "Senior", "SC", "GCSE", "GCSE"),"")</f>
        <v>TS</v>
      </c>
      <c r="F211" s="92" t="str">
        <f ca="1">IFERROR(VLOOKUP(I211,INDIRECT(A211&amp;"!"&amp;" C:D"), 2, FALSE),"")</f>
        <v>Operators</v>
      </c>
      <c r="G211" s="92" t="str" cm="1">
        <f t="array" ref="G211">IFERROR(CONCATENATE(TEXT(_xlfn.SWITCH(A211, "Tiny", "1", "Mini", "2", "Junior", "3", "Senior", "4", "GCSE", "5"),"00"),"-", IF(ISBLANK(B211), "XX", TEXT(B211,"00")), "-", TEXT(C211,"000")),"")</f>
        <v>01-05-005</v>
      </c>
      <c r="H211" t="str">
        <f>A211&amp;D211</f>
        <v>Tiny816e0874-2ebf-40a0-9034-27e70f5a14a2</v>
      </c>
      <c r="I211" s="97" t="str">
        <f>IF(ISBLANK(A211), "", IF(ISNUMBER(B211),_xlfn.CONCAT(E211, B211, ".", C211), _xlfn.CONCAT(E211, C211)))</f>
        <v>TS5.5</v>
      </c>
    </row>
    <row r="212" spans="1:9" customFormat="1" x14ac:dyDescent="0.45">
      <c r="A212" s="96" t="s">
        <v>5764</v>
      </c>
      <c r="B212">
        <v>5</v>
      </c>
      <c r="C212" s="92">
        <v>5</v>
      </c>
      <c r="D212" s="93" t="s">
        <v>493</v>
      </c>
      <c r="E212" t="str" cm="1">
        <f t="array" ref="E212">IFERROR(_xlfn.SWITCH(A212, "Tiny", "TS", "Mini", "MC", "Junior", "JC", "Senior", "SC", "GCSE", "GCSE"),"")</f>
        <v>TS</v>
      </c>
      <c r="F212" s="92" t="str">
        <f ca="1">IFERROR(VLOOKUP(I212,INDIRECT(A212&amp;"!"&amp;" C:D"), 2, FALSE),"")</f>
        <v>Operators</v>
      </c>
      <c r="G212" s="92" t="str" cm="1">
        <f t="array" ref="G212">IFERROR(CONCATENATE(TEXT(_xlfn.SWITCH(A212, "Tiny", "1", "Mini", "2", "Junior", "3", "Senior", "4", "GCSE", "5"),"00"),"-", IF(ISBLANK(B212), "XX", TEXT(B212,"00")), "-", TEXT(C212,"000")),"")</f>
        <v>01-05-005</v>
      </c>
      <c r="H212" t="str">
        <f>A212&amp;D212</f>
        <v>Tiny8fd6d7d1-e0d6-4c56-b60f-e6b27b5dc49c</v>
      </c>
      <c r="I212" s="97" t="str">
        <f>IF(ISBLANK(A212), "", IF(ISNUMBER(B212),_xlfn.CONCAT(E212, B212, ".", C212), _xlfn.CONCAT(E212, C212)))</f>
        <v>TS5.5</v>
      </c>
    </row>
    <row r="213" spans="1:9" customFormat="1" x14ac:dyDescent="0.45">
      <c r="A213" s="96" t="s">
        <v>5764</v>
      </c>
      <c r="B213">
        <v>5</v>
      </c>
      <c r="C213" s="92">
        <v>5</v>
      </c>
      <c r="D213" s="93" t="s">
        <v>514</v>
      </c>
      <c r="E213" t="str" cm="1">
        <f t="array" ref="E213">IFERROR(_xlfn.SWITCH(A213, "Tiny", "TS", "Mini", "MC", "Junior", "JC", "Senior", "SC", "GCSE", "GCSE"),"")</f>
        <v>TS</v>
      </c>
      <c r="F213" s="92" t="str">
        <f ca="1">IFERROR(VLOOKUP(I213,INDIRECT(A213&amp;"!"&amp;" C:D"), 2, FALSE),"")</f>
        <v>Operators</v>
      </c>
      <c r="G213" s="92" t="str" cm="1">
        <f t="array" ref="G213">IFERROR(CONCATENATE(TEXT(_xlfn.SWITCH(A213, "Tiny", "1", "Mini", "2", "Junior", "3", "Senior", "4", "GCSE", "5"),"00"),"-", IF(ISBLANK(B213), "XX", TEXT(B213,"00")), "-", TEXT(C213,"000")),"")</f>
        <v>01-05-005</v>
      </c>
      <c r="H213" t="str">
        <f>A213&amp;D213</f>
        <v>Tinya8e67376-3f35-46b2-bb0a-09e17540f98f</v>
      </c>
      <c r="I213" s="97" t="str">
        <f>IF(ISBLANK(A213), "", IF(ISNUMBER(B213),_xlfn.CONCAT(E213, B213, ".", C213), _xlfn.CONCAT(E213, C213)))</f>
        <v>TS5.5</v>
      </c>
    </row>
    <row r="214" spans="1:9" customFormat="1" x14ac:dyDescent="0.45">
      <c r="A214" s="96" t="s">
        <v>5764</v>
      </c>
      <c r="B214">
        <v>5</v>
      </c>
      <c r="C214" s="92">
        <v>5</v>
      </c>
      <c r="D214" s="93" t="s">
        <v>558</v>
      </c>
      <c r="E214" t="str" cm="1">
        <f t="array" ref="E214">IFERROR(_xlfn.SWITCH(A214, "Tiny", "TS", "Mini", "MC", "Junior", "JC", "Senior", "SC", "GCSE", "GCSE"),"")</f>
        <v>TS</v>
      </c>
      <c r="F214" s="92" t="str">
        <f ca="1">IFERROR(VLOOKUP(I214,INDIRECT(A214&amp;"!"&amp;" C:D"), 2, FALSE),"")</f>
        <v>Operators</v>
      </c>
      <c r="G214" s="92" t="str" cm="1">
        <f t="array" ref="G214">IFERROR(CONCATENATE(TEXT(_xlfn.SWITCH(A214, "Tiny", "1", "Mini", "2", "Junior", "3", "Senior", "4", "GCSE", "5"),"00"),"-", IF(ISBLANK(B214), "XX", TEXT(B214,"00")), "-", TEXT(C214,"000")),"")</f>
        <v>01-05-005</v>
      </c>
      <c r="H214" t="str">
        <f>A214&amp;D214</f>
        <v>Tinycff090e3-c2c9-4a0a-8f15-dd67af29e629</v>
      </c>
      <c r="I214" s="97" t="str">
        <f>IF(ISBLANK(A214), "", IF(ISNUMBER(B214),_xlfn.CONCAT(E214, B214, ".", C214), _xlfn.CONCAT(E214, C214)))</f>
        <v>TS5.5</v>
      </c>
    </row>
    <row r="215" spans="1:9" customFormat="1" x14ac:dyDescent="0.45">
      <c r="A215" s="96" t="s">
        <v>5764</v>
      </c>
      <c r="B215">
        <v>5</v>
      </c>
      <c r="C215" s="92">
        <v>5</v>
      </c>
      <c r="D215" s="93" t="s">
        <v>508</v>
      </c>
      <c r="E215" t="str" cm="1">
        <f t="array" ref="E215">IFERROR(_xlfn.SWITCH(A215, "Tiny", "TS", "Mini", "MC", "Junior", "JC", "Senior", "SC", "GCSE", "GCSE"),"")</f>
        <v>TS</v>
      </c>
      <c r="F215" s="92" t="str">
        <f ca="1">IFERROR(VLOOKUP(I215,INDIRECT(A215&amp;"!"&amp;" C:D"), 2, FALSE),"")</f>
        <v>Operators</v>
      </c>
      <c r="G215" s="92" t="str" cm="1">
        <f t="array" ref="G215">IFERROR(CONCATENATE(TEXT(_xlfn.SWITCH(A215, "Tiny", "1", "Mini", "2", "Junior", "3", "Senior", "4", "GCSE", "5"),"00"),"-", IF(ISBLANK(B215), "XX", TEXT(B215,"00")), "-", TEXT(C215,"000")),"")</f>
        <v>01-05-005</v>
      </c>
      <c r="H215" t="str">
        <f>A215&amp;D215</f>
        <v>Tinyd58d632f-0f4b-4684-bd8c-4ae9e328d74b</v>
      </c>
      <c r="I215" s="97" t="str">
        <f>IF(ISBLANK(A215), "", IF(ISNUMBER(B215),_xlfn.CONCAT(E215, B215, ".", C215), _xlfn.CONCAT(E215, C215)))</f>
        <v>TS5.5</v>
      </c>
    </row>
    <row r="216" spans="1:9" customFormat="1" x14ac:dyDescent="0.45">
      <c r="A216" s="96" t="s">
        <v>5764</v>
      </c>
      <c r="B216">
        <v>5</v>
      </c>
      <c r="C216" s="92">
        <v>5</v>
      </c>
      <c r="D216" s="93" t="s">
        <v>540</v>
      </c>
      <c r="E216" t="str" cm="1">
        <f t="array" ref="E216">IFERROR(_xlfn.SWITCH(A216, "Tiny", "TS", "Mini", "MC", "Junior", "JC", "Senior", "SC", "GCSE", "GCSE"),"")</f>
        <v>TS</v>
      </c>
      <c r="F216" s="92" t="str">
        <f ca="1">IFERROR(VLOOKUP(I216,INDIRECT(A216&amp;"!"&amp;" C:D"), 2, FALSE),"")</f>
        <v>Operators</v>
      </c>
      <c r="G216" s="92" t="str" cm="1">
        <f t="array" ref="G216">IFERROR(CONCATENATE(TEXT(_xlfn.SWITCH(A216, "Tiny", "1", "Mini", "2", "Junior", "3", "Senior", "4", "GCSE", "5"),"00"),"-", IF(ISBLANK(B216), "XX", TEXT(B216,"00")), "-", TEXT(C216,"000")),"")</f>
        <v>01-05-005</v>
      </c>
      <c r="H216" t="str">
        <f>A216&amp;D216</f>
        <v>Tinyf62c9ce1-970e-4943-aedc-1b478f2e4161</v>
      </c>
      <c r="I216" s="97" t="str">
        <f>IF(ISBLANK(A216), "", IF(ISNUMBER(B216),_xlfn.CONCAT(E216, B216, ".", C216), _xlfn.CONCAT(E216, C216)))</f>
        <v>TS5.5</v>
      </c>
    </row>
    <row r="217" spans="1:9" customFormat="1" x14ac:dyDescent="0.45">
      <c r="A217" s="96" t="s">
        <v>5764</v>
      </c>
      <c r="B217">
        <v>5</v>
      </c>
      <c r="C217" s="92">
        <v>5</v>
      </c>
      <c r="D217" s="93" t="s">
        <v>543</v>
      </c>
      <c r="E217" t="str" cm="1">
        <f t="array" ref="E217">IFERROR(_xlfn.SWITCH(A217, "Tiny", "TS", "Mini", "MC", "Junior", "JC", "Senior", "SC", "GCSE", "GCSE"),"")</f>
        <v>TS</v>
      </c>
      <c r="F217" s="92" t="str">
        <f ca="1">IFERROR(VLOOKUP(I217,INDIRECT(A217&amp;"!"&amp;" C:D"), 2, FALSE),"")</f>
        <v>Operators</v>
      </c>
      <c r="G217" s="92" t="str" cm="1">
        <f t="array" ref="G217">IFERROR(CONCATENATE(TEXT(_xlfn.SWITCH(A217, "Tiny", "1", "Mini", "2", "Junior", "3", "Senior", "4", "GCSE", "5"),"00"),"-", IF(ISBLANK(B217), "XX", TEXT(B217,"00")), "-", TEXT(C217,"000")),"")</f>
        <v>01-05-005</v>
      </c>
      <c r="H217" t="str">
        <f>A217&amp;D217</f>
        <v>Tinyfcf161a6-64ee-4646-9e44-db8ccaa217b5</v>
      </c>
      <c r="I217" s="97" t="str">
        <f>IF(ISBLANK(A217), "", IF(ISNUMBER(B217),_xlfn.CONCAT(E217, B217, ".", C217), _xlfn.CONCAT(E217, C217)))</f>
        <v>TS5.5</v>
      </c>
    </row>
    <row r="218" spans="1:9" customFormat="1" x14ac:dyDescent="0.45">
      <c r="A218" s="96" t="s">
        <v>5764</v>
      </c>
      <c r="B218">
        <v>5</v>
      </c>
      <c r="C218" s="92">
        <v>6</v>
      </c>
      <c r="D218" s="93" t="s">
        <v>1242</v>
      </c>
      <c r="E218" t="str" cm="1">
        <f t="array" ref="E218">IFERROR(_xlfn.SWITCH(A218, "Tiny", "TS", "Mini", "MC", "Junior", "JC", "Senior", "SC", "GCSE", "GCSE"),"")</f>
        <v>TS</v>
      </c>
      <c r="F218" s="92" t="str">
        <f ca="1">IFERROR(VLOOKUP(I218,INDIRECT(A218&amp;"!"&amp;" C:D"), 2, FALSE),"")</f>
        <v>Hexadecimal</v>
      </c>
      <c r="G218" s="92" t="str" cm="1">
        <f t="array" ref="G218">IFERROR(CONCATENATE(TEXT(_xlfn.SWITCH(A218, "Tiny", "1", "Mini", "2", "Junior", "3", "Senior", "4", "GCSE", "5"),"00"),"-", IF(ISBLANK(B218), "XX", TEXT(B218,"00")), "-", TEXT(C218,"000")),"")</f>
        <v>01-05-006</v>
      </c>
      <c r="H218" t="str">
        <f>A218&amp;D218</f>
        <v>Tiny1ac2eeea-66cc-4989-82f9-c961c1d4288d</v>
      </c>
      <c r="I218" s="97" t="str">
        <f>IF(ISBLANK(A218), "", IF(ISNUMBER(B218),_xlfn.CONCAT(E218, B218, ".", C218), _xlfn.CONCAT(E218, C218)))</f>
        <v>TS5.6</v>
      </c>
    </row>
    <row r="219" spans="1:9" customFormat="1" x14ac:dyDescent="0.45">
      <c r="A219" s="96" t="s">
        <v>5764</v>
      </c>
      <c r="B219">
        <v>5</v>
      </c>
      <c r="C219" s="92">
        <v>6</v>
      </c>
      <c r="D219" s="93" t="s">
        <v>2473</v>
      </c>
      <c r="E219" t="str" cm="1">
        <f t="array" ref="E219">IFERROR(_xlfn.SWITCH(A219, "Tiny", "TS", "Mini", "MC", "Junior", "JC", "Senior", "SC", "GCSE", "GCSE"),"")</f>
        <v>TS</v>
      </c>
      <c r="F219" s="92" t="str">
        <f ca="1">IFERROR(VLOOKUP(I219,INDIRECT(A219&amp;"!"&amp;" C:D"), 2, FALSE),"")</f>
        <v>Hexadecimal</v>
      </c>
      <c r="G219" s="92" t="str" cm="1">
        <f t="array" ref="G219">IFERROR(CONCATENATE(TEXT(_xlfn.SWITCH(A219, "Tiny", "1", "Mini", "2", "Junior", "3", "Senior", "4", "GCSE", "5"),"00"),"-", IF(ISBLANK(B219), "XX", TEXT(B219,"00")), "-", TEXT(C219,"000")),"")</f>
        <v>01-05-006</v>
      </c>
      <c r="H219" t="str">
        <f>A219&amp;D219</f>
        <v>Tiny2bda13af-7da7-435e-b4be-1c9cc6e171cc</v>
      </c>
      <c r="I219" s="97" t="str">
        <f>IF(ISBLANK(A219), "", IF(ISNUMBER(B219),_xlfn.CONCAT(E219, B219, ".", C219), _xlfn.CONCAT(E219, C219)))</f>
        <v>TS5.6</v>
      </c>
    </row>
    <row r="220" spans="1:9" customFormat="1" x14ac:dyDescent="0.45">
      <c r="A220" s="96" t="s">
        <v>5764</v>
      </c>
      <c r="B220">
        <v>5</v>
      </c>
      <c r="C220" s="92">
        <v>6</v>
      </c>
      <c r="D220" s="93" t="s">
        <v>2469</v>
      </c>
      <c r="E220" t="str" cm="1">
        <f t="array" ref="E220">IFERROR(_xlfn.SWITCH(A220, "Tiny", "TS", "Mini", "MC", "Junior", "JC", "Senior", "SC", "GCSE", "GCSE"),"")</f>
        <v>TS</v>
      </c>
      <c r="F220" s="92" t="str">
        <f ca="1">IFERROR(VLOOKUP(I220,INDIRECT(A220&amp;"!"&amp;" C:D"), 2, FALSE),"")</f>
        <v>Hexadecimal</v>
      </c>
      <c r="G220" s="92" t="str" cm="1">
        <f t="array" ref="G220">IFERROR(CONCATENATE(TEXT(_xlfn.SWITCH(A220, "Tiny", "1", "Mini", "2", "Junior", "3", "Senior", "4", "GCSE", "5"),"00"),"-", IF(ISBLANK(B220), "XX", TEXT(B220,"00")), "-", TEXT(C220,"000")),"")</f>
        <v>01-05-006</v>
      </c>
      <c r="H220" t="str">
        <f>A220&amp;D220</f>
        <v>Tiny31075e46-567f-49fc-86a2-ea82b9265e1a</v>
      </c>
      <c r="I220" s="97" t="str">
        <f>IF(ISBLANK(A220), "", IF(ISNUMBER(B220),_xlfn.CONCAT(E220, B220, ".", C220), _xlfn.CONCAT(E220, C220)))</f>
        <v>TS5.6</v>
      </c>
    </row>
    <row r="221" spans="1:9" customFormat="1" x14ac:dyDescent="0.45">
      <c r="A221" s="96" t="s">
        <v>5764</v>
      </c>
      <c r="B221">
        <v>5</v>
      </c>
      <c r="C221" s="92">
        <v>6</v>
      </c>
      <c r="D221" s="93" t="s">
        <v>1251</v>
      </c>
      <c r="E221" t="str" cm="1">
        <f t="array" ref="E221">IFERROR(_xlfn.SWITCH(A221, "Tiny", "TS", "Mini", "MC", "Junior", "JC", "Senior", "SC", "GCSE", "GCSE"),"")</f>
        <v>TS</v>
      </c>
      <c r="F221" s="92" t="str">
        <f ca="1">IFERROR(VLOOKUP(I221,INDIRECT(A221&amp;"!"&amp;" C:D"), 2, FALSE),"")</f>
        <v>Hexadecimal</v>
      </c>
      <c r="G221" s="92" t="str" cm="1">
        <f t="array" ref="G221">IFERROR(CONCATENATE(TEXT(_xlfn.SWITCH(A221, "Tiny", "1", "Mini", "2", "Junior", "3", "Senior", "4", "GCSE", "5"),"00"),"-", IF(ISBLANK(B221), "XX", TEXT(B221,"00")), "-", TEXT(C221,"000")),"")</f>
        <v>01-05-006</v>
      </c>
      <c r="H221" t="str">
        <f>A221&amp;D221</f>
        <v>Tiny7ebe7fb0-7ae4-4d8c-b2d3-477e34cca161</v>
      </c>
      <c r="I221" s="97" t="str">
        <f>IF(ISBLANK(A221), "", IF(ISNUMBER(B221),_xlfn.CONCAT(E221, B221, ".", C221), _xlfn.CONCAT(E221, C221)))</f>
        <v>TS5.6</v>
      </c>
    </row>
    <row r="222" spans="1:9" customFormat="1" x14ac:dyDescent="0.45">
      <c r="A222" s="96" t="s">
        <v>5764</v>
      </c>
      <c r="B222">
        <v>5</v>
      </c>
      <c r="C222" s="92">
        <v>6</v>
      </c>
      <c r="D222" s="93" t="s">
        <v>1245</v>
      </c>
      <c r="E222" t="str" cm="1">
        <f t="array" ref="E222">IFERROR(_xlfn.SWITCH(A222, "Tiny", "TS", "Mini", "MC", "Junior", "JC", "Senior", "SC", "GCSE", "GCSE"),"")</f>
        <v>TS</v>
      </c>
      <c r="F222" s="92" t="str">
        <f ca="1">IFERROR(VLOOKUP(I222,INDIRECT(A222&amp;"!"&amp;" C:D"), 2, FALSE),"")</f>
        <v>Hexadecimal</v>
      </c>
      <c r="G222" s="92" t="str" cm="1">
        <f t="array" ref="G222">IFERROR(CONCATENATE(TEXT(_xlfn.SWITCH(A222, "Tiny", "1", "Mini", "2", "Junior", "3", "Senior", "4", "GCSE", "5"),"00"),"-", IF(ISBLANK(B222), "XX", TEXT(B222,"00")), "-", TEXT(C222,"000")),"")</f>
        <v>01-05-006</v>
      </c>
      <c r="H222" t="str">
        <f>A222&amp;D222</f>
        <v>Tiny8ee8ea8e-3317-408d-ade0-1ebe36580e3e</v>
      </c>
      <c r="I222" s="97" t="str">
        <f>IF(ISBLANK(A222), "", IF(ISNUMBER(B222),_xlfn.CONCAT(E222, B222, ".", C222), _xlfn.CONCAT(E222, C222)))</f>
        <v>TS5.6</v>
      </c>
    </row>
    <row r="223" spans="1:9" customFormat="1" x14ac:dyDescent="0.45">
      <c r="A223" s="96" t="s">
        <v>5764</v>
      </c>
      <c r="B223">
        <v>5</v>
      </c>
      <c r="C223" s="92">
        <v>6</v>
      </c>
      <c r="D223" s="93" t="s">
        <v>2477</v>
      </c>
      <c r="E223" t="str" cm="1">
        <f t="array" ref="E223">IFERROR(_xlfn.SWITCH(A223, "Tiny", "TS", "Mini", "MC", "Junior", "JC", "Senior", "SC", "GCSE", "GCSE"),"")</f>
        <v>TS</v>
      </c>
      <c r="F223" s="92" t="str">
        <f ca="1">IFERROR(VLOOKUP(I223,INDIRECT(A223&amp;"!"&amp;" C:D"), 2, FALSE),"")</f>
        <v>Hexadecimal</v>
      </c>
      <c r="G223" s="92" t="str" cm="1">
        <f t="array" ref="G223">IFERROR(CONCATENATE(TEXT(_xlfn.SWITCH(A223, "Tiny", "1", "Mini", "2", "Junior", "3", "Senior", "4", "GCSE", "5"),"00"),"-", IF(ISBLANK(B223), "XX", TEXT(B223,"00")), "-", TEXT(C223,"000")),"")</f>
        <v>01-05-006</v>
      </c>
      <c r="H223" t="str">
        <f>A223&amp;D223</f>
        <v>Tinybedf5282-cc8a-4665-bd51-33a5cedefa0b</v>
      </c>
      <c r="I223" s="97" t="str">
        <f>IF(ISBLANK(A223), "", IF(ISNUMBER(B223),_xlfn.CONCAT(E223, B223, ".", C223), _xlfn.CONCAT(E223, C223)))</f>
        <v>TS5.6</v>
      </c>
    </row>
    <row r="224" spans="1:9" customFormat="1" x14ac:dyDescent="0.45">
      <c r="A224" s="96" t="s">
        <v>5764</v>
      </c>
      <c r="B224">
        <v>5</v>
      </c>
      <c r="C224" s="92">
        <v>6</v>
      </c>
      <c r="D224" s="93" t="s">
        <v>1236</v>
      </c>
      <c r="E224" t="str" cm="1">
        <f t="array" ref="E224">IFERROR(_xlfn.SWITCH(A224, "Tiny", "TS", "Mini", "MC", "Junior", "JC", "Senior", "SC", "GCSE", "GCSE"),"")</f>
        <v>TS</v>
      </c>
      <c r="F224" s="92" t="str">
        <f ca="1">IFERROR(VLOOKUP(I224,INDIRECT(A224&amp;"!"&amp;" C:D"), 2, FALSE),"")</f>
        <v>Hexadecimal</v>
      </c>
      <c r="G224" s="92" t="str" cm="1">
        <f t="array" ref="G224">IFERROR(CONCATENATE(TEXT(_xlfn.SWITCH(A224, "Tiny", "1", "Mini", "2", "Junior", "3", "Senior", "4", "GCSE", "5"),"00"),"-", IF(ISBLANK(B224), "XX", TEXT(B224,"00")), "-", TEXT(C224,"000")),"")</f>
        <v>01-05-006</v>
      </c>
      <c r="H224" t="str">
        <f>A224&amp;D224</f>
        <v>Tinyd4e0a572-582d-4242-b3eb-3ada4f444145</v>
      </c>
      <c r="I224" s="97" t="str">
        <f>IF(ISBLANK(A224), "", IF(ISNUMBER(B224),_xlfn.CONCAT(E224, B224, ".", C224), _xlfn.CONCAT(E224, C224)))</f>
        <v>TS5.6</v>
      </c>
    </row>
    <row r="225" spans="1:9" customFormat="1" x14ac:dyDescent="0.45">
      <c r="A225" s="96" t="s">
        <v>5764</v>
      </c>
      <c r="B225">
        <v>5</v>
      </c>
      <c r="C225" s="92">
        <v>6</v>
      </c>
      <c r="D225" s="93" t="s">
        <v>1239</v>
      </c>
      <c r="E225" t="str" cm="1">
        <f t="array" ref="E225">IFERROR(_xlfn.SWITCH(A225, "Tiny", "TS", "Mini", "MC", "Junior", "JC", "Senior", "SC", "GCSE", "GCSE"),"")</f>
        <v>TS</v>
      </c>
      <c r="F225" s="92" t="str">
        <f ca="1">IFERROR(VLOOKUP(I225,INDIRECT(A225&amp;"!"&amp;" C:D"), 2, FALSE),"")</f>
        <v>Hexadecimal</v>
      </c>
      <c r="G225" s="92" t="str" cm="1">
        <f t="array" ref="G225">IFERROR(CONCATENATE(TEXT(_xlfn.SWITCH(A225, "Tiny", "1", "Mini", "2", "Junior", "3", "Senior", "4", "GCSE", "5"),"00"),"-", IF(ISBLANK(B225), "XX", TEXT(B225,"00")), "-", TEXT(C225,"000")),"")</f>
        <v>01-05-006</v>
      </c>
      <c r="H225" t="str">
        <f>A225&amp;D225</f>
        <v>Tinyd66af71f-87de-4c70-bc13-ed634b2e1988</v>
      </c>
      <c r="I225" s="97" t="str">
        <f>IF(ISBLANK(A225), "", IF(ISNUMBER(B225),_xlfn.CONCAT(E225, B225, ".", C225), _xlfn.CONCAT(E225, C225)))</f>
        <v>TS5.6</v>
      </c>
    </row>
    <row r="226" spans="1:9" customFormat="1" x14ac:dyDescent="0.45">
      <c r="A226" s="96" t="s">
        <v>5764</v>
      </c>
      <c r="B226">
        <v>5</v>
      </c>
      <c r="C226" s="92">
        <v>6</v>
      </c>
      <c r="D226" s="93" t="s">
        <v>1248</v>
      </c>
      <c r="E226" t="str" cm="1">
        <f t="array" ref="E226">IFERROR(_xlfn.SWITCH(A226, "Tiny", "TS", "Mini", "MC", "Junior", "JC", "Senior", "SC", "GCSE", "GCSE"),"")</f>
        <v>TS</v>
      </c>
      <c r="F226" s="92" t="str">
        <f ca="1">IFERROR(VLOOKUP(I226,INDIRECT(A226&amp;"!"&amp;" C:D"), 2, FALSE),"")</f>
        <v>Hexadecimal</v>
      </c>
      <c r="G226" s="92" t="str" cm="1">
        <f t="array" ref="G226">IFERROR(CONCATENATE(TEXT(_xlfn.SWITCH(A226, "Tiny", "1", "Mini", "2", "Junior", "3", "Senior", "4", "GCSE", "5"),"00"),"-", IF(ISBLANK(B226), "XX", TEXT(B226,"00")), "-", TEXT(C226,"000")),"")</f>
        <v>01-05-006</v>
      </c>
      <c r="H226" t="str">
        <f>A226&amp;D226</f>
        <v>Tinyed5936e8-ad50-419f-83c4-3c4a3b18a903</v>
      </c>
      <c r="I226" s="97" t="str">
        <f>IF(ISBLANK(A226), "", IF(ISNUMBER(B226),_xlfn.CONCAT(E226, B226, ".", C226), _xlfn.CONCAT(E226, C226)))</f>
        <v>TS5.6</v>
      </c>
    </row>
    <row r="227" spans="1:9" customFormat="1" x14ac:dyDescent="0.45">
      <c r="A227" s="96" t="s">
        <v>5764</v>
      </c>
      <c r="B227">
        <v>5</v>
      </c>
      <c r="C227" s="92">
        <v>7</v>
      </c>
      <c r="D227" s="93" t="s">
        <v>140</v>
      </c>
      <c r="E227" t="str" cm="1">
        <f t="array" ref="E227">IFERROR(_xlfn.SWITCH(A227, "Tiny", "TS", "Mini", "MC", "Junior", "JC", "Senior", "SC", "GCSE", "GCSE"),"")</f>
        <v>TS</v>
      </c>
      <c r="F227" s="92" t="str">
        <f ca="1">IFERROR(VLOOKUP(I227,INDIRECT(A227&amp;"!"&amp;" C:D"), 2, FALSE),"")</f>
        <v>Storage</v>
      </c>
      <c r="G227" s="92" t="str" cm="1">
        <f t="array" ref="G227">IFERROR(CONCATENATE(TEXT(_xlfn.SWITCH(A227, "Tiny", "1", "Mini", "2", "Junior", "3", "Senior", "4", "GCSE", "5"),"00"),"-", IF(ISBLANK(B227), "XX", TEXT(B227,"00")), "-", TEXT(C227,"000")),"")</f>
        <v>01-05-007</v>
      </c>
      <c r="H227" t="str">
        <f>A227&amp;D227</f>
        <v>Tiny36b03569-191c-4e5b-b60f-6e8ee1aee67d</v>
      </c>
      <c r="I227" s="97" t="str">
        <f>IF(ISBLANK(A227), "", IF(ISNUMBER(B227),_xlfn.CONCAT(E227, B227, ".", C227), _xlfn.CONCAT(E227, C227)))</f>
        <v>TS5.7</v>
      </c>
    </row>
    <row r="228" spans="1:9" customFormat="1" x14ac:dyDescent="0.45">
      <c r="A228" s="96" t="s">
        <v>5764</v>
      </c>
      <c r="B228">
        <v>5</v>
      </c>
      <c r="C228" s="92">
        <v>7</v>
      </c>
      <c r="D228" s="93" t="s">
        <v>132</v>
      </c>
      <c r="E228" t="str" cm="1">
        <f t="array" ref="E228">IFERROR(_xlfn.SWITCH(A228, "Tiny", "TS", "Mini", "MC", "Junior", "JC", "Senior", "SC", "GCSE", "GCSE"),"")</f>
        <v>TS</v>
      </c>
      <c r="F228" s="92" t="str">
        <f ca="1">IFERROR(VLOOKUP(I228,INDIRECT(A228&amp;"!"&amp;" C:D"), 2, FALSE),"")</f>
        <v>Storage</v>
      </c>
      <c r="G228" s="92" t="str" cm="1">
        <f t="array" ref="G228">IFERROR(CONCATENATE(TEXT(_xlfn.SWITCH(A228, "Tiny", "1", "Mini", "2", "Junior", "3", "Senior", "4", "GCSE", "5"),"00"),"-", IF(ISBLANK(B228), "XX", TEXT(B228,"00")), "-", TEXT(C228,"000")),"")</f>
        <v>01-05-007</v>
      </c>
      <c r="H228" t="str">
        <f>A228&amp;D228</f>
        <v>Tiny438f8692-4c63-4228-90e6-e4886b6bbb05</v>
      </c>
      <c r="I228" s="97" t="str">
        <f>IF(ISBLANK(A228), "", IF(ISNUMBER(B228),_xlfn.CONCAT(E228, B228, ".", C228), _xlfn.CONCAT(E228, C228)))</f>
        <v>TS5.7</v>
      </c>
    </row>
    <row r="229" spans="1:9" customFormat="1" x14ac:dyDescent="0.45">
      <c r="A229" s="96" t="s">
        <v>5764</v>
      </c>
      <c r="B229">
        <v>5</v>
      </c>
      <c r="C229" s="92">
        <v>7</v>
      </c>
      <c r="D229" s="93" t="s">
        <v>2300</v>
      </c>
      <c r="E229" t="str" cm="1">
        <f t="array" ref="E229">IFERROR(_xlfn.SWITCH(A229, "Tiny", "TS", "Mini", "MC", "Junior", "JC", "Senior", "SC", "GCSE", "GCSE"),"")</f>
        <v>TS</v>
      </c>
      <c r="F229" s="92" t="str">
        <f ca="1">IFERROR(VLOOKUP(I229,INDIRECT(A229&amp;"!"&amp;" C:D"), 2, FALSE),"")</f>
        <v>Storage</v>
      </c>
      <c r="G229" s="92" t="str" cm="1">
        <f t="array" ref="G229">IFERROR(CONCATENATE(TEXT(_xlfn.SWITCH(A229, "Tiny", "1", "Mini", "2", "Junior", "3", "Senior", "4", "GCSE", "5"),"00"),"-", IF(ISBLANK(B229), "XX", TEXT(B229,"00")), "-", TEXT(C229,"000")),"")</f>
        <v>01-05-007</v>
      </c>
      <c r="H229" t="str">
        <f>A229&amp;D229</f>
        <v>Tiny45d4e5ac-d942-4769-8f09-711f22088093</v>
      </c>
      <c r="I229" s="97" t="str">
        <f>IF(ISBLANK(A229), "", IF(ISNUMBER(B229),_xlfn.CONCAT(E229, B229, ".", C229), _xlfn.CONCAT(E229, C229)))</f>
        <v>TS5.7</v>
      </c>
    </row>
    <row r="230" spans="1:9" customFormat="1" x14ac:dyDescent="0.45">
      <c r="A230" s="96" t="s">
        <v>5764</v>
      </c>
      <c r="B230">
        <v>5</v>
      </c>
      <c r="C230" s="92">
        <v>7</v>
      </c>
      <c r="D230" s="93" t="s">
        <v>2306</v>
      </c>
      <c r="E230" t="str" cm="1">
        <f t="array" ref="E230">IFERROR(_xlfn.SWITCH(A230, "Tiny", "TS", "Mini", "MC", "Junior", "JC", "Senior", "SC", "GCSE", "GCSE"),"")</f>
        <v>TS</v>
      </c>
      <c r="F230" s="92" t="str">
        <f ca="1">IFERROR(VLOOKUP(I230,INDIRECT(A230&amp;"!"&amp;" C:D"), 2, FALSE),"")</f>
        <v>Storage</v>
      </c>
      <c r="G230" s="92" t="str" cm="1">
        <f t="array" ref="G230">IFERROR(CONCATENATE(TEXT(_xlfn.SWITCH(A230, "Tiny", "1", "Mini", "2", "Junior", "3", "Senior", "4", "GCSE", "5"),"00"),"-", IF(ISBLANK(B230), "XX", TEXT(B230,"00")), "-", TEXT(C230,"000")),"")</f>
        <v>01-05-007</v>
      </c>
      <c r="H230" t="str">
        <f>A230&amp;D230</f>
        <v>Tiny4f335e6c-e9ed-4a29-a5b3-73d2cf26493b</v>
      </c>
      <c r="I230" s="97" t="str">
        <f>IF(ISBLANK(A230), "", IF(ISNUMBER(B230),_xlfn.CONCAT(E230, B230, ".", C230), _xlfn.CONCAT(E230, C230)))</f>
        <v>TS5.7</v>
      </c>
    </row>
    <row r="231" spans="1:9" customFormat="1" x14ac:dyDescent="0.45">
      <c r="A231" s="96" t="s">
        <v>5764</v>
      </c>
      <c r="B231">
        <v>5</v>
      </c>
      <c r="C231" s="92">
        <v>7</v>
      </c>
      <c r="D231" s="93" t="s">
        <v>144</v>
      </c>
      <c r="E231" t="str" cm="1">
        <f t="array" ref="E231">IFERROR(_xlfn.SWITCH(A231, "Tiny", "TS", "Mini", "MC", "Junior", "JC", "Senior", "SC", "GCSE", "GCSE"),"")</f>
        <v>TS</v>
      </c>
      <c r="F231" s="92" t="str">
        <f ca="1">IFERROR(VLOOKUP(I231,INDIRECT(A231&amp;"!"&amp;" C:D"), 2, FALSE),"")</f>
        <v>Storage</v>
      </c>
      <c r="G231" s="92" t="str" cm="1">
        <f t="array" ref="G231">IFERROR(CONCATENATE(TEXT(_xlfn.SWITCH(A231, "Tiny", "1", "Mini", "2", "Junior", "3", "Senior", "4", "GCSE", "5"),"00"),"-", IF(ISBLANK(B231), "XX", TEXT(B231,"00")), "-", TEXT(C231,"000")),"")</f>
        <v>01-05-007</v>
      </c>
      <c r="H231" t="str">
        <f>A231&amp;D231</f>
        <v>Tiny65974174-a483-4bdb-9e3d-7ea846cb6ba6</v>
      </c>
      <c r="I231" s="97" t="str">
        <f>IF(ISBLANK(A231), "", IF(ISNUMBER(B231),_xlfn.CONCAT(E231, B231, ".", C231), _xlfn.CONCAT(E231, C231)))</f>
        <v>TS5.7</v>
      </c>
    </row>
    <row r="232" spans="1:9" customFormat="1" x14ac:dyDescent="0.45">
      <c r="A232" s="96" t="s">
        <v>5764</v>
      </c>
      <c r="B232">
        <v>5</v>
      </c>
      <c r="C232" s="92">
        <v>7</v>
      </c>
      <c r="D232" s="93" t="s">
        <v>2302</v>
      </c>
      <c r="E232" t="str" cm="1">
        <f t="array" ref="E232">IFERROR(_xlfn.SWITCH(A232, "Tiny", "TS", "Mini", "MC", "Junior", "JC", "Senior", "SC", "GCSE", "GCSE"),"")</f>
        <v>TS</v>
      </c>
      <c r="F232" s="92" t="str">
        <f ca="1">IFERROR(VLOOKUP(I232,INDIRECT(A232&amp;"!"&amp;" C:D"), 2, FALSE),"")</f>
        <v>Storage</v>
      </c>
      <c r="G232" s="92" t="str" cm="1">
        <f t="array" ref="G232">IFERROR(CONCATENATE(TEXT(_xlfn.SWITCH(A232, "Tiny", "1", "Mini", "2", "Junior", "3", "Senior", "4", "GCSE", "5"),"00"),"-", IF(ISBLANK(B232), "XX", TEXT(B232,"00")), "-", TEXT(C232,"000")),"")</f>
        <v>01-05-007</v>
      </c>
      <c r="H232" t="str">
        <f>A232&amp;D232</f>
        <v>Tiny67439746-0f18-4ea3-b3ce-203df94af1c2</v>
      </c>
      <c r="I232" s="97" t="str">
        <f>IF(ISBLANK(A232), "", IF(ISNUMBER(B232),_xlfn.CONCAT(E232, B232, ".", C232), _xlfn.CONCAT(E232, C232)))</f>
        <v>TS5.7</v>
      </c>
    </row>
    <row r="233" spans="1:9" customFormat="1" x14ac:dyDescent="0.45">
      <c r="A233" s="96" t="s">
        <v>5764</v>
      </c>
      <c r="B233">
        <v>5</v>
      </c>
      <c r="C233" s="92">
        <v>7</v>
      </c>
      <c r="D233" s="93" t="s">
        <v>2323</v>
      </c>
      <c r="E233" t="str" cm="1">
        <f t="array" ref="E233">IFERROR(_xlfn.SWITCH(A233, "Tiny", "TS", "Mini", "MC", "Junior", "JC", "Senior", "SC", "GCSE", "GCSE"),"")</f>
        <v>TS</v>
      </c>
      <c r="F233" s="92" t="str">
        <f ca="1">IFERROR(VLOOKUP(I233,INDIRECT(A233&amp;"!"&amp;" C:D"), 2, FALSE),"")</f>
        <v>Storage</v>
      </c>
      <c r="G233" s="92" t="str" cm="1">
        <f t="array" ref="G233">IFERROR(CONCATENATE(TEXT(_xlfn.SWITCH(A233, "Tiny", "1", "Mini", "2", "Junior", "3", "Senior", "4", "GCSE", "5"),"00"),"-", IF(ISBLANK(B233), "XX", TEXT(B233,"00")), "-", TEXT(C233,"000")),"")</f>
        <v>01-05-007</v>
      </c>
      <c r="H233" t="str">
        <f>A233&amp;D233</f>
        <v>Tiny712879a6-11e7-4d08-a7e3-b457f186b2c6</v>
      </c>
      <c r="I233" s="97" t="str">
        <f>IF(ISBLANK(A233), "", IF(ISNUMBER(B233),_xlfn.CONCAT(E233, B233, ".", C233), _xlfn.CONCAT(E233, C233)))</f>
        <v>TS5.7</v>
      </c>
    </row>
    <row r="234" spans="1:9" customFormat="1" x14ac:dyDescent="0.45">
      <c r="A234" s="96" t="s">
        <v>5764</v>
      </c>
      <c r="B234">
        <v>5</v>
      </c>
      <c r="C234" s="92">
        <v>7</v>
      </c>
      <c r="D234" s="93" t="s">
        <v>2310</v>
      </c>
      <c r="E234" t="str" cm="1">
        <f t="array" ref="E234">IFERROR(_xlfn.SWITCH(A234, "Tiny", "TS", "Mini", "MC", "Junior", "JC", "Senior", "SC", "GCSE", "GCSE"),"")</f>
        <v>TS</v>
      </c>
      <c r="F234" s="92" t="str">
        <f ca="1">IFERROR(VLOOKUP(I234,INDIRECT(A234&amp;"!"&amp;" C:D"), 2, FALSE),"")</f>
        <v>Storage</v>
      </c>
      <c r="G234" s="92" t="str" cm="1">
        <f t="array" ref="G234">IFERROR(CONCATENATE(TEXT(_xlfn.SWITCH(A234, "Tiny", "1", "Mini", "2", "Junior", "3", "Senior", "4", "GCSE", "5"),"00"),"-", IF(ISBLANK(B234), "XX", TEXT(B234,"00")), "-", TEXT(C234,"000")),"")</f>
        <v>01-05-007</v>
      </c>
      <c r="H234" t="str">
        <f>A234&amp;D234</f>
        <v>Tiny9a96c291-d741-4a74-92fc-368ce7625f01</v>
      </c>
      <c r="I234" s="97" t="str">
        <f>IF(ISBLANK(A234), "", IF(ISNUMBER(B234),_xlfn.CONCAT(E234, B234, ".", C234), _xlfn.CONCAT(E234, C234)))</f>
        <v>TS5.7</v>
      </c>
    </row>
    <row r="235" spans="1:9" customFormat="1" x14ac:dyDescent="0.45">
      <c r="A235" s="96" t="s">
        <v>5764</v>
      </c>
      <c r="B235">
        <v>5</v>
      </c>
      <c r="C235" s="92">
        <v>7</v>
      </c>
      <c r="D235" s="93" t="s">
        <v>2314</v>
      </c>
      <c r="E235" t="str" cm="1">
        <f t="array" ref="E235">IFERROR(_xlfn.SWITCH(A235, "Tiny", "TS", "Mini", "MC", "Junior", "JC", "Senior", "SC", "GCSE", "GCSE"),"")</f>
        <v>TS</v>
      </c>
      <c r="F235" s="92" t="str">
        <f ca="1">IFERROR(VLOOKUP(I235,INDIRECT(A235&amp;"!"&amp;" C:D"), 2, FALSE),"")</f>
        <v>Storage</v>
      </c>
      <c r="G235" s="92" t="str" cm="1">
        <f t="array" ref="G235">IFERROR(CONCATENATE(TEXT(_xlfn.SWITCH(A235, "Tiny", "1", "Mini", "2", "Junior", "3", "Senior", "4", "GCSE", "5"),"00"),"-", IF(ISBLANK(B235), "XX", TEXT(B235,"00")), "-", TEXT(C235,"000")),"")</f>
        <v>01-05-007</v>
      </c>
      <c r="H235" t="str">
        <f>A235&amp;D235</f>
        <v>Tiny9b7c50ce-4027-4a12-b9c9-0da8b08e86fc</v>
      </c>
      <c r="I235" s="97" t="str">
        <f>IF(ISBLANK(A235), "", IF(ISNUMBER(B235),_xlfn.CONCAT(E235, B235, ".", C235), _xlfn.CONCAT(E235, C235)))</f>
        <v>TS5.7</v>
      </c>
    </row>
    <row r="236" spans="1:9" customFormat="1" x14ac:dyDescent="0.45">
      <c r="A236" s="96" t="s">
        <v>5764</v>
      </c>
      <c r="B236">
        <v>5</v>
      </c>
      <c r="C236" s="92">
        <v>7</v>
      </c>
      <c r="D236" s="93" t="s">
        <v>152</v>
      </c>
      <c r="E236" t="str" cm="1">
        <f t="array" ref="E236">IFERROR(_xlfn.SWITCH(A236, "Tiny", "TS", "Mini", "MC", "Junior", "JC", "Senior", "SC", "GCSE", "GCSE"),"")</f>
        <v>TS</v>
      </c>
      <c r="F236" s="92" t="str">
        <f ca="1">IFERROR(VLOOKUP(I236,INDIRECT(A236&amp;"!"&amp;" C:D"), 2, FALSE),"")</f>
        <v>Storage</v>
      </c>
      <c r="G236" s="92" t="str" cm="1">
        <f t="array" ref="G236">IFERROR(CONCATENATE(TEXT(_xlfn.SWITCH(A236, "Tiny", "1", "Mini", "2", "Junior", "3", "Senior", "4", "GCSE", "5"),"00"),"-", IF(ISBLANK(B236), "XX", TEXT(B236,"00")), "-", TEXT(C236,"000")),"")</f>
        <v>01-05-007</v>
      </c>
      <c r="H236" t="str">
        <f>A236&amp;D236</f>
        <v>Tinyaf84f76f-9924-48ca-bf00-32f2538eed83</v>
      </c>
      <c r="I236" s="97" t="str">
        <f>IF(ISBLANK(A236), "", IF(ISNUMBER(B236),_xlfn.CONCAT(E236, B236, ".", C236), _xlfn.CONCAT(E236, C236)))</f>
        <v>TS5.7</v>
      </c>
    </row>
    <row r="237" spans="1:9" customFormat="1" x14ac:dyDescent="0.45">
      <c r="A237" s="96" t="s">
        <v>5764</v>
      </c>
      <c r="B237">
        <v>5</v>
      </c>
      <c r="C237" s="92">
        <v>7</v>
      </c>
      <c r="D237" s="93" t="s">
        <v>2319</v>
      </c>
      <c r="E237" t="str" cm="1">
        <f t="array" ref="E237">IFERROR(_xlfn.SWITCH(A237, "Tiny", "TS", "Mini", "MC", "Junior", "JC", "Senior", "SC", "GCSE", "GCSE"),"")</f>
        <v>TS</v>
      </c>
      <c r="F237" s="92" t="str">
        <f ca="1">IFERROR(VLOOKUP(I237,INDIRECT(A237&amp;"!"&amp;" C:D"), 2, FALSE),"")</f>
        <v>Storage</v>
      </c>
      <c r="G237" s="92" t="str" cm="1">
        <f t="array" ref="G237">IFERROR(CONCATENATE(TEXT(_xlfn.SWITCH(A237, "Tiny", "1", "Mini", "2", "Junior", "3", "Senior", "4", "GCSE", "5"),"00"),"-", IF(ISBLANK(B237), "XX", TEXT(B237,"00")), "-", TEXT(C237,"000")),"")</f>
        <v>01-05-007</v>
      </c>
      <c r="H237" t="str">
        <f>A237&amp;D237</f>
        <v>Tinyc70006e5-9a8e-46a1-92fd-0fb56553b649</v>
      </c>
      <c r="I237" s="97" t="str">
        <f>IF(ISBLANK(A237), "", IF(ISNUMBER(B237),_xlfn.CONCAT(E237, B237, ".", C237), _xlfn.CONCAT(E237, C237)))</f>
        <v>TS5.7</v>
      </c>
    </row>
    <row r="238" spans="1:9" customFormat="1" x14ac:dyDescent="0.45">
      <c r="A238" s="96" t="s">
        <v>5764</v>
      </c>
      <c r="B238">
        <v>5</v>
      </c>
      <c r="C238" s="92">
        <v>7</v>
      </c>
      <c r="D238" s="93" t="s">
        <v>2251</v>
      </c>
      <c r="E238" t="str" cm="1">
        <f t="array" ref="E238">IFERROR(_xlfn.SWITCH(A238, "Tiny", "TS", "Mini", "MC", "Junior", "JC", "Senior", "SC", "GCSE", "GCSE"),"")</f>
        <v>TS</v>
      </c>
      <c r="F238" s="92" t="str">
        <f ca="1">IFERROR(VLOOKUP(I238,INDIRECT(A238&amp;"!"&amp;" C:D"), 2, FALSE),"")</f>
        <v>Storage</v>
      </c>
      <c r="G238" s="92" t="str" cm="1">
        <f t="array" ref="G238">IFERROR(CONCATENATE(TEXT(_xlfn.SWITCH(A238, "Tiny", "1", "Mini", "2", "Junior", "3", "Senior", "4", "GCSE", "5"),"00"),"-", IF(ISBLANK(B238), "XX", TEXT(B238,"00")), "-", TEXT(C238,"000")),"")</f>
        <v>01-05-007</v>
      </c>
      <c r="H238" t="str">
        <f>A238&amp;D238</f>
        <v>Tinyf5b449c7-214c-4438-a15a-4c5e3b795737</v>
      </c>
      <c r="I238" s="97" t="str">
        <f>IF(ISBLANK(A238), "", IF(ISNUMBER(B238),_xlfn.CONCAT(E238, B238, ".", C238), _xlfn.CONCAT(E238, C238)))</f>
        <v>TS5.7</v>
      </c>
    </row>
    <row r="239" spans="1:9" customFormat="1" x14ac:dyDescent="0.45">
      <c r="A239" s="96" t="s">
        <v>5764</v>
      </c>
      <c r="B239">
        <v>5</v>
      </c>
      <c r="C239" s="92">
        <v>8</v>
      </c>
      <c r="D239" s="93" t="s">
        <v>2456</v>
      </c>
      <c r="E239" t="str" cm="1">
        <f t="array" ref="E239">IFERROR(_xlfn.SWITCH(A239, "Tiny", "TS", "Mini", "MC", "Junior", "JC", "Senior", "SC", "GCSE", "GCSE"),"")</f>
        <v>TS</v>
      </c>
      <c r="F239" s="92" t="str">
        <f ca="1">IFERROR(VLOOKUP(I239,INDIRECT(A239&amp;"!"&amp;" C:D"), 2, FALSE),"")</f>
        <v xml:space="preserve">Logic </v>
      </c>
      <c r="G239" s="92" t="str" cm="1">
        <f t="array" ref="G239">IFERROR(CONCATENATE(TEXT(_xlfn.SWITCH(A239, "Tiny", "1", "Mini", "2", "Junior", "3", "Senior", "4", "GCSE", "5"),"00"),"-", IF(ISBLANK(B239), "XX", TEXT(B239,"00")), "-", TEXT(C239,"000")),"")</f>
        <v>01-05-008</v>
      </c>
      <c r="H239" t="str">
        <f>A239&amp;D239</f>
        <v>Tiny1354aec9-6a95-410d-99fa-efdf9a7537b7</v>
      </c>
      <c r="I239" s="97" t="str">
        <f>IF(ISBLANK(A239), "", IF(ISNUMBER(B239),_xlfn.CONCAT(E239, B239, ".", C239), _xlfn.CONCAT(E239, C239)))</f>
        <v>TS5.8</v>
      </c>
    </row>
    <row r="240" spans="1:9" customFormat="1" x14ac:dyDescent="0.45">
      <c r="A240" s="96" t="s">
        <v>5764</v>
      </c>
      <c r="B240">
        <v>5</v>
      </c>
      <c r="C240" s="92">
        <v>8</v>
      </c>
      <c r="D240" s="93" t="s">
        <v>2413</v>
      </c>
      <c r="E240" t="str" cm="1">
        <f t="array" ref="E240">IFERROR(_xlfn.SWITCH(A240, "Tiny", "TS", "Mini", "MC", "Junior", "JC", "Senior", "SC", "GCSE", "GCSE"),"")</f>
        <v>TS</v>
      </c>
      <c r="F240" s="92" t="str">
        <f ca="1">IFERROR(VLOOKUP(I240,INDIRECT(A240&amp;"!"&amp;" C:D"), 2, FALSE),"")</f>
        <v xml:space="preserve">Logic </v>
      </c>
      <c r="G240" s="92" t="str" cm="1">
        <f t="array" ref="G240">IFERROR(CONCATENATE(TEXT(_xlfn.SWITCH(A240, "Tiny", "1", "Mini", "2", "Junior", "3", "Senior", "4", "GCSE", "5"),"00"),"-", IF(ISBLANK(B240), "XX", TEXT(B240,"00")), "-", TEXT(C240,"000")),"")</f>
        <v>01-05-008</v>
      </c>
      <c r="H240" t="str">
        <f>A240&amp;D240</f>
        <v>Tiny4b9c7fa8-9f04-44fd-9552-4ec637895d27</v>
      </c>
      <c r="I240" s="97" t="str">
        <f>IF(ISBLANK(A240), "", IF(ISNUMBER(B240),_xlfn.CONCAT(E240, B240, ".", C240), _xlfn.CONCAT(E240, C240)))</f>
        <v>TS5.8</v>
      </c>
    </row>
    <row r="241" spans="1:9" customFormat="1" x14ac:dyDescent="0.45">
      <c r="A241" s="96" t="s">
        <v>5764</v>
      </c>
      <c r="B241">
        <v>5</v>
      </c>
      <c r="C241" s="92">
        <v>8</v>
      </c>
      <c r="D241" s="93" t="s">
        <v>2416</v>
      </c>
      <c r="E241" t="str" cm="1">
        <f t="array" ref="E241">IFERROR(_xlfn.SWITCH(A241, "Tiny", "TS", "Mini", "MC", "Junior", "JC", "Senior", "SC", "GCSE", "GCSE"),"")</f>
        <v>TS</v>
      </c>
      <c r="F241" s="92" t="str">
        <f ca="1">IFERROR(VLOOKUP(I241,INDIRECT(A241&amp;"!"&amp;" C:D"), 2, FALSE),"")</f>
        <v xml:space="preserve">Logic </v>
      </c>
      <c r="G241" s="92" t="str" cm="1">
        <f t="array" ref="G241">IFERROR(CONCATENATE(TEXT(_xlfn.SWITCH(A241, "Tiny", "1", "Mini", "2", "Junior", "3", "Senior", "4", "GCSE", "5"),"00"),"-", IF(ISBLANK(B241), "XX", TEXT(B241,"00")), "-", TEXT(C241,"000")),"")</f>
        <v>01-05-008</v>
      </c>
      <c r="H241" t="str">
        <f>A241&amp;D241</f>
        <v>Tiny8cca731a-6d08-4d21-a33d-2a0c67d09732</v>
      </c>
      <c r="I241" s="97" t="str">
        <f>IF(ISBLANK(A241), "", IF(ISNUMBER(B241),_xlfn.CONCAT(E241, B241, ".", C241), _xlfn.CONCAT(E241, C241)))</f>
        <v>TS5.8</v>
      </c>
    </row>
    <row r="242" spans="1:9" customFormat="1" x14ac:dyDescent="0.45">
      <c r="A242" s="96" t="s">
        <v>5764</v>
      </c>
      <c r="B242">
        <v>5</v>
      </c>
      <c r="C242" s="92">
        <v>8</v>
      </c>
      <c r="D242" s="93" t="s">
        <v>2450</v>
      </c>
      <c r="E242" t="str" cm="1">
        <f t="array" ref="E242">IFERROR(_xlfn.SWITCH(A242, "Tiny", "TS", "Mini", "MC", "Junior", "JC", "Senior", "SC", "GCSE", "GCSE"),"")</f>
        <v>TS</v>
      </c>
      <c r="F242" s="92" t="str">
        <f ca="1">IFERROR(VLOOKUP(I242,INDIRECT(A242&amp;"!"&amp;" C:D"), 2, FALSE),"")</f>
        <v xml:space="preserve">Logic </v>
      </c>
      <c r="G242" s="92" t="str" cm="1">
        <f t="array" ref="G242">IFERROR(CONCATENATE(TEXT(_xlfn.SWITCH(A242, "Tiny", "1", "Mini", "2", "Junior", "3", "Senior", "4", "GCSE", "5"),"00"),"-", IF(ISBLANK(B242), "XX", TEXT(B242,"00")), "-", TEXT(C242,"000")),"")</f>
        <v>01-05-008</v>
      </c>
      <c r="H242" t="str">
        <f>A242&amp;D242</f>
        <v>Tiny9e0a8266-fa61-48d4-8209-964298236277</v>
      </c>
      <c r="I242" s="97" t="str">
        <f>IF(ISBLANK(A242), "", IF(ISNUMBER(B242),_xlfn.CONCAT(E242, B242, ".", C242), _xlfn.CONCAT(E242, C242)))</f>
        <v>TS5.8</v>
      </c>
    </row>
    <row r="243" spans="1:9" customFormat="1" x14ac:dyDescent="0.45">
      <c r="A243" s="96" t="s">
        <v>5764</v>
      </c>
      <c r="B243">
        <v>5</v>
      </c>
      <c r="C243" s="92">
        <v>8</v>
      </c>
      <c r="D243" s="93" t="s">
        <v>2425</v>
      </c>
      <c r="E243" t="str" cm="1">
        <f t="array" ref="E243">IFERROR(_xlfn.SWITCH(A243, "Tiny", "TS", "Mini", "MC", "Junior", "JC", "Senior", "SC", "GCSE", "GCSE"),"")</f>
        <v>TS</v>
      </c>
      <c r="F243" s="92" t="str">
        <f ca="1">IFERROR(VLOOKUP(I243,INDIRECT(A243&amp;"!"&amp;" C:D"), 2, FALSE),"")</f>
        <v xml:space="preserve">Logic </v>
      </c>
      <c r="G243" s="92" t="str" cm="1">
        <f t="array" ref="G243">IFERROR(CONCATENATE(TEXT(_xlfn.SWITCH(A243, "Tiny", "1", "Mini", "2", "Junior", "3", "Senior", "4", "GCSE", "5"),"00"),"-", IF(ISBLANK(B243), "XX", TEXT(B243,"00")), "-", TEXT(C243,"000")),"")</f>
        <v>01-05-008</v>
      </c>
      <c r="H243" t="str">
        <f>A243&amp;D243</f>
        <v>Tinya3262a27-00bb-4450-a53b-8cb2225e1dd5</v>
      </c>
      <c r="I243" s="97" t="str">
        <f>IF(ISBLANK(A243), "", IF(ISNUMBER(B243),_xlfn.CONCAT(E243, B243, ".", C243), _xlfn.CONCAT(E243, C243)))</f>
        <v>TS5.8</v>
      </c>
    </row>
    <row r="244" spans="1:9" customFormat="1" x14ac:dyDescent="0.45">
      <c r="A244" s="96" t="s">
        <v>5764</v>
      </c>
      <c r="B244">
        <v>5</v>
      </c>
      <c r="C244" s="92">
        <v>8</v>
      </c>
      <c r="D244" s="93" t="s">
        <v>2410</v>
      </c>
      <c r="E244" t="str" cm="1">
        <f t="array" ref="E244">IFERROR(_xlfn.SWITCH(A244, "Tiny", "TS", "Mini", "MC", "Junior", "JC", "Senior", "SC", "GCSE", "GCSE"),"")</f>
        <v>TS</v>
      </c>
      <c r="F244" s="92" t="str">
        <f ca="1">IFERROR(VLOOKUP(I244,INDIRECT(A244&amp;"!"&amp;" C:D"), 2, FALSE),"")</f>
        <v xml:space="preserve">Logic </v>
      </c>
      <c r="G244" s="92" t="str" cm="1">
        <f t="array" ref="G244">IFERROR(CONCATENATE(TEXT(_xlfn.SWITCH(A244, "Tiny", "1", "Mini", "2", "Junior", "3", "Senior", "4", "GCSE", "5"),"00"),"-", IF(ISBLANK(B244), "XX", TEXT(B244,"00")), "-", TEXT(C244,"000")),"")</f>
        <v>01-05-008</v>
      </c>
      <c r="H244" t="str">
        <f>A244&amp;D244</f>
        <v>Tinybb5f7405-431b-44ef-9de2-b684a3ab2f1c</v>
      </c>
      <c r="I244" s="97" t="str">
        <f>IF(ISBLANK(A244), "", IF(ISNUMBER(B244),_xlfn.CONCAT(E244, B244, ".", C244), _xlfn.CONCAT(E244, C244)))</f>
        <v>TS5.8</v>
      </c>
    </row>
    <row r="245" spans="1:9" customFormat="1" x14ac:dyDescent="0.45">
      <c r="A245" s="96" t="s">
        <v>5764</v>
      </c>
      <c r="B245">
        <v>5</v>
      </c>
      <c r="C245" s="92">
        <v>8</v>
      </c>
      <c r="D245" s="93" t="s">
        <v>2432</v>
      </c>
      <c r="E245" t="str" cm="1">
        <f t="array" ref="E245">IFERROR(_xlfn.SWITCH(A245, "Tiny", "TS", "Mini", "MC", "Junior", "JC", "Senior", "SC", "GCSE", "GCSE"),"")</f>
        <v>TS</v>
      </c>
      <c r="F245" s="92" t="str">
        <f ca="1">IFERROR(VLOOKUP(I245,INDIRECT(A245&amp;"!"&amp;" C:D"), 2, FALSE),"")</f>
        <v xml:space="preserve">Logic </v>
      </c>
      <c r="G245" s="92" t="str" cm="1">
        <f t="array" ref="G245">IFERROR(CONCATENATE(TEXT(_xlfn.SWITCH(A245, "Tiny", "1", "Mini", "2", "Junior", "3", "Senior", "4", "GCSE", "5"),"00"),"-", IF(ISBLANK(B245), "XX", TEXT(B245,"00")), "-", TEXT(C245,"000")),"")</f>
        <v>01-05-008</v>
      </c>
      <c r="H245" t="str">
        <f>A245&amp;D245</f>
        <v>Tinyd3de5dfc-d838-45db-9da6-cd46e94ba801</v>
      </c>
      <c r="I245" s="97" t="str">
        <f>IF(ISBLANK(A245), "", IF(ISNUMBER(B245),_xlfn.CONCAT(E245, B245, ".", C245), _xlfn.CONCAT(E245, C245)))</f>
        <v>TS5.8</v>
      </c>
    </row>
    <row r="246" spans="1:9" customFormat="1" x14ac:dyDescent="0.45">
      <c r="A246" s="96" t="s">
        <v>5764</v>
      </c>
      <c r="B246">
        <v>5</v>
      </c>
      <c r="C246" s="92">
        <v>8</v>
      </c>
      <c r="D246" s="93" t="s">
        <v>2453</v>
      </c>
      <c r="E246" t="str" cm="1">
        <f t="array" ref="E246">IFERROR(_xlfn.SWITCH(A246, "Tiny", "TS", "Mini", "MC", "Junior", "JC", "Senior", "SC", "GCSE", "GCSE"),"")</f>
        <v>TS</v>
      </c>
      <c r="F246" s="92" t="str">
        <f ca="1">IFERROR(VLOOKUP(I246,INDIRECT(A246&amp;"!"&amp;" C:D"), 2, FALSE),"")</f>
        <v xml:space="preserve">Logic </v>
      </c>
      <c r="G246" s="92" t="str" cm="1">
        <f t="array" ref="G246">IFERROR(CONCATENATE(TEXT(_xlfn.SWITCH(A246, "Tiny", "1", "Mini", "2", "Junior", "3", "Senior", "4", "GCSE", "5"),"00"),"-", IF(ISBLANK(B246), "XX", TEXT(B246,"00")), "-", TEXT(C246,"000")),"")</f>
        <v>01-05-008</v>
      </c>
      <c r="H246" t="str">
        <f>A246&amp;D246</f>
        <v>Tinye8dab6de-68df-4037-b05d-1e209b1b7af7</v>
      </c>
      <c r="I246" s="97" t="str">
        <f>IF(ISBLANK(A246), "", IF(ISNUMBER(B246),_xlfn.CONCAT(E246, B246, ".", C246), _xlfn.CONCAT(E246, C246)))</f>
        <v>TS5.8</v>
      </c>
    </row>
    <row r="247" spans="1:9" customFormat="1" x14ac:dyDescent="0.45">
      <c r="A247" s="96" t="s">
        <v>5764</v>
      </c>
      <c r="B247">
        <v>5</v>
      </c>
      <c r="C247" s="92">
        <v>8</v>
      </c>
      <c r="D247" s="93" t="s">
        <v>2429</v>
      </c>
      <c r="E247" t="str" cm="1">
        <f t="array" ref="E247">IFERROR(_xlfn.SWITCH(A247, "Tiny", "TS", "Mini", "MC", "Junior", "JC", "Senior", "SC", "GCSE", "GCSE"),"")</f>
        <v>TS</v>
      </c>
      <c r="F247" s="92" t="str">
        <f ca="1">IFERROR(VLOOKUP(I247,INDIRECT(A247&amp;"!"&amp;" C:D"), 2, FALSE),"")</f>
        <v xml:space="preserve">Logic </v>
      </c>
      <c r="G247" s="92" t="str" cm="1">
        <f t="array" ref="G247">IFERROR(CONCATENATE(TEXT(_xlfn.SWITCH(A247, "Tiny", "1", "Mini", "2", "Junior", "3", "Senior", "4", "GCSE", "5"),"00"),"-", IF(ISBLANK(B247), "XX", TEXT(B247,"00")), "-", TEXT(C247,"000")),"")</f>
        <v>01-05-008</v>
      </c>
      <c r="H247" t="str">
        <f>A247&amp;D247</f>
        <v>Tinyf5139420-fae9-4801-8023-9d4d464ba9df</v>
      </c>
      <c r="I247" s="97" t="str">
        <f>IF(ISBLANK(A247), "", IF(ISNUMBER(B247),_xlfn.CONCAT(E247, B247, ".", C247), _xlfn.CONCAT(E247, C247)))</f>
        <v>TS5.8</v>
      </c>
    </row>
    <row r="248" spans="1:9" customFormat="1" x14ac:dyDescent="0.45">
      <c r="A248" s="96" t="s">
        <v>5764</v>
      </c>
      <c r="B248">
        <v>5</v>
      </c>
      <c r="C248" s="92">
        <v>9</v>
      </c>
      <c r="D248" s="93" t="s">
        <v>2717</v>
      </c>
      <c r="E248" t="str" cm="1">
        <f t="array" ref="E248">IFERROR(_xlfn.SWITCH(A248, "Tiny", "TS", "Mini", "MC", "Junior", "JC", "Senior", "SC", "GCSE", "GCSE"),"")</f>
        <v>TS</v>
      </c>
      <c r="F248" s="92" t="str">
        <f ca="1">IFERROR(VLOOKUP(I248,INDIRECT(A248&amp;"!"&amp;" C:D"), 2, FALSE),"")</f>
        <v>Merge Sort</v>
      </c>
      <c r="G248" s="92" t="str" cm="1">
        <f t="array" ref="G248">IFERROR(CONCATENATE(TEXT(_xlfn.SWITCH(A248, "Tiny", "1", "Mini", "2", "Junior", "3", "Senior", "4", "GCSE", "5"),"00"),"-", IF(ISBLANK(B248), "XX", TEXT(B248,"00")), "-", TEXT(C248,"000")),"")</f>
        <v>01-05-009</v>
      </c>
      <c r="H248" t="str">
        <f>A248&amp;D248</f>
        <v>Tiny1dfa5507-e809-4000-a44b-b1e3f121a8e8</v>
      </c>
      <c r="I248" s="97" t="str">
        <f>IF(ISBLANK(A248), "", IF(ISNUMBER(B248),_xlfn.CONCAT(E248, B248, ".", C248), _xlfn.CONCAT(E248, C248)))</f>
        <v>TS5.9</v>
      </c>
    </row>
    <row r="249" spans="1:9" customFormat="1" x14ac:dyDescent="0.45">
      <c r="A249" s="96" t="s">
        <v>5764</v>
      </c>
      <c r="B249">
        <v>5</v>
      </c>
      <c r="C249" s="92">
        <v>9</v>
      </c>
      <c r="D249" s="93" t="s">
        <v>1574</v>
      </c>
      <c r="E249" t="str" cm="1">
        <f t="array" ref="E249">IFERROR(_xlfn.SWITCH(A249, "Tiny", "TS", "Mini", "MC", "Junior", "JC", "Senior", "SC", "GCSE", "GCSE"),"")</f>
        <v>TS</v>
      </c>
      <c r="F249" s="92" t="str">
        <f ca="1">IFERROR(VLOOKUP(I249,INDIRECT(A249&amp;"!"&amp;" C:D"), 2, FALSE),"")</f>
        <v>Merge Sort</v>
      </c>
      <c r="G249" s="92" t="str" cm="1">
        <f t="array" ref="G249">IFERROR(CONCATENATE(TEXT(_xlfn.SWITCH(A249, "Tiny", "1", "Mini", "2", "Junior", "3", "Senior", "4", "GCSE", "5"),"00"),"-", IF(ISBLANK(B249), "XX", TEXT(B249,"00")), "-", TEXT(C249,"000")),"")</f>
        <v>01-05-009</v>
      </c>
      <c r="H249" t="str">
        <f>A249&amp;D249</f>
        <v>Tiny22641938-b291-4f86-b57c-93364881eb39</v>
      </c>
      <c r="I249" s="97" t="str">
        <f>IF(ISBLANK(A249), "", IF(ISNUMBER(B249),_xlfn.CONCAT(E249, B249, ".", C249), _xlfn.CONCAT(E249, C249)))</f>
        <v>TS5.9</v>
      </c>
    </row>
    <row r="250" spans="1:9" customFormat="1" x14ac:dyDescent="0.45">
      <c r="A250" s="96" t="s">
        <v>5764</v>
      </c>
      <c r="B250">
        <v>5</v>
      </c>
      <c r="C250" s="92">
        <v>9</v>
      </c>
      <c r="D250" s="93" t="s">
        <v>1583</v>
      </c>
      <c r="E250" t="str" cm="1">
        <f t="array" ref="E250">IFERROR(_xlfn.SWITCH(A250, "Tiny", "TS", "Mini", "MC", "Junior", "JC", "Senior", "SC", "GCSE", "GCSE"),"")</f>
        <v>TS</v>
      </c>
      <c r="F250" s="92" t="str">
        <f ca="1">IFERROR(VLOOKUP(I250,INDIRECT(A250&amp;"!"&amp;" C:D"), 2, FALSE),"")</f>
        <v>Merge Sort</v>
      </c>
      <c r="G250" s="92" t="str" cm="1">
        <f t="array" ref="G250">IFERROR(CONCATENATE(TEXT(_xlfn.SWITCH(A250, "Tiny", "1", "Mini", "2", "Junior", "3", "Senior", "4", "GCSE", "5"),"00"),"-", IF(ISBLANK(B250), "XX", TEXT(B250,"00")), "-", TEXT(C250,"000")),"")</f>
        <v>01-05-009</v>
      </c>
      <c r="H250" t="str">
        <f>A250&amp;D250</f>
        <v>Tiny410de8c1-73c2-47fd-bfa4-37624341f7b6</v>
      </c>
      <c r="I250" s="97" t="str">
        <f>IF(ISBLANK(A250), "", IF(ISNUMBER(B250),_xlfn.CONCAT(E250, B250, ".", C250), _xlfn.CONCAT(E250, C250)))</f>
        <v>TS5.9</v>
      </c>
    </row>
    <row r="251" spans="1:9" customFormat="1" x14ac:dyDescent="0.45">
      <c r="A251" s="96" t="s">
        <v>5764</v>
      </c>
      <c r="B251">
        <v>5</v>
      </c>
      <c r="C251" s="92">
        <v>9</v>
      </c>
      <c r="D251" s="93" t="s">
        <v>1605</v>
      </c>
      <c r="E251" t="str" cm="1">
        <f t="array" ref="E251">IFERROR(_xlfn.SWITCH(A251, "Tiny", "TS", "Mini", "MC", "Junior", "JC", "Senior", "SC", "GCSE", "GCSE"),"")</f>
        <v>TS</v>
      </c>
      <c r="F251" s="92" t="str">
        <f ca="1">IFERROR(VLOOKUP(I251,INDIRECT(A251&amp;"!"&amp;" C:D"), 2, FALSE),"")</f>
        <v>Merge Sort</v>
      </c>
      <c r="G251" s="92" t="str" cm="1">
        <f t="array" ref="G251">IFERROR(CONCATENATE(TEXT(_xlfn.SWITCH(A251, "Tiny", "1", "Mini", "2", "Junior", "3", "Senior", "4", "GCSE", "5"),"00"),"-", IF(ISBLANK(B251), "XX", TEXT(B251,"00")), "-", TEXT(C251,"000")),"")</f>
        <v>01-05-009</v>
      </c>
      <c r="H251" t="str">
        <f>A251&amp;D251</f>
        <v>Tiny43227c3a-bea8-4fcb-960d-b558c771a290</v>
      </c>
      <c r="I251" s="97" t="str">
        <f>IF(ISBLANK(A251), "", IF(ISNUMBER(B251),_xlfn.CONCAT(E251, B251, ".", C251), _xlfn.CONCAT(E251, C251)))</f>
        <v>TS5.9</v>
      </c>
    </row>
    <row r="252" spans="1:9" customFormat="1" x14ac:dyDescent="0.45">
      <c r="A252" s="96" t="s">
        <v>5764</v>
      </c>
      <c r="B252">
        <v>5</v>
      </c>
      <c r="C252" s="92">
        <v>9</v>
      </c>
      <c r="D252" s="93" t="s">
        <v>1602</v>
      </c>
      <c r="E252" t="str" cm="1">
        <f t="array" ref="E252">IFERROR(_xlfn.SWITCH(A252, "Tiny", "TS", "Mini", "MC", "Junior", "JC", "Senior", "SC", "GCSE", "GCSE"),"")</f>
        <v>TS</v>
      </c>
      <c r="F252" s="92" t="str">
        <f ca="1">IFERROR(VLOOKUP(I252,INDIRECT(A252&amp;"!"&amp;" C:D"), 2, FALSE),"")</f>
        <v>Merge Sort</v>
      </c>
      <c r="G252" s="92" t="str" cm="1">
        <f t="array" ref="G252">IFERROR(CONCATENATE(TEXT(_xlfn.SWITCH(A252, "Tiny", "1", "Mini", "2", "Junior", "3", "Senior", "4", "GCSE", "5"),"00"),"-", IF(ISBLANK(B252), "XX", TEXT(B252,"00")), "-", TEXT(C252,"000")),"")</f>
        <v>01-05-009</v>
      </c>
      <c r="H252" t="str">
        <f>A252&amp;D252</f>
        <v>Tiny45826738-dcae-4d9e-b7e3-42aff496ba08</v>
      </c>
      <c r="I252" s="97" t="str">
        <f>IF(ISBLANK(A252), "", IF(ISNUMBER(B252),_xlfn.CONCAT(E252, B252, ".", C252), _xlfn.CONCAT(E252, C252)))</f>
        <v>TS5.9</v>
      </c>
    </row>
    <row r="253" spans="1:9" customFormat="1" x14ac:dyDescent="0.45">
      <c r="A253" s="96" t="s">
        <v>5764</v>
      </c>
      <c r="B253">
        <v>5</v>
      </c>
      <c r="C253" s="92">
        <v>9</v>
      </c>
      <c r="D253" s="93" t="s">
        <v>1586</v>
      </c>
      <c r="E253" t="str" cm="1">
        <f t="array" ref="E253">IFERROR(_xlfn.SWITCH(A253, "Tiny", "TS", "Mini", "MC", "Junior", "JC", "Senior", "SC", "GCSE", "GCSE"),"")</f>
        <v>TS</v>
      </c>
      <c r="F253" s="92" t="str">
        <f ca="1">IFERROR(VLOOKUP(I253,INDIRECT(A253&amp;"!"&amp;" C:D"), 2, FALSE),"")</f>
        <v>Merge Sort</v>
      </c>
      <c r="G253" s="92" t="str" cm="1">
        <f t="array" ref="G253">IFERROR(CONCATENATE(TEXT(_xlfn.SWITCH(A253, "Tiny", "1", "Mini", "2", "Junior", "3", "Senior", "4", "GCSE", "5"),"00"),"-", IF(ISBLANK(B253), "XX", TEXT(B253,"00")), "-", TEXT(C253,"000")),"")</f>
        <v>01-05-009</v>
      </c>
      <c r="H253" t="str">
        <f>A253&amp;D253</f>
        <v>Tiny588f5489-3934-44d3-b1fc-9ef3232ee918</v>
      </c>
      <c r="I253" s="97" t="str">
        <f>IF(ISBLANK(A253), "", IF(ISNUMBER(B253),_xlfn.CONCAT(E253, B253, ".", C253), _xlfn.CONCAT(E253, C253)))</f>
        <v>TS5.9</v>
      </c>
    </row>
    <row r="254" spans="1:9" customFormat="1" x14ac:dyDescent="0.45">
      <c r="A254" s="96" t="s">
        <v>5764</v>
      </c>
      <c r="B254">
        <v>5</v>
      </c>
      <c r="C254" s="92">
        <v>9</v>
      </c>
      <c r="D254" s="93" t="s">
        <v>2720</v>
      </c>
      <c r="E254" t="str" cm="1">
        <f t="array" ref="E254">IFERROR(_xlfn.SWITCH(A254, "Tiny", "TS", "Mini", "MC", "Junior", "JC", "Senior", "SC", "GCSE", "GCSE"),"")</f>
        <v>TS</v>
      </c>
      <c r="F254" s="92" t="str">
        <f ca="1">IFERROR(VLOOKUP(I254,INDIRECT(A254&amp;"!"&amp;" C:D"), 2, FALSE),"")</f>
        <v>Merge Sort</v>
      </c>
      <c r="G254" s="92" t="str" cm="1">
        <f t="array" ref="G254">IFERROR(CONCATENATE(TEXT(_xlfn.SWITCH(A254, "Tiny", "1", "Mini", "2", "Junior", "3", "Senior", "4", "GCSE", "5"),"00"),"-", IF(ISBLANK(B254), "XX", TEXT(B254,"00")), "-", TEXT(C254,"000")),"")</f>
        <v>01-05-009</v>
      </c>
      <c r="H254" t="str">
        <f>A254&amp;D254</f>
        <v>Tiny60167e8c-991e-4539-845e-96b061bf5f94</v>
      </c>
      <c r="I254" s="97" t="str">
        <f>IF(ISBLANK(A254), "", IF(ISNUMBER(B254),_xlfn.CONCAT(E254, B254, ".", C254), _xlfn.CONCAT(E254, C254)))</f>
        <v>TS5.9</v>
      </c>
    </row>
    <row r="255" spans="1:9" customFormat="1" x14ac:dyDescent="0.45">
      <c r="A255" s="96" t="s">
        <v>5764</v>
      </c>
      <c r="B255">
        <v>5</v>
      </c>
      <c r="C255" s="92">
        <v>9</v>
      </c>
      <c r="D255" s="93" t="s">
        <v>1580</v>
      </c>
      <c r="E255" t="str" cm="1">
        <f t="array" ref="E255">IFERROR(_xlfn.SWITCH(A255, "Tiny", "TS", "Mini", "MC", "Junior", "JC", "Senior", "SC", "GCSE", "GCSE"),"")</f>
        <v>TS</v>
      </c>
      <c r="F255" s="92" t="str">
        <f ca="1">IFERROR(VLOOKUP(I255,INDIRECT(A255&amp;"!"&amp;" C:D"), 2, FALSE),"")</f>
        <v>Merge Sort</v>
      </c>
      <c r="G255" s="92" t="str" cm="1">
        <f t="array" ref="G255">IFERROR(CONCATENATE(TEXT(_xlfn.SWITCH(A255, "Tiny", "1", "Mini", "2", "Junior", "3", "Senior", "4", "GCSE", "5"),"00"),"-", IF(ISBLANK(B255), "XX", TEXT(B255,"00")), "-", TEXT(C255,"000")),"")</f>
        <v>01-05-009</v>
      </c>
      <c r="H255" t="str">
        <f>A255&amp;D255</f>
        <v>Tiny8cf2d5d2-6726-4e28-8403-59b013a83c51</v>
      </c>
      <c r="I255" s="97" t="str">
        <f>IF(ISBLANK(A255), "", IF(ISNUMBER(B255),_xlfn.CONCAT(E255, B255, ".", C255), _xlfn.CONCAT(E255, C255)))</f>
        <v>TS5.9</v>
      </c>
    </row>
    <row r="256" spans="1:9" customFormat="1" x14ac:dyDescent="0.45">
      <c r="A256" s="96" t="s">
        <v>5764</v>
      </c>
      <c r="B256">
        <v>5</v>
      </c>
      <c r="C256" s="92">
        <v>9</v>
      </c>
      <c r="D256" s="93" t="s">
        <v>2723</v>
      </c>
      <c r="E256" t="str" cm="1">
        <f t="array" ref="E256">IFERROR(_xlfn.SWITCH(A256, "Tiny", "TS", "Mini", "MC", "Junior", "JC", "Senior", "SC", "GCSE", "GCSE"),"")</f>
        <v>TS</v>
      </c>
      <c r="F256" s="92" t="str">
        <f ca="1">IFERROR(VLOOKUP(I256,INDIRECT(A256&amp;"!"&amp;" C:D"), 2, FALSE),"")</f>
        <v>Merge Sort</v>
      </c>
      <c r="G256" s="92" t="str" cm="1">
        <f t="array" ref="G256">IFERROR(CONCATENATE(TEXT(_xlfn.SWITCH(A256, "Tiny", "1", "Mini", "2", "Junior", "3", "Senior", "4", "GCSE", "5"),"00"),"-", IF(ISBLANK(B256), "XX", TEXT(B256,"00")), "-", TEXT(C256,"000")),"")</f>
        <v>01-05-009</v>
      </c>
      <c r="H256" t="str">
        <f>A256&amp;D256</f>
        <v>Tiny92fbf0c8-d090-4654-97dc-c14ca53db50e</v>
      </c>
      <c r="I256" s="97" t="str">
        <f>IF(ISBLANK(A256), "", IF(ISNUMBER(B256),_xlfn.CONCAT(E256, B256, ".", C256), _xlfn.CONCAT(E256, C256)))</f>
        <v>TS5.9</v>
      </c>
    </row>
    <row r="257" spans="1:11" x14ac:dyDescent="0.45">
      <c r="A257" s="96" t="s">
        <v>5764</v>
      </c>
      <c r="B257">
        <v>5</v>
      </c>
      <c r="C257" s="92">
        <v>9</v>
      </c>
      <c r="D257" s="93" t="s">
        <v>1612</v>
      </c>
      <c r="E257" t="str" cm="1">
        <f t="array" ref="E257">IFERROR(_xlfn.SWITCH(A257, "Tiny", "TS", "Mini", "MC", "Junior", "JC", "Senior", "SC", "GCSE", "GCSE"),"")</f>
        <v>TS</v>
      </c>
      <c r="F257" s="92" t="str">
        <f ca="1">IFERROR(VLOOKUP(I257,INDIRECT(A257&amp;"!"&amp;" C:D"), 2, FALSE),"")</f>
        <v>Merge Sort</v>
      </c>
      <c r="G257" s="92" t="str" cm="1">
        <f t="array" ref="G257">IFERROR(CONCATENATE(TEXT(_xlfn.SWITCH(A257, "Tiny", "1", "Mini", "2", "Junior", "3", "Senior", "4", "GCSE", "5"),"00"),"-", IF(ISBLANK(B257), "XX", TEXT(B257,"00")), "-", TEXT(C257,"000")),"")</f>
        <v>01-05-009</v>
      </c>
      <c r="H257" t="str">
        <f>A257&amp;D257</f>
        <v>Tiny93f49437-3a93-473d-af17-5fdccba9063b</v>
      </c>
      <c r="I257" s="97" t="str">
        <f>IF(ISBLANK(A257), "", IF(ISNUMBER(B257),_xlfn.CONCAT(E257, B257, ".", C257), _xlfn.CONCAT(E257, C257)))</f>
        <v>TS5.9</v>
      </c>
      <c r="K257"/>
    </row>
    <row r="258" spans="1:11" x14ac:dyDescent="0.45">
      <c r="A258" s="96" t="s">
        <v>5764</v>
      </c>
      <c r="B258">
        <v>5</v>
      </c>
      <c r="C258" s="92">
        <v>9</v>
      </c>
      <c r="D258" s="93" t="s">
        <v>1577</v>
      </c>
      <c r="E258" t="str" cm="1">
        <f t="array" ref="E258">IFERROR(_xlfn.SWITCH(A258, "Tiny", "TS", "Mini", "MC", "Junior", "JC", "Senior", "SC", "GCSE", "GCSE"),"")</f>
        <v>TS</v>
      </c>
      <c r="F258" s="92" t="str">
        <f ca="1">IFERROR(VLOOKUP(I258,INDIRECT(A258&amp;"!"&amp;" C:D"), 2, FALSE),"")</f>
        <v>Merge Sort</v>
      </c>
      <c r="G258" s="92" t="str" cm="1">
        <f t="array" ref="G258">IFERROR(CONCATENATE(TEXT(_xlfn.SWITCH(A258, "Tiny", "1", "Mini", "2", "Junior", "3", "Senior", "4", "GCSE", "5"),"00"),"-", IF(ISBLANK(B258), "XX", TEXT(B258,"00")), "-", TEXT(C258,"000")),"")</f>
        <v>01-05-009</v>
      </c>
      <c r="H258" t="str">
        <f>A258&amp;D258</f>
        <v>Tinyb8893c22-f8b8-4a77-9624-1151eb83256c</v>
      </c>
      <c r="I258" s="97" t="str">
        <f>IF(ISBLANK(A258), "", IF(ISNUMBER(B258),_xlfn.CONCAT(E258, B258, ".", C258), _xlfn.CONCAT(E258, C258)))</f>
        <v>TS5.9</v>
      </c>
      <c r="K258"/>
    </row>
    <row r="259" spans="1:11" x14ac:dyDescent="0.45">
      <c r="A259" s="96" t="s">
        <v>5765</v>
      </c>
      <c r="B259">
        <v>1</v>
      </c>
      <c r="C259" s="92">
        <v>1</v>
      </c>
      <c r="D259" s="93" t="s">
        <v>226</v>
      </c>
      <c r="E259" t="str" cm="1">
        <f t="array" ref="E259">IFERROR(_xlfn.SWITCH(A259, "Tiny", "TS", "Mini", "MC", "Junior", "JC", "Senior", "SC", "GCSE", "GCSE"),"")</f>
        <v>MC</v>
      </c>
      <c r="F259" s="92" t="str">
        <f ca="1">IFERROR(VLOOKUP(I259,INDIRECT(A259&amp;"!"&amp;" C:D"), 2, FALSE),"")</f>
        <v>Variables</v>
      </c>
      <c r="G259" s="92" t="str" cm="1">
        <f t="array" ref="G259">IFERROR(CONCATENATE(TEXT(_xlfn.SWITCH(A259, "Tiny", "1", "Mini", "2", "Junior", "3", "Senior", "4", "GCSE", "5"),"00"),"-", IF(ISBLANK(B259), "XX", TEXT(B259,"00")), "-", TEXT(C259,"000")),"")</f>
        <v>02-01-001</v>
      </c>
      <c r="H259" t="str">
        <f>A259&amp;D259</f>
        <v>Mini02dba053-4042-467d-a8ea-6b451f0178dd</v>
      </c>
      <c r="I259" s="97" t="str">
        <f>IF(ISBLANK(A259), "", IF(ISNUMBER(B259),_xlfn.CONCAT(E259, B259, ".", C259), _xlfn.CONCAT(E259, C259)))</f>
        <v>MC1.1</v>
      </c>
    </row>
    <row r="260" spans="1:11" x14ac:dyDescent="0.45">
      <c r="A260" s="96" t="s">
        <v>5765</v>
      </c>
      <c r="B260">
        <v>1</v>
      </c>
      <c r="C260" s="92">
        <v>1</v>
      </c>
      <c r="D260" s="93" t="s">
        <v>296</v>
      </c>
      <c r="E260" t="str" cm="1">
        <f t="array" ref="E260">IFERROR(_xlfn.SWITCH(A260, "Tiny", "TS", "Mini", "MC", "Junior", "JC", "Senior", "SC", "GCSE", "GCSE"),"")</f>
        <v>MC</v>
      </c>
      <c r="F260" s="92" t="str">
        <f ca="1">IFERROR(VLOOKUP(I260,INDIRECT(A260&amp;"!"&amp;" C:D"), 2, FALSE),"")</f>
        <v>Variables</v>
      </c>
      <c r="G260" s="92" t="str" cm="1">
        <f t="array" ref="G260">IFERROR(CONCATENATE(TEXT(_xlfn.SWITCH(A260, "Tiny", "1", "Mini", "2", "Junior", "3", "Senior", "4", "GCSE", "5"),"00"),"-", IF(ISBLANK(B260), "XX", TEXT(B260,"00")), "-", TEXT(C260,"000")),"")</f>
        <v>02-01-001</v>
      </c>
      <c r="H260" t="str">
        <f>A260&amp;D260</f>
        <v>Mini269d7786-5110-4884-91aa-0d40b14ab2e7</v>
      </c>
      <c r="I260" s="97" t="str">
        <f>IF(ISBLANK(A260), "", IF(ISNUMBER(B260),_xlfn.CONCAT(E260, B260, ".", C260), _xlfn.CONCAT(E260, C260)))</f>
        <v>MC1.1</v>
      </c>
    </row>
    <row r="261" spans="1:11" x14ac:dyDescent="0.45">
      <c r="A261" s="96" t="s">
        <v>5765</v>
      </c>
      <c r="B261">
        <v>1</v>
      </c>
      <c r="C261" s="92">
        <v>1</v>
      </c>
      <c r="D261" s="93" t="s">
        <v>313</v>
      </c>
      <c r="E261" t="str" cm="1">
        <f t="array" ref="E261">IFERROR(_xlfn.SWITCH(A261, "Tiny", "TS", "Mini", "MC", "Junior", "JC", "Senior", "SC", "GCSE", "GCSE"),"")</f>
        <v>MC</v>
      </c>
      <c r="F261" s="92" t="str">
        <f ca="1">IFERROR(VLOOKUP(I261,INDIRECT(A261&amp;"!"&amp;" C:D"), 2, FALSE),"")</f>
        <v>Variables</v>
      </c>
      <c r="G261" s="92" t="str" cm="1">
        <f t="array" ref="G261">IFERROR(CONCATENATE(TEXT(_xlfn.SWITCH(A261, "Tiny", "1", "Mini", "2", "Junior", "3", "Senior", "4", "GCSE", "5"),"00"),"-", IF(ISBLANK(B261), "XX", TEXT(B261,"00")), "-", TEXT(C261,"000")),"")</f>
        <v>02-01-001</v>
      </c>
      <c r="H261" t="str">
        <f>A261&amp;D261</f>
        <v>Mini41a8e62b-58ad-4eaa-b9cb-d1aca990d158</v>
      </c>
      <c r="I261" s="97" t="str">
        <f>IF(ISBLANK(A261), "", IF(ISNUMBER(B261),_xlfn.CONCAT(E261, B261, ".", C261), _xlfn.CONCAT(E261, C261)))</f>
        <v>MC1.1</v>
      </c>
    </row>
    <row r="262" spans="1:11" x14ac:dyDescent="0.45">
      <c r="A262" s="96" t="s">
        <v>5765</v>
      </c>
      <c r="B262">
        <v>1</v>
      </c>
      <c r="C262" s="92">
        <v>1</v>
      </c>
      <c r="D262" s="93" t="s">
        <v>204</v>
      </c>
      <c r="E262" t="str" cm="1">
        <f t="array" ref="E262">IFERROR(_xlfn.SWITCH(A262, "Tiny", "TS", "Mini", "MC", "Junior", "JC", "Senior", "SC", "GCSE", "GCSE"),"")</f>
        <v>MC</v>
      </c>
      <c r="F262" s="92" t="str">
        <f ca="1">IFERROR(VLOOKUP(I262,INDIRECT(A262&amp;"!"&amp;" C:D"), 2, FALSE),"")</f>
        <v>Variables</v>
      </c>
      <c r="G262" s="92" t="str" cm="1">
        <f t="array" ref="G262">IFERROR(CONCATENATE(TEXT(_xlfn.SWITCH(A262, "Tiny", "1", "Mini", "2", "Junior", "3", "Senior", "4", "GCSE", "5"),"00"),"-", IF(ISBLANK(B262), "XX", TEXT(B262,"00")), "-", TEXT(C262,"000")),"")</f>
        <v>02-01-001</v>
      </c>
      <c r="H262" t="str">
        <f>A262&amp;D262</f>
        <v>Mini77a46ef5-6c71-4c8d-97e8-9ead4108e0f1</v>
      </c>
      <c r="I262" s="97" t="str">
        <f>IF(ISBLANK(A262), "", IF(ISNUMBER(B262),_xlfn.CONCAT(E262, B262, ".", C262), _xlfn.CONCAT(E262, C262)))</f>
        <v>MC1.1</v>
      </c>
    </row>
    <row r="263" spans="1:11" x14ac:dyDescent="0.45">
      <c r="A263" s="96" t="s">
        <v>5765</v>
      </c>
      <c r="B263">
        <v>1</v>
      </c>
      <c r="C263" s="92">
        <v>1</v>
      </c>
      <c r="D263" s="93" t="s">
        <v>293</v>
      </c>
      <c r="E263" t="str" cm="1">
        <f t="array" ref="E263">IFERROR(_xlfn.SWITCH(A263, "Tiny", "TS", "Mini", "MC", "Junior", "JC", "Senior", "SC", "GCSE", "GCSE"),"")</f>
        <v>MC</v>
      </c>
      <c r="F263" s="92" t="str">
        <f ca="1">IFERROR(VLOOKUP(I263,INDIRECT(A263&amp;"!"&amp;" C:D"), 2, FALSE),"")</f>
        <v>Variables</v>
      </c>
      <c r="G263" s="92" t="str" cm="1">
        <f t="array" ref="G263">IFERROR(CONCATENATE(TEXT(_xlfn.SWITCH(A263, "Tiny", "1", "Mini", "2", "Junior", "3", "Senior", "4", "GCSE", "5"),"00"),"-", IF(ISBLANK(B263), "XX", TEXT(B263,"00")), "-", TEXT(C263,"000")),"")</f>
        <v>02-01-001</v>
      </c>
      <c r="H263" t="str">
        <f>A263&amp;D263</f>
        <v>Mini804e42c1-4cbe-465f-9511-a72f95b8fc73</v>
      </c>
      <c r="I263" s="97" t="str">
        <f>IF(ISBLANK(A263), "", IF(ISNUMBER(B263),_xlfn.CONCAT(E263, B263, ".", C263), _xlfn.CONCAT(E263, C263)))</f>
        <v>MC1.1</v>
      </c>
    </row>
    <row r="264" spans="1:11" x14ac:dyDescent="0.45">
      <c r="A264" s="96" t="s">
        <v>5765</v>
      </c>
      <c r="B264">
        <v>1</v>
      </c>
      <c r="C264" s="92">
        <v>1</v>
      </c>
      <c r="D264" s="93" t="s">
        <v>310</v>
      </c>
      <c r="E264" t="str" cm="1">
        <f t="array" ref="E264">IFERROR(_xlfn.SWITCH(A264, "Tiny", "TS", "Mini", "MC", "Junior", "JC", "Senior", "SC", "GCSE", "GCSE"),"")</f>
        <v>MC</v>
      </c>
      <c r="F264" s="92" t="str">
        <f ca="1">IFERROR(VLOOKUP(I264,INDIRECT(A264&amp;"!"&amp;" C:D"), 2, FALSE),"")</f>
        <v>Variables</v>
      </c>
      <c r="G264" s="92" t="str" cm="1">
        <f t="array" ref="G264">IFERROR(CONCATENATE(TEXT(_xlfn.SWITCH(A264, "Tiny", "1", "Mini", "2", "Junior", "3", "Senior", "4", "GCSE", "5"),"00"),"-", IF(ISBLANK(B264), "XX", TEXT(B264,"00")), "-", TEXT(C264,"000")),"")</f>
        <v>02-01-001</v>
      </c>
      <c r="H264" t="str">
        <f>A264&amp;D264</f>
        <v>Minia729d12e-d7c9-4462-b18d-7603a4e8f66c</v>
      </c>
      <c r="I264" s="97" t="str">
        <f>IF(ISBLANK(A264), "", IF(ISNUMBER(B264),_xlfn.CONCAT(E264, B264, ".", C264), _xlfn.CONCAT(E264, C264)))</f>
        <v>MC1.1</v>
      </c>
    </row>
    <row r="265" spans="1:11" x14ac:dyDescent="0.45">
      <c r="A265" s="96" t="s">
        <v>5765</v>
      </c>
      <c r="B265">
        <v>1</v>
      </c>
      <c r="C265" s="92">
        <v>1</v>
      </c>
      <c r="D265" s="93" t="s">
        <v>194</v>
      </c>
      <c r="E265" t="str" cm="1">
        <f t="array" ref="E265">IFERROR(_xlfn.SWITCH(A265, "Tiny", "TS", "Mini", "MC", "Junior", "JC", "Senior", "SC", "GCSE", "GCSE"),"")</f>
        <v>MC</v>
      </c>
      <c r="F265" s="92" t="str">
        <f ca="1">IFERROR(VLOOKUP(I265,INDIRECT(A265&amp;"!"&amp;" C:D"), 2, FALSE),"")</f>
        <v>Variables</v>
      </c>
      <c r="G265" s="92" t="str" cm="1">
        <f t="array" ref="G265">IFERROR(CONCATENATE(TEXT(_xlfn.SWITCH(A265, "Tiny", "1", "Mini", "2", "Junior", "3", "Senior", "4", "GCSE", "5"),"00"),"-", IF(ISBLANK(B265), "XX", TEXT(B265,"00")), "-", TEXT(C265,"000")),"")</f>
        <v>02-01-001</v>
      </c>
      <c r="H265" t="str">
        <f>A265&amp;D265</f>
        <v>Minib051796c-edc4-48cb-82c7-bf42c5c37456</v>
      </c>
      <c r="I265" s="97" t="str">
        <f>IF(ISBLANK(A265), "", IF(ISNUMBER(B265),_xlfn.CONCAT(E265, B265, ".", C265), _xlfn.CONCAT(E265, C265)))</f>
        <v>MC1.1</v>
      </c>
    </row>
    <row r="266" spans="1:11" x14ac:dyDescent="0.45">
      <c r="A266" s="96" t="s">
        <v>5765</v>
      </c>
      <c r="B266">
        <v>1</v>
      </c>
      <c r="C266" s="92">
        <v>1</v>
      </c>
      <c r="D266" s="93" t="s">
        <v>201</v>
      </c>
      <c r="E266" t="str" cm="1">
        <f t="array" ref="E266">IFERROR(_xlfn.SWITCH(A266, "Tiny", "TS", "Mini", "MC", "Junior", "JC", "Senior", "SC", "GCSE", "GCSE"),"")</f>
        <v>MC</v>
      </c>
      <c r="F266" s="92" t="str">
        <f ca="1">IFERROR(VLOOKUP(I266,INDIRECT(A266&amp;"!"&amp;" C:D"), 2, FALSE),"")</f>
        <v>Variables</v>
      </c>
      <c r="G266" s="92" t="str" cm="1">
        <f t="array" ref="G266">IFERROR(CONCATENATE(TEXT(_xlfn.SWITCH(A266, "Tiny", "1", "Mini", "2", "Junior", "3", "Senior", "4", "GCSE", "5"),"00"),"-", IF(ISBLANK(B266), "XX", TEXT(B266,"00")), "-", TEXT(C266,"000")),"")</f>
        <v>02-01-001</v>
      </c>
      <c r="H266" t="str">
        <f>A266&amp;D266</f>
        <v>Minibbf90f31-2265-45a1-9305-d882c4fa894e</v>
      </c>
      <c r="I266" s="97" t="str">
        <f>IF(ISBLANK(A266), "", IF(ISNUMBER(B266),_xlfn.CONCAT(E266, B266, ".", C266), _xlfn.CONCAT(E266, C266)))</f>
        <v>MC1.1</v>
      </c>
    </row>
    <row r="267" spans="1:11" x14ac:dyDescent="0.45">
      <c r="A267" s="96" t="s">
        <v>5765</v>
      </c>
      <c r="B267">
        <v>1</v>
      </c>
      <c r="C267" s="92">
        <v>1</v>
      </c>
      <c r="D267" s="93" t="s">
        <v>316</v>
      </c>
      <c r="E267" t="str" cm="1">
        <f t="array" ref="E267">IFERROR(_xlfn.SWITCH(A267, "Tiny", "TS", "Mini", "MC", "Junior", "JC", "Senior", "SC", "GCSE", "GCSE"),"")</f>
        <v>MC</v>
      </c>
      <c r="F267" s="92" t="str">
        <f ca="1">IFERROR(VLOOKUP(I267,INDIRECT(A267&amp;"!"&amp;" C:D"), 2, FALSE),"")</f>
        <v>Variables</v>
      </c>
      <c r="G267" s="92" t="str" cm="1">
        <f t="array" ref="G267">IFERROR(CONCATENATE(TEXT(_xlfn.SWITCH(A267, "Tiny", "1", "Mini", "2", "Junior", "3", "Senior", "4", "GCSE", "5"),"00"),"-", IF(ISBLANK(B267), "XX", TEXT(B267,"00")), "-", TEXT(C267,"000")),"")</f>
        <v>02-01-001</v>
      </c>
      <c r="H267" t="str">
        <f>A267&amp;D267</f>
        <v>Minic3c3fbd7-4243-4c28-a641-0f45f7dfdc99</v>
      </c>
      <c r="I267" s="97" t="str">
        <f>IF(ISBLANK(A267), "", IF(ISNUMBER(B267),_xlfn.CONCAT(E267, B267, ".", C267), _xlfn.CONCAT(E267, C267)))</f>
        <v>MC1.1</v>
      </c>
    </row>
    <row r="268" spans="1:11" x14ac:dyDescent="0.45">
      <c r="A268" s="96" t="s">
        <v>5765</v>
      </c>
      <c r="B268">
        <v>1</v>
      </c>
      <c r="C268" s="92">
        <v>1</v>
      </c>
      <c r="D268" s="93" t="s">
        <v>216</v>
      </c>
      <c r="E268" t="str" cm="1">
        <f t="array" ref="E268">IFERROR(_xlfn.SWITCH(A268, "Tiny", "TS", "Mini", "MC", "Junior", "JC", "Senior", "SC", "GCSE", "GCSE"),"")</f>
        <v>MC</v>
      </c>
      <c r="F268" s="92" t="str">
        <f ca="1">IFERROR(VLOOKUP(I268,INDIRECT(A268&amp;"!"&amp;" C:D"), 2, FALSE),"")</f>
        <v>Variables</v>
      </c>
      <c r="G268" s="92" t="str" cm="1">
        <f t="array" ref="G268">IFERROR(CONCATENATE(TEXT(_xlfn.SWITCH(A268, "Tiny", "1", "Mini", "2", "Junior", "3", "Senior", "4", "GCSE", "5"),"00"),"-", IF(ISBLANK(B268), "XX", TEXT(B268,"00")), "-", TEXT(C268,"000")),"")</f>
        <v>02-01-001</v>
      </c>
      <c r="H268" t="str">
        <f>A268&amp;D268</f>
        <v>Minic974a7af-e7e5-4fa3-8a77-de3d6a4f3106</v>
      </c>
      <c r="I268" s="97" t="str">
        <f>IF(ISBLANK(A268), "", IF(ISNUMBER(B268),_xlfn.CONCAT(E268, B268, ".", C268), _xlfn.CONCAT(E268, C268)))</f>
        <v>MC1.1</v>
      </c>
    </row>
    <row r="269" spans="1:11" x14ac:dyDescent="0.45">
      <c r="A269" s="96" t="s">
        <v>5765</v>
      </c>
      <c r="B269">
        <v>1</v>
      </c>
      <c r="C269" s="92">
        <v>1</v>
      </c>
      <c r="D269" s="93" t="s">
        <v>198</v>
      </c>
      <c r="E269" t="str" cm="1">
        <f t="array" ref="E269">IFERROR(_xlfn.SWITCH(A269, "Tiny", "TS", "Mini", "MC", "Junior", "JC", "Senior", "SC", "GCSE", "GCSE"),"")</f>
        <v>MC</v>
      </c>
      <c r="F269" s="92" t="str">
        <f ca="1">IFERROR(VLOOKUP(I269,INDIRECT(A269&amp;"!"&amp;" C:D"), 2, FALSE),"")</f>
        <v>Variables</v>
      </c>
      <c r="G269" s="92" t="str" cm="1">
        <f t="array" ref="G269">IFERROR(CONCATENATE(TEXT(_xlfn.SWITCH(A269, "Tiny", "1", "Mini", "2", "Junior", "3", "Senior", "4", "GCSE", "5"),"00"),"-", IF(ISBLANK(B269), "XX", TEXT(B269,"00")), "-", TEXT(C269,"000")),"")</f>
        <v>02-01-001</v>
      </c>
      <c r="H269" t="str">
        <f>A269&amp;D269</f>
        <v>Minid216c327-9fcd-4ce5-91ba-985ea043c333</v>
      </c>
      <c r="I269" s="97" t="str">
        <f>IF(ISBLANK(A269), "", IF(ISNUMBER(B269),_xlfn.CONCAT(E269, B269, ".", C269), _xlfn.CONCAT(E269, C269)))</f>
        <v>MC1.1</v>
      </c>
    </row>
    <row r="270" spans="1:11" x14ac:dyDescent="0.45">
      <c r="A270" s="96" t="s">
        <v>5765</v>
      </c>
      <c r="B270">
        <v>1</v>
      </c>
      <c r="C270" s="92">
        <v>1</v>
      </c>
      <c r="D270" s="93" t="s">
        <v>221</v>
      </c>
      <c r="E270" t="str" cm="1">
        <f t="array" ref="E270">IFERROR(_xlfn.SWITCH(A270, "Tiny", "TS", "Mini", "MC", "Junior", "JC", "Senior", "SC", "GCSE", "GCSE"),"")</f>
        <v>MC</v>
      </c>
      <c r="F270" s="92" t="str">
        <f ca="1">IFERROR(VLOOKUP(I270,INDIRECT(A270&amp;"!"&amp;" C:D"), 2, FALSE),"")</f>
        <v>Variables</v>
      </c>
      <c r="G270" s="92" t="str" cm="1">
        <f t="array" ref="G270">IFERROR(CONCATENATE(TEXT(_xlfn.SWITCH(A270, "Tiny", "1", "Mini", "2", "Junior", "3", "Senior", "4", "GCSE", "5"),"00"),"-", IF(ISBLANK(B270), "XX", TEXT(B270,"00")), "-", TEXT(C270,"000")),"")</f>
        <v>02-01-001</v>
      </c>
      <c r="H270" t="str">
        <f>A270&amp;D270</f>
        <v>Minid3164118-2075-46c7-8a7d-f818d460e6cb</v>
      </c>
      <c r="I270" s="97" t="str">
        <f>IF(ISBLANK(A270), "", IF(ISNUMBER(B270),_xlfn.CONCAT(E270, B270, ".", C270), _xlfn.CONCAT(E270, C270)))</f>
        <v>MC1.1</v>
      </c>
    </row>
    <row r="271" spans="1:11" x14ac:dyDescent="0.45">
      <c r="A271" s="96" t="s">
        <v>5765</v>
      </c>
      <c r="B271">
        <v>1</v>
      </c>
      <c r="C271" s="92">
        <v>1</v>
      </c>
      <c r="D271" s="93" t="s">
        <v>304</v>
      </c>
      <c r="E271" t="str" cm="1">
        <f t="array" ref="E271">IFERROR(_xlfn.SWITCH(A271, "Tiny", "TS", "Mini", "MC", "Junior", "JC", "Senior", "SC", "GCSE", "GCSE"),"")</f>
        <v>MC</v>
      </c>
      <c r="F271" s="92" t="str">
        <f ca="1">IFERROR(VLOOKUP(I271,INDIRECT(A271&amp;"!"&amp;" C:D"), 2, FALSE),"")</f>
        <v>Variables</v>
      </c>
      <c r="G271" s="92" t="str" cm="1">
        <f t="array" ref="G271">IFERROR(CONCATENATE(TEXT(_xlfn.SWITCH(A271, "Tiny", "1", "Mini", "2", "Junior", "3", "Senior", "4", "GCSE", "5"),"00"),"-", IF(ISBLANK(B271), "XX", TEXT(B271,"00")), "-", TEXT(C271,"000")),"")</f>
        <v>02-01-001</v>
      </c>
      <c r="H271" t="str">
        <f>A271&amp;D271</f>
        <v>Minie1bb8a8a-01f9-4758-b1f9-c7d934745564</v>
      </c>
      <c r="I271" s="97" t="str">
        <f>IF(ISBLANK(A271), "", IF(ISNUMBER(B271),_xlfn.CONCAT(E271, B271, ".", C271), _xlfn.CONCAT(E271, C271)))</f>
        <v>MC1.1</v>
      </c>
    </row>
    <row r="272" spans="1:11" x14ac:dyDescent="0.45">
      <c r="A272" s="96" t="s">
        <v>5765</v>
      </c>
      <c r="B272">
        <v>1</v>
      </c>
      <c r="C272" s="92">
        <v>1</v>
      </c>
      <c r="D272" s="93" t="s">
        <v>207</v>
      </c>
      <c r="E272" t="str" cm="1">
        <f t="array" ref="E272">IFERROR(_xlfn.SWITCH(A272, "Tiny", "TS", "Mini", "MC", "Junior", "JC", "Senior", "SC", "GCSE", "GCSE"),"")</f>
        <v>MC</v>
      </c>
      <c r="F272" s="92" t="str">
        <f ca="1">IFERROR(VLOOKUP(I272,INDIRECT(A272&amp;"!"&amp;" C:D"), 2, FALSE),"")</f>
        <v>Variables</v>
      </c>
      <c r="G272" s="92" t="str" cm="1">
        <f t="array" ref="G272">IFERROR(CONCATENATE(TEXT(_xlfn.SWITCH(A272, "Tiny", "1", "Mini", "2", "Junior", "3", "Senior", "4", "GCSE", "5"),"00"),"-", IF(ISBLANK(B272), "XX", TEXT(B272,"00")), "-", TEXT(C272,"000")),"")</f>
        <v>02-01-001</v>
      </c>
      <c r="H272" t="str">
        <f>A272&amp;D272</f>
        <v>Minif2770698-42db-452c-afa2-5647ce64a66a</v>
      </c>
      <c r="I272" s="97" t="str">
        <f>IF(ISBLANK(A272), "", IF(ISNUMBER(B272),_xlfn.CONCAT(E272, B272, ".", C272), _xlfn.CONCAT(E272, C272)))</f>
        <v>MC1.1</v>
      </c>
    </row>
    <row r="273" spans="1:9" x14ac:dyDescent="0.45">
      <c r="A273" s="96" t="s">
        <v>5765</v>
      </c>
      <c r="B273">
        <v>1</v>
      </c>
      <c r="C273" s="92">
        <v>1</v>
      </c>
      <c r="D273" s="93" t="s">
        <v>212</v>
      </c>
      <c r="E273" t="str" cm="1">
        <f t="array" ref="E273">IFERROR(_xlfn.SWITCH(A273, "Tiny", "TS", "Mini", "MC", "Junior", "JC", "Senior", "SC", "GCSE", "GCSE"),"")</f>
        <v>MC</v>
      </c>
      <c r="F273" s="92" t="str">
        <f ca="1">IFERROR(VLOOKUP(I273,INDIRECT(A273&amp;"!"&amp;" C:D"), 2, FALSE),"")</f>
        <v>Variables</v>
      </c>
      <c r="G273" s="92" t="str" cm="1">
        <f t="array" ref="G273">IFERROR(CONCATENATE(TEXT(_xlfn.SWITCH(A273, "Tiny", "1", "Mini", "2", "Junior", "3", "Senior", "4", "GCSE", "5"),"00"),"-", IF(ISBLANK(B273), "XX", TEXT(B273,"00")), "-", TEXT(C273,"000")),"")</f>
        <v>02-01-001</v>
      </c>
      <c r="H273" t="str">
        <f>A273&amp;D273</f>
        <v>Minif857e2a4-8131-4f85-828a-b9a0cc1fd6c9</v>
      </c>
      <c r="I273" s="97" t="str">
        <f>IF(ISBLANK(A273), "", IF(ISNUMBER(B273),_xlfn.CONCAT(E273, B273, ".", C273), _xlfn.CONCAT(E273, C273)))</f>
        <v>MC1.1</v>
      </c>
    </row>
    <row r="274" spans="1:9" x14ac:dyDescent="0.45">
      <c r="A274" s="96" t="s">
        <v>5765</v>
      </c>
      <c r="B274">
        <v>1</v>
      </c>
      <c r="C274" s="92">
        <v>2</v>
      </c>
      <c r="D274" s="93" t="s">
        <v>633</v>
      </c>
      <c r="E274" t="str" cm="1">
        <f t="array" ref="E274">IFERROR(_xlfn.SWITCH(A274, "Tiny", "TS", "Mini", "MC", "Junior", "JC", "Senior", "SC", "GCSE", "GCSE"),"")</f>
        <v>MC</v>
      </c>
      <c r="F274" s="92" t="str">
        <f ca="1">IFERROR(VLOOKUP(I274,INDIRECT(A274&amp;"!"&amp;" C:D"), 2, FALSE),"")</f>
        <v>IF Statements</v>
      </c>
      <c r="G274" s="92" t="str" cm="1">
        <f t="array" ref="G274">IFERROR(CONCATENATE(TEXT(_xlfn.SWITCH(A274, "Tiny", "1", "Mini", "2", "Junior", "3", "Senior", "4", "GCSE", "5"),"00"),"-", IF(ISBLANK(B274), "XX", TEXT(B274,"00")), "-", TEXT(C274,"000")),"")</f>
        <v>02-01-002</v>
      </c>
      <c r="H274" t="str">
        <f>A274&amp;D274</f>
        <v>Mini00d2988c-300b-4712-b4a3-1ce6acd66379</v>
      </c>
      <c r="I274" s="97" t="str">
        <f>IF(ISBLANK(A274), "", IF(ISNUMBER(B274),_xlfn.CONCAT(E274, B274, ".", C274), _xlfn.CONCAT(E274, C274)))</f>
        <v>MC1.2</v>
      </c>
    </row>
    <row r="275" spans="1:9" x14ac:dyDescent="0.45">
      <c r="A275" s="96" t="s">
        <v>5765</v>
      </c>
      <c r="B275">
        <v>1</v>
      </c>
      <c r="C275" s="92">
        <v>2</v>
      </c>
      <c r="D275" s="93" t="s">
        <v>630</v>
      </c>
      <c r="E275" t="str" cm="1">
        <f t="array" ref="E275">IFERROR(_xlfn.SWITCH(A275, "Tiny", "TS", "Mini", "MC", "Junior", "JC", "Senior", "SC", "GCSE", "GCSE"),"")</f>
        <v>MC</v>
      </c>
      <c r="F275" s="92" t="str">
        <f ca="1">IFERROR(VLOOKUP(I275,INDIRECT(A275&amp;"!"&amp;" C:D"), 2, FALSE),"")</f>
        <v>IF Statements</v>
      </c>
      <c r="G275" s="92" t="str" cm="1">
        <f t="array" ref="G275">IFERROR(CONCATENATE(TEXT(_xlfn.SWITCH(A275, "Tiny", "1", "Mini", "2", "Junior", "3", "Senior", "4", "GCSE", "5"),"00"),"-", IF(ISBLANK(B275), "XX", TEXT(B275,"00")), "-", TEXT(C275,"000")),"")</f>
        <v>02-01-002</v>
      </c>
      <c r="H275" t="str">
        <f>A275&amp;D275</f>
        <v>Mini02be5165-9fe3-480a-92eb-8634626b69b1</v>
      </c>
      <c r="I275" s="97" t="str">
        <f>IF(ISBLANK(A275), "", IF(ISNUMBER(B275),_xlfn.CONCAT(E275, B275, ".", C275), _xlfn.CONCAT(E275, C275)))</f>
        <v>MC1.2</v>
      </c>
    </row>
    <row r="276" spans="1:9" x14ac:dyDescent="0.45">
      <c r="A276" s="96" t="s">
        <v>5765</v>
      </c>
      <c r="B276">
        <v>1</v>
      </c>
      <c r="C276" s="92">
        <v>2</v>
      </c>
      <c r="D276" s="93" t="s">
        <v>636</v>
      </c>
      <c r="E276" t="str" cm="1">
        <f t="array" ref="E276">IFERROR(_xlfn.SWITCH(A276, "Tiny", "TS", "Mini", "MC", "Junior", "JC", "Senior", "SC", "GCSE", "GCSE"),"")</f>
        <v>MC</v>
      </c>
      <c r="F276" s="92" t="str">
        <f ca="1">IFERROR(VLOOKUP(I276,INDIRECT(A276&amp;"!"&amp;" C:D"), 2, FALSE),"")</f>
        <v>IF Statements</v>
      </c>
      <c r="G276" s="92" t="str" cm="1">
        <f t="array" ref="G276">IFERROR(CONCATENATE(TEXT(_xlfn.SWITCH(A276, "Tiny", "1", "Mini", "2", "Junior", "3", "Senior", "4", "GCSE", "5"),"00"),"-", IF(ISBLANK(B276), "XX", TEXT(B276,"00")), "-", TEXT(C276,"000")),"")</f>
        <v>02-01-002</v>
      </c>
      <c r="H276" t="str">
        <f>A276&amp;D276</f>
        <v>Mini4ac32148-ba5d-4be3-8daf-80aade8f8aed</v>
      </c>
      <c r="I276" s="97" t="str">
        <f>IF(ISBLANK(A276), "", IF(ISNUMBER(B276),_xlfn.CONCAT(E276, B276, ".", C276), _xlfn.CONCAT(E276, C276)))</f>
        <v>MC1.2</v>
      </c>
    </row>
    <row r="277" spans="1:9" x14ac:dyDescent="0.45">
      <c r="A277" s="96" t="s">
        <v>5765</v>
      </c>
      <c r="B277">
        <v>1</v>
      </c>
      <c r="C277" s="92">
        <v>2</v>
      </c>
      <c r="D277" s="93" t="s">
        <v>625</v>
      </c>
      <c r="E277" t="str" cm="1">
        <f t="array" ref="E277">IFERROR(_xlfn.SWITCH(A277, "Tiny", "TS", "Mini", "MC", "Junior", "JC", "Senior", "SC", "GCSE", "GCSE"),"")</f>
        <v>MC</v>
      </c>
      <c r="F277" s="92" t="str">
        <f ca="1">IFERROR(VLOOKUP(I277,INDIRECT(A277&amp;"!"&amp;" C:D"), 2, FALSE),"")</f>
        <v>IF Statements</v>
      </c>
      <c r="G277" s="92" t="str" cm="1">
        <f t="array" ref="G277">IFERROR(CONCATENATE(TEXT(_xlfn.SWITCH(A277, "Tiny", "1", "Mini", "2", "Junior", "3", "Senior", "4", "GCSE", "5"),"00"),"-", IF(ISBLANK(B277), "XX", TEXT(B277,"00")), "-", TEXT(C277,"000")),"")</f>
        <v>02-01-002</v>
      </c>
      <c r="H277" t="str">
        <f>A277&amp;D277</f>
        <v>Mini7c7e39aa-a618-4d26-9708-0e2537a39f8d</v>
      </c>
      <c r="I277" s="97" t="str">
        <f>IF(ISBLANK(A277), "", IF(ISNUMBER(B277),_xlfn.CONCAT(E277, B277, ".", C277), _xlfn.CONCAT(E277, C277)))</f>
        <v>MC1.2</v>
      </c>
    </row>
    <row r="278" spans="1:9" x14ac:dyDescent="0.45">
      <c r="A278" s="96" t="s">
        <v>5765</v>
      </c>
      <c r="B278">
        <v>1</v>
      </c>
      <c r="C278" s="92">
        <v>3</v>
      </c>
      <c r="D278" s="93" t="s">
        <v>2757</v>
      </c>
      <c r="E278" t="str" cm="1">
        <f t="array" ref="E278">IFERROR(_xlfn.SWITCH(A278, "Tiny", "TS", "Mini", "MC", "Junior", "JC", "Senior", "SC", "GCSE", "GCSE"),"")</f>
        <v>MC</v>
      </c>
      <c r="F278" s="92" t="str">
        <f ca="1">IFERROR(VLOOKUP(I278,INDIRECT(A278&amp;"!"&amp;" C:D"), 2, FALSE),"")</f>
        <v>For Loops</v>
      </c>
      <c r="G278" s="92" t="str" cm="1">
        <f t="array" ref="G278">IFERROR(CONCATENATE(TEXT(_xlfn.SWITCH(A278, "Tiny", "1", "Mini", "2", "Junior", "3", "Senior", "4", "GCSE", "5"),"00"),"-", IF(ISBLANK(B278), "XX", TEXT(B278,"00")), "-", TEXT(C278,"000")),"")</f>
        <v>02-01-003</v>
      </c>
      <c r="H278" t="str">
        <f>A278&amp;D278</f>
        <v>Mini1c8d7c8b-b15b-410e-80fe-eacab5672254</v>
      </c>
      <c r="I278" s="97" t="str">
        <f>IF(ISBLANK(A278), "", IF(ISNUMBER(B278),_xlfn.CONCAT(E278, B278, ".", C278), _xlfn.CONCAT(E278, C278)))</f>
        <v>MC1.3</v>
      </c>
    </row>
    <row r="279" spans="1:9" x14ac:dyDescent="0.45">
      <c r="A279" s="96" t="s">
        <v>5765</v>
      </c>
      <c r="B279">
        <v>1</v>
      </c>
      <c r="C279" s="92">
        <v>3</v>
      </c>
      <c r="D279" s="93" t="s">
        <v>2754</v>
      </c>
      <c r="E279" t="str" cm="1">
        <f t="array" ref="E279">IFERROR(_xlfn.SWITCH(A279, "Tiny", "TS", "Mini", "MC", "Junior", "JC", "Senior", "SC", "GCSE", "GCSE"),"")</f>
        <v>MC</v>
      </c>
      <c r="F279" s="92" t="str">
        <f ca="1">IFERROR(VLOOKUP(I279,INDIRECT(A279&amp;"!"&amp;" C:D"), 2, FALSE),"")</f>
        <v>For Loops</v>
      </c>
      <c r="G279" s="92" t="str" cm="1">
        <f t="array" ref="G279">IFERROR(CONCATENATE(TEXT(_xlfn.SWITCH(A279, "Tiny", "1", "Mini", "2", "Junior", "3", "Senior", "4", "GCSE", "5"),"00"),"-", IF(ISBLANK(B279), "XX", TEXT(B279,"00")), "-", TEXT(C279,"000")),"")</f>
        <v>02-01-003</v>
      </c>
      <c r="H279" t="str">
        <f>A279&amp;D279</f>
        <v>Mini1fb5473d-d224-4583-b016-fe0864d4d4e3</v>
      </c>
      <c r="I279" s="97" t="str">
        <f>IF(ISBLANK(A279), "", IF(ISNUMBER(B279),_xlfn.CONCAT(E279, B279, ".", C279), _xlfn.CONCAT(E279, C279)))</f>
        <v>MC1.3</v>
      </c>
    </row>
    <row r="280" spans="1:9" x14ac:dyDescent="0.45">
      <c r="A280" s="96" t="s">
        <v>5765</v>
      </c>
      <c r="B280">
        <v>1</v>
      </c>
      <c r="C280" s="92">
        <v>3</v>
      </c>
      <c r="D280" s="93" t="s">
        <v>655</v>
      </c>
      <c r="E280" t="str" cm="1">
        <f t="array" ref="E280">IFERROR(_xlfn.SWITCH(A280, "Tiny", "TS", "Mini", "MC", "Junior", "JC", "Senior", "SC", "GCSE", "GCSE"),"")</f>
        <v>MC</v>
      </c>
      <c r="F280" s="92" t="str">
        <f ca="1">IFERROR(VLOOKUP(I280,INDIRECT(A280&amp;"!"&amp;" C:D"), 2, FALSE),"")</f>
        <v>For Loops</v>
      </c>
      <c r="G280" s="92" t="str" cm="1">
        <f t="array" ref="G280">IFERROR(CONCATENATE(TEXT(_xlfn.SWITCH(A280, "Tiny", "1", "Mini", "2", "Junior", "3", "Senior", "4", "GCSE", "5"),"00"),"-", IF(ISBLANK(B280), "XX", TEXT(B280,"00")), "-", TEXT(C280,"000")),"")</f>
        <v>02-01-003</v>
      </c>
      <c r="H280" t="str">
        <f>A280&amp;D280</f>
        <v>Mini202a328c-86b7-428a-8c11-5a7e6862bfce</v>
      </c>
      <c r="I280" s="97" t="str">
        <f>IF(ISBLANK(A280), "", IF(ISNUMBER(B280),_xlfn.CONCAT(E280, B280, ".", C280), _xlfn.CONCAT(E280, C280)))</f>
        <v>MC1.3</v>
      </c>
    </row>
    <row r="281" spans="1:9" x14ac:dyDescent="0.45">
      <c r="A281" s="96" t="s">
        <v>5765</v>
      </c>
      <c r="B281">
        <v>1</v>
      </c>
      <c r="C281" s="92">
        <v>3</v>
      </c>
      <c r="D281" s="93" t="s">
        <v>671</v>
      </c>
      <c r="E281" t="str" cm="1">
        <f t="array" ref="E281">IFERROR(_xlfn.SWITCH(A281, "Tiny", "TS", "Mini", "MC", "Junior", "JC", "Senior", "SC", "GCSE", "GCSE"),"")</f>
        <v>MC</v>
      </c>
      <c r="F281" s="92" t="str">
        <f ca="1">IFERROR(VLOOKUP(I281,INDIRECT(A281&amp;"!"&amp;" C:D"), 2, FALSE),"")</f>
        <v>For Loops</v>
      </c>
      <c r="G281" s="92" t="str" cm="1">
        <f t="array" ref="G281">IFERROR(CONCATENATE(TEXT(_xlfn.SWITCH(A281, "Tiny", "1", "Mini", "2", "Junior", "3", "Senior", "4", "GCSE", "5"),"00"),"-", IF(ISBLANK(B281), "XX", TEXT(B281,"00")), "-", TEXT(C281,"000")),"")</f>
        <v>02-01-003</v>
      </c>
      <c r="H281" t="str">
        <f>A281&amp;D281</f>
        <v>Mini237ea963-231c-4895-aa31-bdf10490c2cd</v>
      </c>
      <c r="I281" s="97" t="str">
        <f>IF(ISBLANK(A281), "", IF(ISNUMBER(B281),_xlfn.CONCAT(E281, B281, ".", C281), _xlfn.CONCAT(E281, C281)))</f>
        <v>MC1.3</v>
      </c>
    </row>
    <row r="282" spans="1:9" x14ac:dyDescent="0.45">
      <c r="A282" s="96" t="s">
        <v>5765</v>
      </c>
      <c r="B282">
        <v>1</v>
      </c>
      <c r="C282" s="92">
        <v>3</v>
      </c>
      <c r="D282" s="93" t="s">
        <v>649</v>
      </c>
      <c r="E282" t="str" cm="1">
        <f t="array" ref="E282">IFERROR(_xlfn.SWITCH(A282, "Tiny", "TS", "Mini", "MC", "Junior", "JC", "Senior", "SC", "GCSE", "GCSE"),"")</f>
        <v>MC</v>
      </c>
      <c r="F282" s="92" t="str">
        <f ca="1">IFERROR(VLOOKUP(I282,INDIRECT(A282&amp;"!"&amp;" C:D"), 2, FALSE),"")</f>
        <v>For Loops</v>
      </c>
      <c r="G282" s="92" t="str" cm="1">
        <f t="array" ref="G282">IFERROR(CONCATENATE(TEXT(_xlfn.SWITCH(A282, "Tiny", "1", "Mini", "2", "Junior", "3", "Senior", "4", "GCSE", "5"),"00"),"-", IF(ISBLANK(B282), "XX", TEXT(B282,"00")), "-", TEXT(C282,"000")),"")</f>
        <v>02-01-003</v>
      </c>
      <c r="H282" t="str">
        <f>A282&amp;D282</f>
        <v>Mini37202d52-8d5a-41d5-b7a7-bc40fc3f7514</v>
      </c>
      <c r="I282" s="97" t="str">
        <f>IF(ISBLANK(A282), "", IF(ISNUMBER(B282),_xlfn.CONCAT(E282, B282, ".", C282), _xlfn.CONCAT(E282, C282)))</f>
        <v>MC1.3</v>
      </c>
    </row>
    <row r="283" spans="1:9" x14ac:dyDescent="0.45">
      <c r="A283" s="96" t="s">
        <v>5765</v>
      </c>
      <c r="B283">
        <v>1</v>
      </c>
      <c r="C283" s="92">
        <v>3</v>
      </c>
      <c r="D283" s="93" t="s">
        <v>701</v>
      </c>
      <c r="E283" t="str" cm="1">
        <f t="array" ref="E283">IFERROR(_xlfn.SWITCH(A283, "Tiny", "TS", "Mini", "MC", "Junior", "JC", "Senior", "SC", "GCSE", "GCSE"),"")</f>
        <v>MC</v>
      </c>
      <c r="F283" s="92" t="str">
        <f ca="1">IFERROR(VLOOKUP(I283,INDIRECT(A283&amp;"!"&amp;" C:D"), 2, FALSE),"")</f>
        <v>For Loops</v>
      </c>
      <c r="G283" s="92" t="str" cm="1">
        <f t="array" ref="G283">IFERROR(CONCATENATE(TEXT(_xlfn.SWITCH(A283, "Tiny", "1", "Mini", "2", "Junior", "3", "Senior", "4", "GCSE", "5"),"00"),"-", IF(ISBLANK(B283), "XX", TEXT(B283,"00")), "-", TEXT(C283,"000")),"")</f>
        <v>02-01-003</v>
      </c>
      <c r="H283" t="str">
        <f>A283&amp;D283</f>
        <v>Minib1bbd865-3809-4aa0-ac76-02424ee2c2ff</v>
      </c>
      <c r="I283" s="97" t="str">
        <f>IF(ISBLANK(A283), "", IF(ISNUMBER(B283),_xlfn.CONCAT(E283, B283, ".", C283), _xlfn.CONCAT(E283, C283)))</f>
        <v>MC1.3</v>
      </c>
    </row>
    <row r="284" spans="1:9" x14ac:dyDescent="0.45">
      <c r="A284" s="96" t="s">
        <v>5765</v>
      </c>
      <c r="B284">
        <v>1</v>
      </c>
      <c r="C284" s="92">
        <v>3</v>
      </c>
      <c r="D284" s="93" t="s">
        <v>674</v>
      </c>
      <c r="E284" t="str" cm="1">
        <f t="array" ref="E284">IFERROR(_xlfn.SWITCH(A284, "Tiny", "TS", "Mini", "MC", "Junior", "JC", "Senior", "SC", "GCSE", "GCSE"),"")</f>
        <v>MC</v>
      </c>
      <c r="F284" s="92" t="str">
        <f ca="1">IFERROR(VLOOKUP(I284,INDIRECT(A284&amp;"!"&amp;" C:D"), 2, FALSE),"")</f>
        <v>For Loops</v>
      </c>
      <c r="G284" s="92" t="str" cm="1">
        <f t="array" ref="G284">IFERROR(CONCATENATE(TEXT(_xlfn.SWITCH(A284, "Tiny", "1", "Mini", "2", "Junior", "3", "Senior", "4", "GCSE", "5"),"00"),"-", IF(ISBLANK(B284), "XX", TEXT(B284,"00")), "-", TEXT(C284,"000")),"")</f>
        <v>02-01-003</v>
      </c>
      <c r="H284" t="str">
        <f>A284&amp;D284</f>
        <v>Minib1f5e786-c8aa-4a82-893c-e0beb1b684d9</v>
      </c>
      <c r="I284" s="97" t="str">
        <f>IF(ISBLANK(A284), "", IF(ISNUMBER(B284),_xlfn.CONCAT(E284, B284, ".", C284), _xlfn.CONCAT(E284, C284)))</f>
        <v>MC1.3</v>
      </c>
    </row>
    <row r="285" spans="1:9" x14ac:dyDescent="0.45">
      <c r="A285" s="96" t="s">
        <v>5765</v>
      </c>
      <c r="B285">
        <v>1</v>
      </c>
      <c r="C285" s="92">
        <v>3</v>
      </c>
      <c r="D285" s="93" t="s">
        <v>652</v>
      </c>
      <c r="E285" t="str" cm="1">
        <f t="array" ref="E285">IFERROR(_xlfn.SWITCH(A285, "Tiny", "TS", "Mini", "MC", "Junior", "JC", "Senior", "SC", "GCSE", "GCSE"),"")</f>
        <v>MC</v>
      </c>
      <c r="F285" s="92" t="str">
        <f ca="1">IFERROR(VLOOKUP(I285,INDIRECT(A285&amp;"!"&amp;" C:D"), 2, FALSE),"")</f>
        <v>For Loops</v>
      </c>
      <c r="G285" s="92" t="str" cm="1">
        <f t="array" ref="G285">IFERROR(CONCATENATE(TEXT(_xlfn.SWITCH(A285, "Tiny", "1", "Mini", "2", "Junior", "3", "Senior", "4", "GCSE", "5"),"00"),"-", IF(ISBLANK(B285), "XX", TEXT(B285,"00")), "-", TEXT(C285,"000")),"")</f>
        <v>02-01-003</v>
      </c>
      <c r="H285" t="str">
        <f>A285&amp;D285</f>
        <v>Minibb4ed00f-f813-46ad-b3d8-8c14ee9b56e2</v>
      </c>
      <c r="I285" s="97" t="str">
        <f>IF(ISBLANK(A285), "", IF(ISNUMBER(B285),_xlfn.CONCAT(E285, B285, ".", C285), _xlfn.CONCAT(E285, C285)))</f>
        <v>MC1.3</v>
      </c>
    </row>
    <row r="286" spans="1:9" x14ac:dyDescent="0.45">
      <c r="A286" s="96" t="s">
        <v>5765</v>
      </c>
      <c r="B286">
        <v>1</v>
      </c>
      <c r="C286" s="92">
        <v>3</v>
      </c>
      <c r="D286" s="93" t="s">
        <v>2775</v>
      </c>
      <c r="E286" t="str" cm="1">
        <f t="array" ref="E286">IFERROR(_xlfn.SWITCH(A286, "Tiny", "TS", "Mini", "MC", "Junior", "JC", "Senior", "SC", "GCSE", "GCSE"),"")</f>
        <v>MC</v>
      </c>
      <c r="F286" s="92" t="str">
        <f ca="1">IFERROR(VLOOKUP(I286,INDIRECT(A286&amp;"!"&amp;" C:D"), 2, FALSE),"")</f>
        <v>For Loops</v>
      </c>
      <c r="G286" s="92" t="str" cm="1">
        <f t="array" ref="G286">IFERROR(CONCATENATE(TEXT(_xlfn.SWITCH(A286, "Tiny", "1", "Mini", "2", "Junior", "3", "Senior", "4", "GCSE", "5"),"00"),"-", IF(ISBLANK(B286), "XX", TEXT(B286,"00")), "-", TEXT(C286,"000")),"")</f>
        <v>02-01-003</v>
      </c>
      <c r="H286" t="str">
        <f>A286&amp;D286</f>
        <v>Minifb519ad1-f2de-42a5-99ad-10e9b3335d85</v>
      </c>
      <c r="I286" s="97" t="str">
        <f>IF(ISBLANK(A286), "", IF(ISNUMBER(B286),_xlfn.CONCAT(E286, B286, ".", C286), _xlfn.CONCAT(E286, C286)))</f>
        <v>MC1.3</v>
      </c>
    </row>
    <row r="287" spans="1:9" x14ac:dyDescent="0.45">
      <c r="A287" s="96" t="s">
        <v>5765</v>
      </c>
      <c r="B287">
        <v>1</v>
      </c>
      <c r="C287" s="92">
        <v>4</v>
      </c>
      <c r="D287" s="93" t="s">
        <v>682</v>
      </c>
      <c r="E287" t="str" cm="1">
        <f t="array" ref="E287">IFERROR(_xlfn.SWITCH(A287, "Tiny", "TS", "Mini", "MC", "Junior", "JC", "Senior", "SC", "GCSE", "GCSE"),"")</f>
        <v>MC</v>
      </c>
      <c r="F287" s="92" t="str">
        <f ca="1">IFERROR(VLOOKUP(I287,INDIRECT(A287&amp;"!"&amp;" C:D"), 2, FALSE),"")</f>
        <v>While Loops</v>
      </c>
      <c r="G287" s="92" t="str" cm="1">
        <f t="array" ref="G287">IFERROR(CONCATENATE(TEXT(_xlfn.SWITCH(A287, "Tiny", "1", "Mini", "2", "Junior", "3", "Senior", "4", "GCSE", "5"),"00"),"-", IF(ISBLANK(B287), "XX", TEXT(B287,"00")), "-", TEXT(C287,"000")),"")</f>
        <v>02-01-004</v>
      </c>
      <c r="H287" t="str">
        <f>A287&amp;D287</f>
        <v>Mini92b51b9d-4a54-4ab0-8336-27ab439624ce</v>
      </c>
      <c r="I287" s="97" t="str">
        <f>IF(ISBLANK(A287), "", IF(ISNUMBER(B287),_xlfn.CONCAT(E287, B287, ".", C287), _xlfn.CONCAT(E287, C287)))</f>
        <v>MC1.4</v>
      </c>
    </row>
    <row r="288" spans="1:9" x14ac:dyDescent="0.45">
      <c r="A288" s="96" t="s">
        <v>5765</v>
      </c>
      <c r="B288">
        <v>1</v>
      </c>
      <c r="C288" s="92">
        <v>4</v>
      </c>
      <c r="D288" s="93" t="s">
        <v>2766</v>
      </c>
      <c r="E288" t="str" cm="1">
        <f t="array" ref="E288">IFERROR(_xlfn.SWITCH(A288, "Tiny", "TS", "Mini", "MC", "Junior", "JC", "Senior", "SC", "GCSE", "GCSE"),"")</f>
        <v>MC</v>
      </c>
      <c r="F288" s="92" t="str">
        <f ca="1">IFERROR(VLOOKUP(I288,INDIRECT(A288&amp;"!"&amp;" C:D"), 2, FALSE),"")</f>
        <v>While Loops</v>
      </c>
      <c r="G288" s="92" t="str" cm="1">
        <f t="array" ref="G288">IFERROR(CONCATENATE(TEXT(_xlfn.SWITCH(A288, "Tiny", "1", "Mini", "2", "Junior", "3", "Senior", "4", "GCSE", "5"),"00"),"-", IF(ISBLANK(B288), "XX", TEXT(B288,"00")), "-", TEXT(C288,"000")),"")</f>
        <v>02-01-004</v>
      </c>
      <c r="H288" t="str">
        <f>A288&amp;D288</f>
        <v>Minia4af4b0d-0877-49d2-8c47-46da7f25f9a7</v>
      </c>
      <c r="I288" s="97" t="str">
        <f>IF(ISBLANK(A288), "", IF(ISNUMBER(B288),_xlfn.CONCAT(E288, B288, ".", C288), _xlfn.CONCAT(E288, C288)))</f>
        <v>MC1.4</v>
      </c>
    </row>
    <row r="289" spans="1:11" x14ac:dyDescent="0.45">
      <c r="A289" s="96" t="s">
        <v>5765</v>
      </c>
      <c r="B289">
        <v>1</v>
      </c>
      <c r="C289" s="92">
        <v>4</v>
      </c>
      <c r="D289" s="93" t="s">
        <v>679</v>
      </c>
      <c r="E289" t="str" cm="1">
        <f t="array" ref="E289">IFERROR(_xlfn.SWITCH(A289, "Tiny", "TS", "Mini", "MC", "Junior", "JC", "Senior", "SC", "GCSE", "GCSE"),"")</f>
        <v>MC</v>
      </c>
      <c r="F289" s="92" t="str">
        <f ca="1">IFERROR(VLOOKUP(I289,INDIRECT(A289&amp;"!"&amp;" C:D"), 2, FALSE),"")</f>
        <v>While Loops</v>
      </c>
      <c r="G289" s="92" t="str" cm="1">
        <f t="array" ref="G289">IFERROR(CONCATENATE(TEXT(_xlfn.SWITCH(A289, "Tiny", "1", "Mini", "2", "Junior", "3", "Senior", "4", "GCSE", "5"),"00"),"-", IF(ISBLANK(B289), "XX", TEXT(B289,"00")), "-", TEXT(C289,"000")),"")</f>
        <v>02-01-004</v>
      </c>
      <c r="H289" t="str">
        <f>A289&amp;D289</f>
        <v>Miniab4537a3-d741-46f9-b2ca-ff98905db86b</v>
      </c>
      <c r="I289" s="97" t="str">
        <f>IF(ISBLANK(A289), "", IF(ISNUMBER(B289),_xlfn.CONCAT(E289, B289, ".", C289), _xlfn.CONCAT(E289, C289)))</f>
        <v>MC1.4</v>
      </c>
    </row>
    <row r="290" spans="1:11" x14ac:dyDescent="0.45">
      <c r="A290" s="96" t="s">
        <v>5765</v>
      </c>
      <c r="B290">
        <v>1</v>
      </c>
      <c r="C290" s="92">
        <v>4</v>
      </c>
      <c r="D290" s="93" t="s">
        <v>619</v>
      </c>
      <c r="E290" t="str" cm="1">
        <f t="array" ref="E290">IFERROR(_xlfn.SWITCH(A290, "Tiny", "TS", "Mini", "MC", "Junior", "JC", "Senior", "SC", "GCSE", "GCSE"),"")</f>
        <v>MC</v>
      </c>
      <c r="F290" s="92" t="str">
        <f ca="1">IFERROR(VLOOKUP(I290,INDIRECT(A290&amp;"!"&amp;" C:D"), 2, FALSE),"")</f>
        <v>While Loops</v>
      </c>
      <c r="G290" s="92" t="str" cm="1">
        <f t="array" ref="G290">IFERROR(CONCATENATE(TEXT(_xlfn.SWITCH(A290, "Tiny", "1", "Mini", "2", "Junior", "3", "Senior", "4", "GCSE", "5"),"00"),"-", IF(ISBLANK(B290), "XX", TEXT(B290,"00")), "-", TEXT(C290,"000")),"")</f>
        <v>02-01-004</v>
      </c>
      <c r="H290" t="str">
        <f>A290&amp;D290</f>
        <v>Minib31fee7f-d644-4779-a1a4-ed9fa1bb559a</v>
      </c>
      <c r="I290" s="97" t="str">
        <f>IF(ISBLANK(A290), "", IF(ISNUMBER(B290),_xlfn.CONCAT(E290, B290, ".", C290), _xlfn.CONCAT(E290, C290)))</f>
        <v>MC1.4</v>
      </c>
    </row>
    <row r="291" spans="1:11" x14ac:dyDescent="0.45">
      <c r="A291" s="96" t="s">
        <v>5765</v>
      </c>
      <c r="B291">
        <v>1</v>
      </c>
      <c r="C291" s="92">
        <v>4</v>
      </c>
      <c r="D291" s="93" t="s">
        <v>2772</v>
      </c>
      <c r="E291" t="str" cm="1">
        <f t="array" ref="E291">IFERROR(_xlfn.SWITCH(A291, "Tiny", "TS", "Mini", "MC", "Junior", "JC", "Senior", "SC", "GCSE", "GCSE"),"")</f>
        <v>MC</v>
      </c>
      <c r="F291" s="92" t="str">
        <f ca="1">IFERROR(VLOOKUP(I291,INDIRECT(A291&amp;"!"&amp;" C:D"), 2, FALSE),"")</f>
        <v>While Loops</v>
      </c>
      <c r="G291" s="92" t="str" cm="1">
        <f t="array" ref="G291">IFERROR(CONCATENATE(TEXT(_xlfn.SWITCH(A291, "Tiny", "1", "Mini", "2", "Junior", "3", "Senior", "4", "GCSE", "5"),"00"),"-", IF(ISBLANK(B291), "XX", TEXT(B291,"00")), "-", TEXT(C291,"000")),"")</f>
        <v>02-01-004</v>
      </c>
      <c r="H291" t="str">
        <f>A291&amp;D291</f>
        <v>Minib5a733fc-0b4c-471a-853e-1b6a7fe89315</v>
      </c>
      <c r="I291" s="97" t="str">
        <f>IF(ISBLANK(A291), "", IF(ISNUMBER(B291),_xlfn.CONCAT(E291, B291, ".", C291), _xlfn.CONCAT(E291, C291)))</f>
        <v>MC1.4</v>
      </c>
    </row>
    <row r="292" spans="1:11" x14ac:dyDescent="0.45">
      <c r="A292" s="96" t="s">
        <v>5765</v>
      </c>
      <c r="B292">
        <v>1</v>
      </c>
      <c r="C292" s="92">
        <v>4</v>
      </c>
      <c r="D292" s="93" t="s">
        <v>2805</v>
      </c>
      <c r="E292" t="str" cm="1">
        <f t="array" ref="E292">IFERROR(_xlfn.SWITCH(A292, "Tiny", "TS", "Mini", "MC", "Junior", "JC", "Senior", "SC", "GCSE", "GCSE"),"")</f>
        <v>MC</v>
      </c>
      <c r="F292" s="92" t="str">
        <f ca="1">IFERROR(VLOOKUP(I292,INDIRECT(A292&amp;"!"&amp;" C:D"), 2, FALSE),"")</f>
        <v>While Loops</v>
      </c>
      <c r="G292" s="92" t="str" cm="1">
        <f t="array" ref="G292">IFERROR(CONCATENATE(TEXT(_xlfn.SWITCH(A292, "Tiny", "1", "Mini", "2", "Junior", "3", "Senior", "4", "GCSE", "5"),"00"),"-", IF(ISBLANK(B292), "XX", TEXT(B292,"00")), "-", TEXT(C292,"000")),"")</f>
        <v>02-01-004</v>
      </c>
      <c r="H292" t="str">
        <f>A292&amp;D292</f>
        <v>Minidb243242-06f2-42e3-80af-23d12d730f39</v>
      </c>
      <c r="I292" s="97" t="str">
        <f>IF(ISBLANK(A292), "", IF(ISNUMBER(B292),_xlfn.CONCAT(E292, B292, ".", C292), _xlfn.CONCAT(E292, C292)))</f>
        <v>MC1.4</v>
      </c>
    </row>
    <row r="293" spans="1:11" x14ac:dyDescent="0.45">
      <c r="A293" s="96" t="s">
        <v>5765</v>
      </c>
      <c r="B293">
        <v>1</v>
      </c>
      <c r="C293" s="92">
        <v>4</v>
      </c>
      <c r="D293" s="93" t="s">
        <v>2769</v>
      </c>
      <c r="E293" t="str" cm="1">
        <f t="array" ref="E293">IFERROR(_xlfn.SWITCH(A293, "Tiny", "TS", "Mini", "MC", "Junior", "JC", "Senior", "SC", "GCSE", "GCSE"),"")</f>
        <v>MC</v>
      </c>
      <c r="F293" s="92" t="str">
        <f ca="1">IFERROR(VLOOKUP(I293,INDIRECT(A293&amp;"!"&amp;" C:D"), 2, FALSE),"")</f>
        <v>While Loops</v>
      </c>
      <c r="G293" s="92" t="str" cm="1">
        <f t="array" ref="G293">IFERROR(CONCATENATE(TEXT(_xlfn.SWITCH(A293, "Tiny", "1", "Mini", "2", "Junior", "3", "Senior", "4", "GCSE", "5"),"00"),"-", IF(ISBLANK(B293), "XX", TEXT(B293,"00")), "-", TEXT(C293,"000")),"")</f>
        <v>02-01-004</v>
      </c>
      <c r="H293" t="str">
        <f>A293&amp;D293</f>
        <v>Minieb526f96-9b31-4b44-bdfc-e634a5e9d316</v>
      </c>
      <c r="I293" s="97" t="str">
        <f>IF(ISBLANK(A293), "", IF(ISNUMBER(B293),_xlfn.CONCAT(E293, B293, ".", C293), _xlfn.CONCAT(E293, C293)))</f>
        <v>MC1.4</v>
      </c>
    </row>
    <row r="294" spans="1:11" x14ac:dyDescent="0.45">
      <c r="A294" s="96" t="s">
        <v>5765</v>
      </c>
      <c r="B294">
        <v>1</v>
      </c>
      <c r="C294" s="92">
        <v>5</v>
      </c>
      <c r="D294" s="93" t="s">
        <v>304</v>
      </c>
      <c r="E294" t="str" cm="1">
        <f t="array" ref="E294">IFERROR(_xlfn.SWITCH(A294, "Tiny", "TS", "Mini", "MC", "Junior", "JC", "Senior", "SC", "GCSE", "GCSE"),"")</f>
        <v>MC</v>
      </c>
      <c r="F294" s="92" t="str">
        <f ca="1">IFERROR(VLOOKUP(I294,INDIRECT(A294&amp;"!"&amp;" C:D"), 2, FALSE),"")</f>
        <v>Strings</v>
      </c>
      <c r="G294" s="92" t="str" cm="1">
        <f t="array" ref="G294">IFERROR(CONCATENATE(TEXT(_xlfn.SWITCH(A294, "Tiny", "1", "Mini", "2", "Junior", "3", "Senior", "4", "GCSE", "5"),"00"),"-", IF(ISBLANK(B294), "XX", TEXT(B294,"00")), "-", TEXT(C294,"000")),"")</f>
        <v>02-01-005</v>
      </c>
      <c r="I294" s="97" t="str">
        <f>IF(ISBLANK(A294), "", IF(ISNUMBER(B294),_xlfn.CONCAT(E294, B294, ".", C294), _xlfn.CONCAT(E294, C294)))</f>
        <v>MC1.5</v>
      </c>
      <c r="K294"/>
    </row>
    <row r="295" spans="1:11" x14ac:dyDescent="0.45">
      <c r="A295" s="96" t="s">
        <v>5765</v>
      </c>
      <c r="B295">
        <v>1</v>
      </c>
      <c r="C295" s="92">
        <v>5</v>
      </c>
      <c r="D295" s="93" t="s">
        <v>1029</v>
      </c>
      <c r="E295" t="str" cm="1">
        <f t="array" ref="E295">IFERROR(_xlfn.SWITCH(A295, "Tiny", "TS", "Mini", "MC", "Junior", "JC", "Senior", "SC", "GCSE", "GCSE"),"")</f>
        <v>MC</v>
      </c>
      <c r="F295" s="92" t="str">
        <f ca="1">IFERROR(VLOOKUP(I295,INDIRECT(A295&amp;"!"&amp;" C:D"), 2, FALSE),"")</f>
        <v>Strings</v>
      </c>
      <c r="G295" s="92" t="str" cm="1">
        <f t="array" ref="G295">IFERROR(CONCATENATE(TEXT(_xlfn.SWITCH(A295, "Tiny", "1", "Mini", "2", "Junior", "3", "Senior", "4", "GCSE", "5"),"00"),"-", IF(ISBLANK(B295), "XX", TEXT(B295,"00")), "-", TEXT(C295,"000")),"")</f>
        <v>02-01-005</v>
      </c>
      <c r="I295" s="97" t="str">
        <f>IF(ISBLANK(A295), "", IF(ISNUMBER(B295),_xlfn.CONCAT(E295, B295, ".", C295), _xlfn.CONCAT(E295, C295)))</f>
        <v>MC1.5</v>
      </c>
      <c r="K295"/>
    </row>
    <row r="296" spans="1:11" x14ac:dyDescent="0.45">
      <c r="A296" s="96" t="s">
        <v>5765</v>
      </c>
      <c r="B296">
        <v>1</v>
      </c>
      <c r="C296" s="92">
        <v>5</v>
      </c>
      <c r="D296" s="93" t="s">
        <v>307</v>
      </c>
      <c r="E296" t="str" cm="1">
        <f t="array" ref="E296">IFERROR(_xlfn.SWITCH(A296, "Tiny", "TS", "Mini", "MC", "Junior", "JC", "Senior", "SC", "GCSE", "GCSE"),"")</f>
        <v>MC</v>
      </c>
      <c r="F296" s="92" t="str">
        <f ca="1">IFERROR(VLOOKUP(I296,INDIRECT(A296&amp;"!"&amp;" C:D"), 2, FALSE),"")</f>
        <v>Strings</v>
      </c>
      <c r="G296" s="92" t="str" cm="1">
        <f t="array" ref="G296">IFERROR(CONCATENATE(TEXT(_xlfn.SWITCH(A296, "Tiny", "1", "Mini", "2", "Junior", "3", "Senior", "4", "GCSE", "5"),"00"),"-", IF(ISBLANK(B296), "XX", TEXT(B296,"00")), "-", TEXT(C296,"000")),"")</f>
        <v>02-01-005</v>
      </c>
      <c r="I296" s="97" t="str">
        <f>IF(ISBLANK(A296), "", IF(ISNUMBER(B296),_xlfn.CONCAT(E296, B296, ".", C296), _xlfn.CONCAT(E296, C296)))</f>
        <v>MC1.5</v>
      </c>
      <c r="K296"/>
    </row>
    <row r="297" spans="1:11" x14ac:dyDescent="0.45">
      <c r="A297" s="96" t="s">
        <v>5765</v>
      </c>
      <c r="B297">
        <v>1</v>
      </c>
      <c r="C297" s="92">
        <v>5</v>
      </c>
      <c r="D297" s="93" t="s">
        <v>1032</v>
      </c>
      <c r="E297" t="str" cm="1">
        <f t="array" ref="E297">IFERROR(_xlfn.SWITCH(A297, "Tiny", "TS", "Mini", "MC", "Junior", "JC", "Senior", "SC", "GCSE", "GCSE"),"")</f>
        <v>MC</v>
      </c>
      <c r="F297" s="92" t="str">
        <f ca="1">IFERROR(VLOOKUP(I297,INDIRECT(A297&amp;"!"&amp;" C:D"), 2, FALSE),"")</f>
        <v>Strings</v>
      </c>
      <c r="G297" s="92" t="str" cm="1">
        <f t="array" ref="G297">IFERROR(CONCATENATE(TEXT(_xlfn.SWITCH(A297, "Tiny", "1", "Mini", "2", "Junior", "3", "Senior", "4", "GCSE", "5"),"00"),"-", IF(ISBLANK(B297), "XX", TEXT(B297,"00")), "-", TEXT(C297,"000")),"")</f>
        <v>02-01-005</v>
      </c>
      <c r="I297" s="97" t="str">
        <f>IF(ISBLANK(A297), "", IF(ISNUMBER(B297),_xlfn.CONCAT(E297, B297, ".", C297), _xlfn.CONCAT(E297, C297)))</f>
        <v>MC1.5</v>
      </c>
      <c r="K297"/>
    </row>
    <row r="298" spans="1:11" x14ac:dyDescent="0.45">
      <c r="A298" s="96" t="s">
        <v>5765</v>
      </c>
      <c r="B298">
        <v>1</v>
      </c>
      <c r="C298" s="92">
        <v>5</v>
      </c>
      <c r="D298" s="93" t="s">
        <v>1040</v>
      </c>
      <c r="E298" t="str" cm="1">
        <f t="array" ref="E298">IFERROR(_xlfn.SWITCH(A298, "Tiny", "TS", "Mini", "MC", "Junior", "JC", "Senior", "SC", "GCSE", "GCSE"),"")</f>
        <v>MC</v>
      </c>
      <c r="F298" s="92" t="str">
        <f ca="1">IFERROR(VLOOKUP(I298,INDIRECT(A298&amp;"!"&amp;" C:D"), 2, FALSE),"")</f>
        <v>Strings</v>
      </c>
      <c r="G298" s="92" t="str" cm="1">
        <f t="array" ref="G298">IFERROR(CONCATENATE(TEXT(_xlfn.SWITCH(A298, "Tiny", "1", "Mini", "2", "Junior", "3", "Senior", "4", "GCSE", "5"),"00"),"-", IF(ISBLANK(B298), "XX", TEXT(B298,"00")), "-", TEXT(C298,"000")),"")</f>
        <v>02-01-005</v>
      </c>
      <c r="I298" s="97" t="str">
        <f>IF(ISBLANK(A298), "", IF(ISNUMBER(B298),_xlfn.CONCAT(E298, B298, ".", C298), _xlfn.CONCAT(E298, C298)))</f>
        <v>MC1.5</v>
      </c>
      <c r="K298"/>
    </row>
    <row r="299" spans="1:11" x14ac:dyDescent="0.45">
      <c r="A299" s="96" t="s">
        <v>5765</v>
      </c>
      <c r="B299">
        <v>1</v>
      </c>
      <c r="C299" s="92">
        <v>5</v>
      </c>
      <c r="D299" s="93" t="s">
        <v>1062</v>
      </c>
      <c r="E299" t="str" cm="1">
        <f t="array" ref="E299">IFERROR(_xlfn.SWITCH(A299, "Tiny", "TS", "Mini", "MC", "Junior", "JC", "Senior", "SC", "GCSE", "GCSE"),"")</f>
        <v>MC</v>
      </c>
      <c r="F299" s="92" t="str">
        <f ca="1">IFERROR(VLOOKUP(I299,INDIRECT(A299&amp;"!"&amp;" C:D"), 2, FALSE),"")</f>
        <v>Strings</v>
      </c>
      <c r="G299" s="92" t="str" cm="1">
        <f t="array" ref="G299">IFERROR(CONCATENATE(TEXT(_xlfn.SWITCH(A299, "Tiny", "1", "Mini", "2", "Junior", "3", "Senior", "4", "GCSE", "5"),"00"),"-", IF(ISBLANK(B299), "XX", TEXT(B299,"00")), "-", TEXT(C299,"000")),"")</f>
        <v>02-01-005</v>
      </c>
      <c r="I299" s="97" t="str">
        <f>IF(ISBLANK(A299), "", IF(ISNUMBER(B299),_xlfn.CONCAT(E299, B299, ".", C299), _xlfn.CONCAT(E299, C299)))</f>
        <v>MC1.5</v>
      </c>
      <c r="K299"/>
    </row>
    <row r="300" spans="1:11" x14ac:dyDescent="0.45">
      <c r="A300" s="96" t="s">
        <v>5765</v>
      </c>
      <c r="B300">
        <v>1</v>
      </c>
      <c r="C300" s="92">
        <v>5</v>
      </c>
      <c r="D300" s="93" t="s">
        <v>1065</v>
      </c>
      <c r="E300" t="str" cm="1">
        <f t="array" ref="E300">IFERROR(_xlfn.SWITCH(A300, "Tiny", "TS", "Mini", "MC", "Junior", "JC", "Senior", "SC", "GCSE", "GCSE"),"")</f>
        <v>MC</v>
      </c>
      <c r="F300" s="92" t="str">
        <f ca="1">IFERROR(VLOOKUP(I300,INDIRECT(A300&amp;"!"&amp;" C:D"), 2, FALSE),"")</f>
        <v>Strings</v>
      </c>
      <c r="G300" s="92" t="str" cm="1">
        <f t="array" ref="G300">IFERROR(CONCATENATE(TEXT(_xlfn.SWITCH(A300, "Tiny", "1", "Mini", "2", "Junior", "3", "Senior", "4", "GCSE", "5"),"00"),"-", IF(ISBLANK(B300), "XX", TEXT(B300,"00")), "-", TEXT(C300,"000")),"")</f>
        <v>02-01-005</v>
      </c>
      <c r="I300" s="97" t="str">
        <f>IF(ISBLANK(A300), "", IF(ISNUMBER(B300),_xlfn.CONCAT(E300, B300, ".", C300), _xlfn.CONCAT(E300, C300)))</f>
        <v>MC1.5</v>
      </c>
      <c r="K300"/>
    </row>
    <row r="301" spans="1:11" x14ac:dyDescent="0.45">
      <c r="A301" s="96" t="s">
        <v>5765</v>
      </c>
      <c r="B301">
        <v>1</v>
      </c>
      <c r="C301" s="92">
        <v>5</v>
      </c>
      <c r="D301" s="93" t="s">
        <v>747</v>
      </c>
      <c r="E301" t="str" cm="1">
        <f t="array" ref="E301">IFERROR(_xlfn.SWITCH(A301, "Tiny", "TS", "Mini", "MC", "Junior", "JC", "Senior", "SC", "GCSE", "GCSE"),"")</f>
        <v>MC</v>
      </c>
      <c r="F301" s="92" t="str">
        <f ca="1">IFERROR(VLOOKUP(I301,INDIRECT(A301&amp;"!"&amp;" C:D"), 2, FALSE),"")</f>
        <v>Strings</v>
      </c>
      <c r="G301" s="92" t="str" cm="1">
        <f t="array" ref="G301">IFERROR(CONCATENATE(TEXT(_xlfn.SWITCH(A301, "Tiny", "1", "Mini", "2", "Junior", "3", "Senior", "4", "GCSE", "5"),"00"),"-", IF(ISBLANK(B301), "XX", TEXT(B301,"00")), "-", TEXT(C301,"000")),"")</f>
        <v>02-01-005</v>
      </c>
      <c r="I301" s="97" t="str">
        <f>IF(ISBLANK(A301), "", IF(ISNUMBER(B301),_xlfn.CONCAT(E301, B301, ".", C301), _xlfn.CONCAT(E301, C301)))</f>
        <v>MC1.5</v>
      </c>
      <c r="K301"/>
    </row>
    <row r="302" spans="1:11" x14ac:dyDescent="0.45">
      <c r="A302" s="96" t="s">
        <v>5765</v>
      </c>
      <c r="B302">
        <v>1</v>
      </c>
      <c r="C302" s="92">
        <v>5</v>
      </c>
      <c r="D302" s="93" t="s">
        <v>789</v>
      </c>
      <c r="E302" t="str" cm="1">
        <f t="array" ref="E302">IFERROR(_xlfn.SWITCH(A302, "Tiny", "TS", "Mini", "MC", "Junior", "JC", "Senior", "SC", "GCSE", "GCSE"),"")</f>
        <v>MC</v>
      </c>
      <c r="F302" s="92" t="str">
        <f ca="1">IFERROR(VLOOKUP(I302,INDIRECT(A302&amp;"!"&amp;" C:D"), 2, FALSE),"")</f>
        <v>Strings</v>
      </c>
      <c r="G302" s="92" t="str" cm="1">
        <f t="array" ref="G302">IFERROR(CONCATENATE(TEXT(_xlfn.SWITCH(A302, "Tiny", "1", "Mini", "2", "Junior", "3", "Senior", "4", "GCSE", "5"),"00"),"-", IF(ISBLANK(B302), "XX", TEXT(B302,"00")), "-", TEXT(C302,"000")),"")</f>
        <v>02-01-005</v>
      </c>
      <c r="I302" s="97" t="str">
        <f>IF(ISBLANK(A302), "", IF(ISNUMBER(B302),_xlfn.CONCAT(E302, B302, ".", C302), _xlfn.CONCAT(E302, C302)))</f>
        <v>MC1.5</v>
      </c>
      <c r="K302"/>
    </row>
    <row r="303" spans="1:11" x14ac:dyDescent="0.45">
      <c r="A303" s="96" t="s">
        <v>5765</v>
      </c>
      <c r="B303">
        <v>1</v>
      </c>
      <c r="C303" s="92">
        <v>5</v>
      </c>
      <c r="D303" s="93" t="s">
        <v>858</v>
      </c>
      <c r="E303" t="str" cm="1">
        <f t="array" ref="E303">IFERROR(_xlfn.SWITCH(A303, "Tiny", "TS", "Mini", "MC", "Junior", "JC", "Senior", "SC", "GCSE", "GCSE"),"")</f>
        <v>MC</v>
      </c>
      <c r="F303" s="92" t="str">
        <f ca="1">IFERROR(VLOOKUP(I303,INDIRECT(A303&amp;"!"&amp;" C:D"), 2, FALSE),"")</f>
        <v>Strings</v>
      </c>
      <c r="G303" s="92" t="str" cm="1">
        <f t="array" ref="G303">IFERROR(CONCATENATE(TEXT(_xlfn.SWITCH(A303, "Tiny", "1", "Mini", "2", "Junior", "3", "Senior", "4", "GCSE", "5"),"00"),"-", IF(ISBLANK(B303), "XX", TEXT(B303,"00")), "-", TEXT(C303,"000")),"")</f>
        <v>02-01-005</v>
      </c>
      <c r="I303" s="97" t="str">
        <f>IF(ISBLANK(A303), "", IF(ISNUMBER(B303),_xlfn.CONCAT(E303, B303, ".", C303), _xlfn.CONCAT(E303, C303)))</f>
        <v>MC1.5</v>
      </c>
      <c r="K303"/>
    </row>
    <row r="304" spans="1:11" x14ac:dyDescent="0.45">
      <c r="A304" s="96" t="s">
        <v>5765</v>
      </c>
      <c r="B304">
        <v>1</v>
      </c>
      <c r="C304" s="92">
        <v>6</v>
      </c>
      <c r="D304" s="93" t="s">
        <v>819</v>
      </c>
      <c r="E304" t="str" cm="1">
        <f t="array" ref="E304">IFERROR(_xlfn.SWITCH(A304, "Tiny", "TS", "Mini", "MC", "Junior", "JC", "Senior", "SC", "GCSE", "GCSE"),"")</f>
        <v>MC</v>
      </c>
      <c r="F304" s="92" t="str">
        <f ca="1">IFERROR(VLOOKUP(I304,INDIRECT(A304&amp;"!"&amp;" C:D"), 2, FALSE),"")</f>
        <v>Lists</v>
      </c>
      <c r="G304" s="92" t="str" cm="1">
        <f t="array" ref="G304">IFERROR(CONCATENATE(TEXT(_xlfn.SWITCH(A304, "Tiny", "1", "Mini", "2", "Junior", "3", "Senior", "4", "GCSE", "5"),"00"),"-", IF(ISBLANK(B304), "XX", TEXT(B304,"00")), "-", TEXT(C304,"000")),"")</f>
        <v>02-01-006</v>
      </c>
      <c r="I304" s="97" t="str">
        <f>IF(ISBLANK(A304), "", IF(ISNUMBER(B304),_xlfn.CONCAT(E304, B304, ".", C304), _xlfn.CONCAT(E304, C304)))</f>
        <v>MC1.6</v>
      </c>
      <c r="K304"/>
    </row>
    <row r="305" spans="1:9" customFormat="1" x14ac:dyDescent="0.45">
      <c r="A305" s="96" t="s">
        <v>5765</v>
      </c>
      <c r="B305">
        <v>1</v>
      </c>
      <c r="C305" s="92">
        <v>6</v>
      </c>
      <c r="D305" s="93" t="s">
        <v>802</v>
      </c>
      <c r="E305" t="str" cm="1">
        <f t="array" ref="E305">IFERROR(_xlfn.SWITCH(A305, "Tiny", "TS", "Mini", "MC", "Junior", "JC", "Senior", "SC", "GCSE", "GCSE"),"")</f>
        <v>MC</v>
      </c>
      <c r="F305" s="92" t="str">
        <f ca="1">IFERROR(VLOOKUP(I305,INDIRECT(A305&amp;"!"&amp;" C:D"), 2, FALSE),"")</f>
        <v>Lists</v>
      </c>
      <c r="G305" s="92" t="str" cm="1">
        <f t="array" ref="G305">IFERROR(CONCATENATE(TEXT(_xlfn.SWITCH(A305, "Tiny", "1", "Mini", "2", "Junior", "3", "Senior", "4", "GCSE", "5"),"00"),"-", IF(ISBLANK(B305), "XX", TEXT(B305,"00")), "-", TEXT(C305,"000")),"")</f>
        <v>02-01-006</v>
      </c>
      <c r="I305" s="97" t="str">
        <f>IF(ISBLANK(A305), "", IF(ISNUMBER(B305),_xlfn.CONCAT(E305, B305, ".", C305), _xlfn.CONCAT(E305, C305)))</f>
        <v>MC1.6</v>
      </c>
    </row>
    <row r="306" spans="1:9" customFormat="1" x14ac:dyDescent="0.45">
      <c r="A306" s="96" t="s">
        <v>5765</v>
      </c>
      <c r="B306">
        <v>1</v>
      </c>
      <c r="C306" s="92">
        <v>6</v>
      </c>
      <c r="D306" s="93" t="s">
        <v>805</v>
      </c>
      <c r="E306" t="str" cm="1">
        <f t="array" ref="E306">IFERROR(_xlfn.SWITCH(A306, "Tiny", "TS", "Mini", "MC", "Junior", "JC", "Senior", "SC", "GCSE", "GCSE"),"")</f>
        <v>MC</v>
      </c>
      <c r="F306" s="92" t="str">
        <f ca="1">IFERROR(VLOOKUP(I306,INDIRECT(A306&amp;"!"&amp;" C:D"), 2, FALSE),"")</f>
        <v>Lists</v>
      </c>
      <c r="G306" s="92" t="str" cm="1">
        <f t="array" ref="G306">IFERROR(CONCATENATE(TEXT(_xlfn.SWITCH(A306, "Tiny", "1", "Mini", "2", "Junior", "3", "Senior", "4", "GCSE", "5"),"00"),"-", IF(ISBLANK(B306), "XX", TEXT(B306,"00")), "-", TEXT(C306,"000")),"")</f>
        <v>02-01-006</v>
      </c>
      <c r="I306" s="97" t="str">
        <f>IF(ISBLANK(A306), "", IF(ISNUMBER(B306),_xlfn.CONCAT(E306, B306, ".", C306), _xlfn.CONCAT(E306, C306)))</f>
        <v>MC1.6</v>
      </c>
    </row>
    <row r="307" spans="1:9" customFormat="1" x14ac:dyDescent="0.45">
      <c r="A307" s="96" t="s">
        <v>5765</v>
      </c>
      <c r="B307">
        <v>1</v>
      </c>
      <c r="C307" s="92">
        <v>6</v>
      </c>
      <c r="D307" s="93" t="s">
        <v>811</v>
      </c>
      <c r="E307" t="str" cm="1">
        <f t="array" ref="E307">IFERROR(_xlfn.SWITCH(A307, "Tiny", "TS", "Mini", "MC", "Junior", "JC", "Senior", "SC", "GCSE", "GCSE"),"")</f>
        <v>MC</v>
      </c>
      <c r="F307" s="92" t="str">
        <f ca="1">IFERROR(VLOOKUP(I307,INDIRECT(A307&amp;"!"&amp;" C:D"), 2, FALSE),"")</f>
        <v>Lists</v>
      </c>
      <c r="G307" s="92" t="str" cm="1">
        <f t="array" ref="G307">IFERROR(CONCATENATE(TEXT(_xlfn.SWITCH(A307, "Tiny", "1", "Mini", "2", "Junior", "3", "Senior", "4", "GCSE", "5"),"00"),"-", IF(ISBLANK(B307), "XX", TEXT(B307,"00")), "-", TEXT(C307,"000")),"")</f>
        <v>02-01-006</v>
      </c>
      <c r="I307" s="97" t="str">
        <f>IF(ISBLANK(A307), "", IF(ISNUMBER(B307),_xlfn.CONCAT(E307, B307, ".", C307), _xlfn.CONCAT(E307, C307)))</f>
        <v>MC1.6</v>
      </c>
    </row>
    <row r="308" spans="1:9" customFormat="1" x14ac:dyDescent="0.45">
      <c r="A308" s="96" t="s">
        <v>5765</v>
      </c>
      <c r="B308">
        <v>1</v>
      </c>
      <c r="C308" s="92">
        <v>6</v>
      </c>
      <c r="D308" s="93" t="s">
        <v>3001</v>
      </c>
      <c r="E308" t="str" cm="1">
        <f t="array" ref="E308">IFERROR(_xlfn.SWITCH(A308, "Tiny", "TS", "Mini", "MC", "Junior", "JC", "Senior", "SC", "GCSE", "GCSE"),"")</f>
        <v>MC</v>
      </c>
      <c r="F308" s="92" t="str">
        <f ca="1">IFERROR(VLOOKUP(I308,INDIRECT(A308&amp;"!"&amp;" C:D"), 2, FALSE),"")</f>
        <v>Lists</v>
      </c>
      <c r="G308" s="92" t="str" cm="1">
        <f t="array" ref="G308">IFERROR(CONCATENATE(TEXT(_xlfn.SWITCH(A308, "Tiny", "1", "Mini", "2", "Junior", "3", "Senior", "4", "GCSE", "5"),"00"),"-", IF(ISBLANK(B308), "XX", TEXT(B308,"00")), "-", TEXT(C308,"000")),"")</f>
        <v>02-01-006</v>
      </c>
      <c r="I308" s="97" t="str">
        <f>IF(ISBLANK(A308), "", IF(ISNUMBER(B308),_xlfn.CONCAT(E308, B308, ".", C308), _xlfn.CONCAT(E308, C308)))</f>
        <v>MC1.6</v>
      </c>
    </row>
    <row r="309" spans="1:9" customFormat="1" x14ac:dyDescent="0.45">
      <c r="A309" s="96" t="s">
        <v>5765</v>
      </c>
      <c r="B309">
        <v>1</v>
      </c>
      <c r="C309" s="92">
        <v>6</v>
      </c>
      <c r="D309" s="93" t="s">
        <v>3007</v>
      </c>
      <c r="E309" t="str" cm="1">
        <f t="array" ref="E309">IFERROR(_xlfn.SWITCH(A309, "Tiny", "TS", "Mini", "MC", "Junior", "JC", "Senior", "SC", "GCSE", "GCSE"),"")</f>
        <v>MC</v>
      </c>
      <c r="F309" s="92" t="str">
        <f ca="1">IFERROR(VLOOKUP(I309,INDIRECT(A309&amp;"!"&amp;" C:D"), 2, FALSE),"")</f>
        <v>Lists</v>
      </c>
      <c r="G309" s="92" t="str" cm="1">
        <f t="array" ref="G309">IFERROR(CONCATENATE(TEXT(_xlfn.SWITCH(A309, "Tiny", "1", "Mini", "2", "Junior", "3", "Senior", "4", "GCSE", "5"),"00"),"-", IF(ISBLANK(B309), "XX", TEXT(B309,"00")), "-", TEXT(C309,"000")),"")</f>
        <v>02-01-006</v>
      </c>
      <c r="I309" s="97" t="str">
        <f>IF(ISBLANK(A309), "", IF(ISNUMBER(B309),_xlfn.CONCAT(E309, B309, ".", C309), _xlfn.CONCAT(E309, C309)))</f>
        <v>MC1.6</v>
      </c>
    </row>
    <row r="310" spans="1:9" customFormat="1" x14ac:dyDescent="0.45">
      <c r="A310" s="96" t="s">
        <v>5765</v>
      </c>
      <c r="B310">
        <v>1</v>
      </c>
      <c r="C310" s="92">
        <v>6</v>
      </c>
      <c r="D310" s="93" t="s">
        <v>789</v>
      </c>
      <c r="E310" t="str" cm="1">
        <f t="array" ref="E310">IFERROR(_xlfn.SWITCH(A310, "Tiny", "TS", "Mini", "MC", "Junior", "JC", "Senior", "SC", "GCSE", "GCSE"),"")</f>
        <v>MC</v>
      </c>
      <c r="F310" s="92" t="str">
        <f ca="1">IFERROR(VLOOKUP(I310,INDIRECT(A310&amp;"!"&amp;" C:D"), 2, FALSE),"")</f>
        <v>Lists</v>
      </c>
      <c r="G310" s="92" t="str" cm="1">
        <f t="array" ref="G310">IFERROR(CONCATENATE(TEXT(_xlfn.SWITCH(A310, "Tiny", "1", "Mini", "2", "Junior", "3", "Senior", "4", "GCSE", "5"),"00"),"-", IF(ISBLANK(B310), "XX", TEXT(B310,"00")), "-", TEXT(C310,"000")),"")</f>
        <v>02-01-006</v>
      </c>
      <c r="I310" s="97" t="str">
        <f>IF(ISBLANK(A310), "", IF(ISNUMBER(B310),_xlfn.CONCAT(E310, B310, ".", C310), _xlfn.CONCAT(E310, C310)))</f>
        <v>MC1.6</v>
      </c>
    </row>
    <row r="311" spans="1:9" customFormat="1" x14ac:dyDescent="0.45">
      <c r="A311" s="96" t="s">
        <v>5765</v>
      </c>
      <c r="B311">
        <v>1</v>
      </c>
      <c r="C311" s="92">
        <v>7</v>
      </c>
      <c r="D311" s="93" t="s">
        <v>714</v>
      </c>
      <c r="E311" t="str" cm="1">
        <f t="array" ref="E311">IFERROR(_xlfn.SWITCH(A311, "Tiny", "TS", "Mini", "MC", "Junior", "JC", "Senior", "SC", "GCSE", "GCSE"),"")</f>
        <v>MC</v>
      </c>
      <c r="F311" s="92" t="str">
        <f ca="1">IFERROR(VLOOKUP(I311,INDIRECT(A311&amp;"!"&amp;" C:D"), 2, FALSE),"")</f>
        <v>Functions</v>
      </c>
      <c r="G311" s="92" t="str" cm="1">
        <f t="array" ref="G311">IFERROR(CONCATENATE(TEXT(_xlfn.SWITCH(A311, "Tiny", "1", "Mini", "2", "Junior", "3", "Senior", "4", "GCSE", "5"),"00"),"-", IF(ISBLANK(B311), "XX", TEXT(B311,"00")), "-", TEXT(C311,"000")),"")</f>
        <v>02-01-007</v>
      </c>
      <c r="I311" s="97" t="str">
        <f>IF(ISBLANK(A311), "", IF(ISNUMBER(B311),_xlfn.CONCAT(E311, B311, ".", C311), _xlfn.CONCAT(E311, C311)))</f>
        <v>MC1.7</v>
      </c>
    </row>
    <row r="312" spans="1:9" customFormat="1" x14ac:dyDescent="0.45">
      <c r="A312" s="96" t="s">
        <v>5765</v>
      </c>
      <c r="B312">
        <v>1</v>
      </c>
      <c r="C312" s="92">
        <v>7</v>
      </c>
      <c r="D312" s="93" t="s">
        <v>717</v>
      </c>
      <c r="E312" t="str" cm="1">
        <f t="array" ref="E312">IFERROR(_xlfn.SWITCH(A312, "Tiny", "TS", "Mini", "MC", "Junior", "JC", "Senior", "SC", "GCSE", "GCSE"),"")</f>
        <v>MC</v>
      </c>
      <c r="F312" s="92" t="str">
        <f ca="1">IFERROR(VLOOKUP(I312,INDIRECT(A312&amp;"!"&amp;" C:D"), 2, FALSE),"")</f>
        <v>Functions</v>
      </c>
      <c r="G312" s="92" t="str" cm="1">
        <f t="array" ref="G312">IFERROR(CONCATENATE(TEXT(_xlfn.SWITCH(A312, "Tiny", "1", "Mini", "2", "Junior", "3", "Senior", "4", "GCSE", "5"),"00"),"-", IF(ISBLANK(B312), "XX", TEXT(B312,"00")), "-", TEXT(C312,"000")),"")</f>
        <v>02-01-007</v>
      </c>
      <c r="I312" s="97" t="str">
        <f>IF(ISBLANK(A312), "", IF(ISNUMBER(B312),_xlfn.CONCAT(E312, B312, ".", C312), _xlfn.CONCAT(E312, C312)))</f>
        <v>MC1.7</v>
      </c>
    </row>
    <row r="313" spans="1:9" customFormat="1" x14ac:dyDescent="0.45">
      <c r="A313" s="96" t="s">
        <v>5765</v>
      </c>
      <c r="B313">
        <v>1</v>
      </c>
      <c r="C313" s="92">
        <v>7</v>
      </c>
      <c r="D313" s="93" t="s">
        <v>730</v>
      </c>
      <c r="E313" t="str" cm="1">
        <f t="array" ref="E313">IFERROR(_xlfn.SWITCH(A313, "Tiny", "TS", "Mini", "MC", "Junior", "JC", "Senior", "SC", "GCSE", "GCSE"),"")</f>
        <v>MC</v>
      </c>
      <c r="F313" s="92" t="str">
        <f ca="1">IFERROR(VLOOKUP(I313,INDIRECT(A313&amp;"!"&amp;" C:D"), 2, FALSE),"")</f>
        <v>Functions</v>
      </c>
      <c r="G313" s="92" t="str" cm="1">
        <f t="array" ref="G313">IFERROR(CONCATENATE(TEXT(_xlfn.SWITCH(A313, "Tiny", "1", "Mini", "2", "Junior", "3", "Senior", "4", "GCSE", "5"),"00"),"-", IF(ISBLANK(B313), "XX", TEXT(B313,"00")), "-", TEXT(C313,"000")),"")</f>
        <v>02-01-007</v>
      </c>
      <c r="I313" s="97" t="str">
        <f>IF(ISBLANK(A313), "", IF(ISNUMBER(B313),_xlfn.CONCAT(E313, B313, ".", C313), _xlfn.CONCAT(E313, C313)))</f>
        <v>MC1.7</v>
      </c>
    </row>
    <row r="314" spans="1:9" customFormat="1" x14ac:dyDescent="0.45">
      <c r="A314" s="96" t="s">
        <v>5765</v>
      </c>
      <c r="B314">
        <v>1</v>
      </c>
      <c r="C314" s="92">
        <v>7</v>
      </c>
      <c r="D314" s="93" t="s">
        <v>733</v>
      </c>
      <c r="E314" t="str" cm="1">
        <f t="array" ref="E314">IFERROR(_xlfn.SWITCH(A314, "Tiny", "TS", "Mini", "MC", "Junior", "JC", "Senior", "SC", "GCSE", "GCSE"),"")</f>
        <v>MC</v>
      </c>
      <c r="F314" s="92" t="str">
        <f ca="1">IFERROR(VLOOKUP(I314,INDIRECT(A314&amp;"!"&amp;" C:D"), 2, FALSE),"")</f>
        <v>Functions</v>
      </c>
      <c r="G314" s="92" t="str" cm="1">
        <f t="array" ref="G314">IFERROR(CONCATENATE(TEXT(_xlfn.SWITCH(A314, "Tiny", "1", "Mini", "2", "Junior", "3", "Senior", "4", "GCSE", "5"),"00"),"-", IF(ISBLANK(B314), "XX", TEXT(B314,"00")), "-", TEXT(C314,"000")),"")</f>
        <v>02-01-007</v>
      </c>
      <c r="I314" s="97" t="str">
        <f>IF(ISBLANK(A314), "", IF(ISNUMBER(B314),_xlfn.CONCAT(E314, B314, ".", C314), _xlfn.CONCAT(E314, C314)))</f>
        <v>MC1.7</v>
      </c>
    </row>
    <row r="315" spans="1:9" customFormat="1" x14ac:dyDescent="0.45">
      <c r="A315" s="96" t="s">
        <v>5765</v>
      </c>
      <c r="B315">
        <v>1</v>
      </c>
      <c r="C315" s="92">
        <v>7</v>
      </c>
      <c r="D315" s="93" t="s">
        <v>780</v>
      </c>
      <c r="E315" t="str" cm="1">
        <f t="array" ref="E315">IFERROR(_xlfn.SWITCH(A315, "Tiny", "TS", "Mini", "MC", "Junior", "JC", "Senior", "SC", "GCSE", "GCSE"),"")</f>
        <v>MC</v>
      </c>
      <c r="F315" s="92" t="str">
        <f ca="1">IFERROR(VLOOKUP(I315,INDIRECT(A315&amp;"!"&amp;" C:D"), 2, FALSE),"")</f>
        <v>Functions</v>
      </c>
      <c r="G315" s="92" t="str" cm="1">
        <f t="array" ref="G315">IFERROR(CONCATENATE(TEXT(_xlfn.SWITCH(A315, "Tiny", "1", "Mini", "2", "Junior", "3", "Senior", "4", "GCSE", "5"),"00"),"-", IF(ISBLANK(B315), "XX", TEXT(B315,"00")), "-", TEXT(C315,"000")),"")</f>
        <v>02-01-007</v>
      </c>
      <c r="I315" s="97" t="str">
        <f>IF(ISBLANK(A315), "", IF(ISNUMBER(B315),_xlfn.CONCAT(E315, B315, ".", C315), _xlfn.CONCAT(E315, C315)))</f>
        <v>MC1.7</v>
      </c>
    </row>
    <row r="316" spans="1:9" customFormat="1" x14ac:dyDescent="0.45">
      <c r="A316" s="96" t="s">
        <v>5765</v>
      </c>
      <c r="B316">
        <v>1</v>
      </c>
      <c r="C316" s="92">
        <v>7</v>
      </c>
      <c r="D316" s="93" t="s">
        <v>789</v>
      </c>
      <c r="E316" t="str" cm="1">
        <f t="array" ref="E316">IFERROR(_xlfn.SWITCH(A316, "Tiny", "TS", "Mini", "MC", "Junior", "JC", "Senior", "SC", "GCSE", "GCSE"),"")</f>
        <v>MC</v>
      </c>
      <c r="F316" s="92" t="str">
        <f ca="1">IFERROR(VLOOKUP(I316,INDIRECT(A316&amp;"!"&amp;" C:D"), 2, FALSE),"")</f>
        <v>Functions</v>
      </c>
      <c r="G316" s="92" t="str" cm="1">
        <f t="array" ref="G316">IFERROR(CONCATENATE(TEXT(_xlfn.SWITCH(A316, "Tiny", "1", "Mini", "2", "Junior", "3", "Senior", "4", "GCSE", "5"),"00"),"-", IF(ISBLANK(B316), "XX", TEXT(B316,"00")), "-", TEXT(C316,"000")),"")</f>
        <v>02-01-007</v>
      </c>
      <c r="I316" s="97" t="str">
        <f>IF(ISBLANK(A316), "", IF(ISNUMBER(B316),_xlfn.CONCAT(E316, B316, ".", C316), _xlfn.CONCAT(E316, C316)))</f>
        <v>MC1.7</v>
      </c>
    </row>
    <row r="317" spans="1:9" customFormat="1" x14ac:dyDescent="0.45">
      <c r="A317" s="96" t="s">
        <v>5765</v>
      </c>
      <c r="B317">
        <v>1</v>
      </c>
      <c r="C317" s="92">
        <v>7</v>
      </c>
      <c r="D317" s="93" t="s">
        <v>786</v>
      </c>
      <c r="E317" t="str" cm="1">
        <f t="array" ref="E317">IFERROR(_xlfn.SWITCH(A317, "Tiny", "TS", "Mini", "MC", "Junior", "JC", "Senior", "SC", "GCSE", "GCSE"),"")</f>
        <v>MC</v>
      </c>
      <c r="F317" s="92" t="str">
        <f ca="1">IFERROR(VLOOKUP(I317,INDIRECT(A317&amp;"!"&amp;" C:D"), 2, FALSE),"")</f>
        <v>Functions</v>
      </c>
      <c r="G317" s="92" t="str" cm="1">
        <f t="array" ref="G317">IFERROR(CONCATENATE(TEXT(_xlfn.SWITCH(A317, "Tiny", "1", "Mini", "2", "Junior", "3", "Senior", "4", "GCSE", "5"),"00"),"-", IF(ISBLANK(B317), "XX", TEXT(B317,"00")), "-", TEXT(C317,"000")),"")</f>
        <v>02-01-007</v>
      </c>
      <c r="I317" s="97" t="str">
        <f>IF(ISBLANK(A317), "", IF(ISNUMBER(B317),_xlfn.CONCAT(E317, B317, ".", C317), _xlfn.CONCAT(E317, C317)))</f>
        <v>MC1.7</v>
      </c>
    </row>
    <row r="318" spans="1:9" customFormat="1" x14ac:dyDescent="0.45">
      <c r="A318" s="96" t="s">
        <v>5765</v>
      </c>
      <c r="B318">
        <v>1</v>
      </c>
      <c r="C318" s="92">
        <v>8</v>
      </c>
      <c r="D318" s="93" t="s">
        <v>750</v>
      </c>
      <c r="E318" t="str" cm="1">
        <f t="array" ref="E318">IFERROR(_xlfn.SWITCH(A318, "Tiny", "TS", "Mini", "MC", "Junior", "JC", "Senior", "SC", "GCSE", "GCSE"),"")</f>
        <v>MC</v>
      </c>
      <c r="F318" s="92" t="str">
        <f ca="1">IFERROR(VLOOKUP(I318,INDIRECT(A318&amp;"!"&amp;" C:D"), 2, FALSE),"")</f>
        <v>Range Function</v>
      </c>
      <c r="G318" s="92" t="str" cm="1">
        <f t="array" ref="G318">IFERROR(CONCATENATE(TEXT(_xlfn.SWITCH(A318, "Tiny", "1", "Mini", "2", "Junior", "3", "Senior", "4", "GCSE", "5"),"00"),"-", IF(ISBLANK(B318), "XX", TEXT(B318,"00")), "-", TEXT(C318,"000")),"")</f>
        <v>02-01-008</v>
      </c>
      <c r="I318" s="97" t="str">
        <f>IF(ISBLANK(A318), "", IF(ISNUMBER(B318),_xlfn.CONCAT(E318, B318, ".", C318), _xlfn.CONCAT(E318, C318)))</f>
        <v>MC1.8</v>
      </c>
    </row>
    <row r="319" spans="1:9" customFormat="1" x14ac:dyDescent="0.45">
      <c r="A319" s="96" t="s">
        <v>5765</v>
      </c>
      <c r="B319">
        <v>1</v>
      </c>
      <c r="C319" s="92">
        <v>8</v>
      </c>
      <c r="D319" s="93" t="s">
        <v>789</v>
      </c>
      <c r="E319" t="str" cm="1">
        <f t="array" ref="E319">IFERROR(_xlfn.SWITCH(A319, "Tiny", "TS", "Mini", "MC", "Junior", "JC", "Senior", "SC", "GCSE", "GCSE"),"")</f>
        <v>MC</v>
      </c>
      <c r="F319" s="92" t="str">
        <f ca="1">IFERROR(VLOOKUP(I319,INDIRECT(A319&amp;"!"&amp;" C:D"), 2, FALSE),"")</f>
        <v>Range Function</v>
      </c>
      <c r="G319" s="92" t="str" cm="1">
        <f t="array" ref="G319">IFERROR(CONCATENATE(TEXT(_xlfn.SWITCH(A319, "Tiny", "1", "Mini", "2", "Junior", "3", "Senior", "4", "GCSE", "5"),"00"),"-", IF(ISBLANK(B319), "XX", TEXT(B319,"00")), "-", TEXT(C319,"000")),"")</f>
        <v>02-01-008</v>
      </c>
      <c r="I319" s="97" t="str">
        <f>IF(ISBLANK(A319), "", IF(ISNUMBER(B319),_xlfn.CONCAT(E319, B319, ".", C319), _xlfn.CONCAT(E319, C319)))</f>
        <v>MC1.8</v>
      </c>
    </row>
    <row r="320" spans="1:9" customFormat="1" x14ac:dyDescent="0.45">
      <c r="A320" s="96" t="s">
        <v>5765</v>
      </c>
      <c r="B320">
        <v>1</v>
      </c>
      <c r="C320" s="92">
        <v>8</v>
      </c>
      <c r="D320" s="93" t="s">
        <v>2760</v>
      </c>
      <c r="E320" t="str" cm="1">
        <f t="array" ref="E320">IFERROR(_xlfn.SWITCH(A320, "Tiny", "TS", "Mini", "MC", "Junior", "JC", "Senior", "SC", "GCSE", "GCSE"),"")</f>
        <v>MC</v>
      </c>
      <c r="F320" s="92" t="str">
        <f ca="1">IFERROR(VLOOKUP(I320,INDIRECT(A320&amp;"!"&amp;" C:D"), 2, FALSE),"")</f>
        <v>Range Function</v>
      </c>
      <c r="G320" s="92" t="str" cm="1">
        <f t="array" ref="G320">IFERROR(CONCATENATE(TEXT(_xlfn.SWITCH(A320, "Tiny", "1", "Mini", "2", "Junior", "3", "Senior", "4", "GCSE", "5"),"00"),"-", IF(ISBLANK(B320), "XX", TEXT(B320,"00")), "-", TEXT(C320,"000")),"")</f>
        <v>02-01-008</v>
      </c>
      <c r="I320" s="97" t="str">
        <f>IF(ISBLANK(A320), "", IF(ISNUMBER(B320),_xlfn.CONCAT(E320, B320, ".", C320), _xlfn.CONCAT(E320, C320)))</f>
        <v>MC1.8</v>
      </c>
    </row>
    <row r="321" spans="1:9" customFormat="1" x14ac:dyDescent="0.45">
      <c r="A321" s="96" t="s">
        <v>5765</v>
      </c>
      <c r="B321">
        <v>1</v>
      </c>
      <c r="C321" s="92">
        <v>8</v>
      </c>
      <c r="D321" s="98" t="s">
        <v>499</v>
      </c>
      <c r="E321" t="str" cm="1">
        <f t="array" ref="E321">IFERROR(_xlfn.SWITCH(A321, "Tiny", "TS", "Mini", "MC", "Junior", "JC", "Senior", "SC", "GCSE", "GCSE"),"")</f>
        <v>MC</v>
      </c>
      <c r="F321" s="92" t="str">
        <f ca="1">IFERROR(VLOOKUP(I321,INDIRECT(A321&amp;"!"&amp;" C:D"), 2, FALSE),"")</f>
        <v>Range Function</v>
      </c>
      <c r="G321" s="92" t="str" cm="1">
        <f t="array" ref="G321">IFERROR(CONCATENATE(TEXT(_xlfn.SWITCH(A321, "Tiny", "1", "Mini", "2", "Junior", "3", "Senior", "4", "GCSE", "5"),"00"),"-", IF(ISBLANK(B321), "XX", TEXT(B321,"00")), "-", TEXT(C321,"000")),"")</f>
        <v>02-01-008</v>
      </c>
      <c r="I321" s="97" t="str">
        <f>IF(ISBLANK(A321), "", IF(ISNUMBER(B321),_xlfn.CONCAT(E321, B321, ".", C321), _xlfn.CONCAT(E321, C321)))</f>
        <v>MC1.8</v>
      </c>
    </row>
    <row r="322" spans="1:9" customFormat="1" x14ac:dyDescent="0.45">
      <c r="A322" s="96" t="s">
        <v>5765</v>
      </c>
      <c r="B322">
        <v>1</v>
      </c>
      <c r="C322" s="92">
        <v>9</v>
      </c>
      <c r="D322" s="93" t="s">
        <v>484</v>
      </c>
      <c r="E322" t="str" cm="1">
        <f t="array" ref="E322">IFERROR(_xlfn.SWITCH(A322, "Tiny", "TS", "Mini", "MC", "Junior", "JC", "Senior", "SC", "GCSE", "GCSE"),"")</f>
        <v>MC</v>
      </c>
      <c r="F322" s="92" t="str">
        <f ca="1">IFERROR(VLOOKUP(I322,INDIRECT(A322&amp;"!"&amp;" C:D"), 2, FALSE),"")</f>
        <v>Operators</v>
      </c>
      <c r="G322" s="92" t="str" cm="1">
        <f t="array" ref="G322">IFERROR(CONCATENATE(TEXT(_xlfn.SWITCH(A322, "Tiny", "1", "Mini", "2", "Junior", "3", "Senior", "4", "GCSE", "5"),"00"),"-", IF(ISBLANK(B322), "XX", TEXT(B322,"00")), "-", TEXT(C322,"000")),"")</f>
        <v>02-01-009</v>
      </c>
      <c r="I322" s="97" t="str">
        <f>IF(ISBLANK(A322), "", IF(ISNUMBER(B322),_xlfn.CONCAT(E322, B322, ".", C322), _xlfn.CONCAT(E322, C322)))</f>
        <v>MC1.9</v>
      </c>
    </row>
    <row r="323" spans="1:9" customFormat="1" x14ac:dyDescent="0.45">
      <c r="A323" s="96" t="s">
        <v>5765</v>
      </c>
      <c r="B323">
        <v>1</v>
      </c>
      <c r="C323" s="92">
        <v>9</v>
      </c>
      <c r="D323" s="93" t="s">
        <v>487</v>
      </c>
      <c r="E323" t="str" cm="1">
        <f t="array" ref="E323">IFERROR(_xlfn.SWITCH(A323, "Tiny", "TS", "Mini", "MC", "Junior", "JC", "Senior", "SC", "GCSE", "GCSE"),"")</f>
        <v>MC</v>
      </c>
      <c r="F323" s="92" t="str">
        <f ca="1">IFERROR(VLOOKUP(I323,INDIRECT(A323&amp;"!"&amp;" C:D"), 2, FALSE),"")</f>
        <v>Operators</v>
      </c>
      <c r="G323" s="92" t="str" cm="1">
        <f t="array" ref="G323">IFERROR(CONCATENATE(TEXT(_xlfn.SWITCH(A323, "Tiny", "1", "Mini", "2", "Junior", "3", "Senior", "4", "GCSE", "5"),"00"),"-", IF(ISBLANK(B323), "XX", TEXT(B323,"00")), "-", TEXT(C323,"000")),"")</f>
        <v>02-01-009</v>
      </c>
      <c r="I323" s="97" t="str">
        <f>IF(ISBLANK(A323), "", IF(ISNUMBER(B323),_xlfn.CONCAT(E323, B323, ".", C323), _xlfn.CONCAT(E323, C323)))</f>
        <v>MC1.9</v>
      </c>
    </row>
    <row r="324" spans="1:9" customFormat="1" x14ac:dyDescent="0.45">
      <c r="A324" s="96" t="s">
        <v>5765</v>
      </c>
      <c r="B324">
        <v>1</v>
      </c>
      <c r="C324" s="92">
        <v>9</v>
      </c>
      <c r="D324" s="98" t="s">
        <v>490</v>
      </c>
      <c r="E324" t="str" cm="1">
        <f t="array" ref="E324">IFERROR(_xlfn.SWITCH(A324, "Tiny", "TS", "Mini", "MC", "Junior", "JC", "Senior", "SC", "GCSE", "GCSE"),"")</f>
        <v>MC</v>
      </c>
      <c r="F324" s="92" t="str">
        <f ca="1">IFERROR(VLOOKUP(I324,INDIRECT(A324&amp;"!"&amp;" C:D"), 2, FALSE),"")</f>
        <v>Operators</v>
      </c>
      <c r="G324" s="92" t="str" cm="1">
        <f t="array" ref="G324">IFERROR(CONCATENATE(TEXT(_xlfn.SWITCH(A324, "Tiny", "1", "Mini", "2", "Junior", "3", "Senior", "4", "GCSE", "5"),"00"),"-", IF(ISBLANK(B324), "XX", TEXT(B324,"00")), "-", TEXT(C324,"000")),"")</f>
        <v>02-01-009</v>
      </c>
      <c r="I324" s="97" t="str">
        <f>IF(ISBLANK(A324), "", IF(ISNUMBER(B324),_xlfn.CONCAT(E324, B324, ".", C324), _xlfn.CONCAT(E324, C324)))</f>
        <v>MC1.9</v>
      </c>
    </row>
    <row r="325" spans="1:9" customFormat="1" x14ac:dyDescent="0.45">
      <c r="A325" s="96" t="s">
        <v>5765</v>
      </c>
      <c r="B325">
        <v>1</v>
      </c>
      <c r="C325" s="92">
        <v>9</v>
      </c>
      <c r="D325" s="93" t="s">
        <v>493</v>
      </c>
      <c r="E325" t="str" cm="1">
        <f t="array" ref="E325">IFERROR(_xlfn.SWITCH(A325, "Tiny", "TS", "Mini", "MC", "Junior", "JC", "Senior", "SC", "GCSE", "GCSE"),"")</f>
        <v>MC</v>
      </c>
      <c r="F325" s="92" t="str">
        <f ca="1">IFERROR(VLOOKUP(I325,INDIRECT(A325&amp;"!"&amp;" C:D"), 2, FALSE),"")</f>
        <v>Operators</v>
      </c>
      <c r="G325" s="92" t="str" cm="1">
        <f t="array" ref="G325">IFERROR(CONCATENATE(TEXT(_xlfn.SWITCH(A325, "Tiny", "1", "Mini", "2", "Junior", "3", "Senior", "4", "GCSE", "5"),"00"),"-", IF(ISBLANK(B325), "XX", TEXT(B325,"00")), "-", TEXT(C325,"000")),"")</f>
        <v>02-01-009</v>
      </c>
      <c r="I325" s="97" t="str">
        <f>IF(ISBLANK(A325), "", IF(ISNUMBER(B325),_xlfn.CONCAT(E325, B325, ".", C325), _xlfn.CONCAT(E325, C325)))</f>
        <v>MC1.9</v>
      </c>
    </row>
    <row r="326" spans="1:9" customFormat="1" x14ac:dyDescent="0.45">
      <c r="A326" s="96" t="s">
        <v>5765</v>
      </c>
      <c r="B326">
        <v>1</v>
      </c>
      <c r="C326" s="92">
        <v>9</v>
      </c>
      <c r="D326" s="93" t="s">
        <v>502</v>
      </c>
      <c r="E326" t="str" cm="1">
        <f t="array" ref="E326">IFERROR(_xlfn.SWITCH(A326, "Tiny", "TS", "Mini", "MC", "Junior", "JC", "Senior", "SC", "GCSE", "GCSE"),"")</f>
        <v>MC</v>
      </c>
      <c r="F326" s="92" t="str">
        <f ca="1">IFERROR(VLOOKUP(I326,INDIRECT(A326&amp;"!"&amp;" C:D"), 2, FALSE),"")</f>
        <v>Operators</v>
      </c>
      <c r="G326" s="92" t="str" cm="1">
        <f t="array" ref="G326">IFERROR(CONCATENATE(TEXT(_xlfn.SWITCH(A326, "Tiny", "1", "Mini", "2", "Junior", "3", "Senior", "4", "GCSE", "5"),"00"),"-", IF(ISBLANK(B326), "XX", TEXT(B326,"00")), "-", TEXT(C326,"000")),"")</f>
        <v>02-01-009</v>
      </c>
      <c r="I326" s="97" t="str">
        <f>IF(ISBLANK(A326), "", IF(ISNUMBER(B326),_xlfn.CONCAT(E326, B326, ".", C326), _xlfn.CONCAT(E326, C326)))</f>
        <v>MC1.9</v>
      </c>
    </row>
    <row r="327" spans="1:9" customFormat="1" x14ac:dyDescent="0.45">
      <c r="A327" s="96" t="s">
        <v>5765</v>
      </c>
      <c r="B327">
        <v>1</v>
      </c>
      <c r="C327" s="92">
        <v>9</v>
      </c>
      <c r="D327" s="93" t="s">
        <v>505</v>
      </c>
      <c r="E327" t="str" cm="1">
        <f t="array" ref="E327">IFERROR(_xlfn.SWITCH(A327, "Tiny", "TS", "Mini", "MC", "Junior", "JC", "Senior", "SC", "GCSE", "GCSE"),"")</f>
        <v>MC</v>
      </c>
      <c r="F327" s="92" t="str">
        <f ca="1">IFERROR(VLOOKUP(I327,INDIRECT(A327&amp;"!"&amp;" C:D"), 2, FALSE),"")</f>
        <v>Operators</v>
      </c>
      <c r="G327" s="92" t="str" cm="1">
        <f t="array" ref="G327">IFERROR(CONCATENATE(TEXT(_xlfn.SWITCH(A327, "Tiny", "1", "Mini", "2", "Junior", "3", "Senior", "4", "GCSE", "5"),"00"),"-", IF(ISBLANK(B327), "XX", TEXT(B327,"00")), "-", TEXT(C327,"000")),"")</f>
        <v>02-01-009</v>
      </c>
      <c r="I327" s="97" t="str">
        <f>IF(ISBLANK(A327), "", IF(ISNUMBER(B327),_xlfn.CONCAT(E327, B327, ".", C327), _xlfn.CONCAT(E327, C327)))</f>
        <v>MC1.9</v>
      </c>
    </row>
    <row r="328" spans="1:9" customFormat="1" x14ac:dyDescent="0.45">
      <c r="A328" s="96" t="s">
        <v>5765</v>
      </c>
      <c r="B328">
        <v>1</v>
      </c>
      <c r="C328" s="92">
        <v>9</v>
      </c>
      <c r="D328" s="93" t="s">
        <v>508</v>
      </c>
      <c r="E328" t="str" cm="1">
        <f t="array" ref="E328">IFERROR(_xlfn.SWITCH(A328, "Tiny", "TS", "Mini", "MC", "Junior", "JC", "Senior", "SC", "GCSE", "GCSE"),"")</f>
        <v>MC</v>
      </c>
      <c r="F328" s="92" t="str">
        <f ca="1">IFERROR(VLOOKUP(I328,INDIRECT(A328&amp;"!"&amp;" C:D"), 2, FALSE),"")</f>
        <v>Operators</v>
      </c>
      <c r="G328" s="92" t="str" cm="1">
        <f t="array" ref="G328">IFERROR(CONCATENATE(TEXT(_xlfn.SWITCH(A328, "Tiny", "1", "Mini", "2", "Junior", "3", "Senior", "4", "GCSE", "5"),"00"),"-", IF(ISBLANK(B328), "XX", TEXT(B328,"00")), "-", TEXT(C328,"000")),"")</f>
        <v>02-01-009</v>
      </c>
      <c r="I328" s="97" t="str">
        <f>IF(ISBLANK(A328), "", IF(ISNUMBER(B328),_xlfn.CONCAT(E328, B328, ".", C328), _xlfn.CONCAT(E328, C328)))</f>
        <v>MC1.9</v>
      </c>
    </row>
    <row r="329" spans="1:9" customFormat="1" x14ac:dyDescent="0.45">
      <c r="A329" s="96" t="s">
        <v>5765</v>
      </c>
      <c r="B329">
        <v>1</v>
      </c>
      <c r="C329" s="92">
        <v>9</v>
      </c>
      <c r="D329" s="93" t="s">
        <v>514</v>
      </c>
      <c r="E329" t="str" cm="1">
        <f t="array" ref="E329">IFERROR(_xlfn.SWITCH(A329, "Tiny", "TS", "Mini", "MC", "Junior", "JC", "Senior", "SC", "GCSE", "GCSE"),"")</f>
        <v>MC</v>
      </c>
      <c r="F329" s="92" t="str">
        <f ca="1">IFERROR(VLOOKUP(I329,INDIRECT(A329&amp;"!"&amp;" C:D"), 2, FALSE),"")</f>
        <v>Operators</v>
      </c>
      <c r="G329" s="92" t="str" cm="1">
        <f t="array" ref="G329">IFERROR(CONCATENATE(TEXT(_xlfn.SWITCH(A329, "Tiny", "1", "Mini", "2", "Junior", "3", "Senior", "4", "GCSE", "5"),"00"),"-", IF(ISBLANK(B329), "XX", TEXT(B329,"00")), "-", TEXT(C329,"000")),"")</f>
        <v>02-01-009</v>
      </c>
      <c r="I329" s="97" t="str">
        <f>IF(ISBLANK(A329), "", IF(ISNUMBER(B329),_xlfn.CONCAT(E329, B329, ".", C329), _xlfn.CONCAT(E329, C329)))</f>
        <v>MC1.9</v>
      </c>
    </row>
    <row r="330" spans="1:9" customFormat="1" x14ac:dyDescent="0.45">
      <c r="A330" s="96" t="s">
        <v>5765</v>
      </c>
      <c r="B330">
        <v>1</v>
      </c>
      <c r="C330" s="92">
        <v>9</v>
      </c>
      <c r="D330" s="93" t="s">
        <v>517</v>
      </c>
      <c r="E330" t="str" cm="1">
        <f t="array" ref="E330">IFERROR(_xlfn.SWITCH(A330, "Tiny", "TS", "Mini", "MC", "Junior", "JC", "Senior", "SC", "GCSE", "GCSE"),"")</f>
        <v>MC</v>
      </c>
      <c r="F330" s="92" t="str">
        <f ca="1">IFERROR(VLOOKUP(I330,INDIRECT(A330&amp;"!"&amp;" C:D"), 2, FALSE),"")</f>
        <v>Operators</v>
      </c>
      <c r="G330" s="92" t="str" cm="1">
        <f t="array" ref="G330">IFERROR(CONCATENATE(TEXT(_xlfn.SWITCH(A330, "Tiny", "1", "Mini", "2", "Junior", "3", "Senior", "4", "GCSE", "5"),"00"),"-", IF(ISBLANK(B330), "XX", TEXT(B330,"00")), "-", TEXT(C330,"000")),"")</f>
        <v>02-01-009</v>
      </c>
      <c r="I330" s="97" t="str">
        <f>IF(ISBLANK(A330), "", IF(ISNUMBER(B330),_xlfn.CONCAT(E330, B330, ".", C330), _xlfn.CONCAT(E330, C330)))</f>
        <v>MC1.9</v>
      </c>
    </row>
    <row r="331" spans="1:9" customFormat="1" x14ac:dyDescent="0.45">
      <c r="A331" s="96" t="s">
        <v>5765</v>
      </c>
      <c r="B331">
        <v>1</v>
      </c>
      <c r="C331" s="92">
        <v>9</v>
      </c>
      <c r="D331" s="93" t="s">
        <v>525</v>
      </c>
      <c r="E331" t="str" cm="1">
        <f t="array" ref="E331">IFERROR(_xlfn.SWITCH(A331, "Tiny", "TS", "Mini", "MC", "Junior", "JC", "Senior", "SC", "GCSE", "GCSE"),"")</f>
        <v>MC</v>
      </c>
      <c r="F331" s="92" t="str">
        <f ca="1">IFERROR(VLOOKUP(I331,INDIRECT(A331&amp;"!"&amp;" C:D"), 2, FALSE),"")</f>
        <v>Operators</v>
      </c>
      <c r="G331" s="92" t="str" cm="1">
        <f t="array" ref="G331">IFERROR(CONCATENATE(TEXT(_xlfn.SWITCH(A331, "Tiny", "1", "Mini", "2", "Junior", "3", "Senior", "4", "GCSE", "5"),"00"),"-", IF(ISBLANK(B331), "XX", TEXT(B331,"00")), "-", TEXT(C331,"000")),"")</f>
        <v>02-01-009</v>
      </c>
      <c r="I331" s="97" t="str">
        <f>IF(ISBLANK(A331), "", IF(ISNUMBER(B331),_xlfn.CONCAT(E331, B331, ".", C331), _xlfn.CONCAT(E331, C331)))</f>
        <v>MC1.9</v>
      </c>
    </row>
    <row r="332" spans="1:9" customFormat="1" x14ac:dyDescent="0.45">
      <c r="A332" s="96" t="s">
        <v>5765</v>
      </c>
      <c r="B332">
        <v>1</v>
      </c>
      <c r="C332" s="92">
        <v>9</v>
      </c>
      <c r="D332" s="93" t="s">
        <v>528</v>
      </c>
      <c r="E332" t="str" cm="1">
        <f t="array" ref="E332">IFERROR(_xlfn.SWITCH(A332, "Tiny", "TS", "Mini", "MC", "Junior", "JC", "Senior", "SC", "GCSE", "GCSE"),"")</f>
        <v>MC</v>
      </c>
      <c r="F332" s="92" t="str">
        <f ca="1">IFERROR(VLOOKUP(I332,INDIRECT(A332&amp;"!"&amp;" C:D"), 2, FALSE),"")</f>
        <v>Operators</v>
      </c>
      <c r="G332" s="92" t="str" cm="1">
        <f t="array" ref="G332">IFERROR(CONCATENATE(TEXT(_xlfn.SWITCH(A332, "Tiny", "1", "Mini", "2", "Junior", "3", "Senior", "4", "GCSE", "5"),"00"),"-", IF(ISBLANK(B332), "XX", TEXT(B332,"00")), "-", TEXT(C332,"000")),"")</f>
        <v>02-01-009</v>
      </c>
      <c r="I332" s="97" t="str">
        <f>IF(ISBLANK(A332), "", IF(ISNUMBER(B332),_xlfn.CONCAT(E332, B332, ".", C332), _xlfn.CONCAT(E332, C332)))</f>
        <v>MC1.9</v>
      </c>
    </row>
    <row r="333" spans="1:9" customFormat="1" x14ac:dyDescent="0.45">
      <c r="A333" s="96" t="s">
        <v>5765</v>
      </c>
      <c r="B333">
        <v>1</v>
      </c>
      <c r="C333" s="92">
        <v>9</v>
      </c>
      <c r="D333" s="93" t="s">
        <v>531</v>
      </c>
      <c r="E333" t="str" cm="1">
        <f t="array" ref="E333">IFERROR(_xlfn.SWITCH(A333, "Tiny", "TS", "Mini", "MC", "Junior", "JC", "Senior", "SC", "GCSE", "GCSE"),"")</f>
        <v>MC</v>
      </c>
      <c r="F333" s="92" t="str">
        <f ca="1">IFERROR(VLOOKUP(I333,INDIRECT(A333&amp;"!"&amp;" C:D"), 2, FALSE),"")</f>
        <v>Operators</v>
      </c>
      <c r="G333" s="92" t="str" cm="1">
        <f t="array" ref="G333">IFERROR(CONCATENATE(TEXT(_xlfn.SWITCH(A333, "Tiny", "1", "Mini", "2", "Junior", "3", "Senior", "4", "GCSE", "5"),"00"),"-", IF(ISBLANK(B333), "XX", TEXT(B333,"00")), "-", TEXT(C333,"000")),"")</f>
        <v>02-01-009</v>
      </c>
      <c r="I333" s="97" t="str">
        <f>IF(ISBLANK(A333), "", IF(ISNUMBER(B333),_xlfn.CONCAT(E333, B333, ".", C333), _xlfn.CONCAT(E333, C333)))</f>
        <v>MC1.9</v>
      </c>
    </row>
    <row r="334" spans="1:9" customFormat="1" x14ac:dyDescent="0.45">
      <c r="A334" s="96" t="s">
        <v>5765</v>
      </c>
      <c r="B334">
        <v>1</v>
      </c>
      <c r="C334" s="92">
        <v>9</v>
      </c>
      <c r="D334" s="93" t="s">
        <v>534</v>
      </c>
      <c r="E334" t="str" cm="1">
        <f t="array" ref="E334">IFERROR(_xlfn.SWITCH(A334, "Tiny", "TS", "Mini", "MC", "Junior", "JC", "Senior", "SC", "GCSE", "GCSE"),"")</f>
        <v>MC</v>
      </c>
      <c r="F334" s="92" t="str">
        <f ca="1">IFERROR(VLOOKUP(I334,INDIRECT(A334&amp;"!"&amp;" C:D"), 2, FALSE),"")</f>
        <v>Operators</v>
      </c>
      <c r="G334" s="92" t="str" cm="1">
        <f t="array" ref="G334">IFERROR(CONCATENATE(TEXT(_xlfn.SWITCH(A334, "Tiny", "1", "Mini", "2", "Junior", "3", "Senior", "4", "GCSE", "5"),"00"),"-", IF(ISBLANK(B334), "XX", TEXT(B334,"00")), "-", TEXT(C334,"000")),"")</f>
        <v>02-01-009</v>
      </c>
      <c r="I334" s="97" t="str">
        <f>IF(ISBLANK(A334), "", IF(ISNUMBER(B334),_xlfn.CONCAT(E334, B334, ".", C334), _xlfn.CONCAT(E334, C334)))</f>
        <v>MC1.9</v>
      </c>
    </row>
    <row r="335" spans="1:9" customFormat="1" x14ac:dyDescent="0.45">
      <c r="A335" s="96" t="s">
        <v>5765</v>
      </c>
      <c r="B335">
        <v>1</v>
      </c>
      <c r="C335" s="92">
        <v>9</v>
      </c>
      <c r="D335" s="93" t="s">
        <v>537</v>
      </c>
      <c r="E335" t="str" cm="1">
        <f t="array" ref="E335">IFERROR(_xlfn.SWITCH(A335, "Tiny", "TS", "Mini", "MC", "Junior", "JC", "Senior", "SC", "GCSE", "GCSE"),"")</f>
        <v>MC</v>
      </c>
      <c r="F335" s="92" t="str">
        <f ca="1">IFERROR(VLOOKUP(I335,INDIRECT(A335&amp;"!"&amp;" C:D"), 2, FALSE),"")</f>
        <v>Operators</v>
      </c>
      <c r="G335" s="92" t="str" cm="1">
        <f t="array" ref="G335">IFERROR(CONCATENATE(TEXT(_xlfn.SWITCH(A335, "Tiny", "1", "Mini", "2", "Junior", "3", "Senior", "4", "GCSE", "5"),"00"),"-", IF(ISBLANK(B335), "XX", TEXT(B335,"00")), "-", TEXT(C335,"000")),"")</f>
        <v>02-01-009</v>
      </c>
      <c r="I335" s="97" t="str">
        <f>IF(ISBLANK(A335), "", IF(ISNUMBER(B335),_xlfn.CONCAT(E335, B335, ".", C335), _xlfn.CONCAT(E335, C335)))</f>
        <v>MC1.9</v>
      </c>
    </row>
    <row r="336" spans="1:9" customFormat="1" x14ac:dyDescent="0.45">
      <c r="A336" s="96" t="s">
        <v>5765</v>
      </c>
      <c r="B336">
        <v>1</v>
      </c>
      <c r="C336" s="92">
        <v>9</v>
      </c>
      <c r="D336" s="93" t="s">
        <v>540</v>
      </c>
      <c r="E336" t="str" cm="1">
        <f t="array" ref="E336">IFERROR(_xlfn.SWITCH(A336, "Tiny", "TS", "Mini", "MC", "Junior", "JC", "Senior", "SC", "GCSE", "GCSE"),"")</f>
        <v>MC</v>
      </c>
      <c r="F336" s="92" t="str">
        <f ca="1">IFERROR(VLOOKUP(I336,INDIRECT(A336&amp;"!"&amp;" C:D"), 2, FALSE),"")</f>
        <v>Operators</v>
      </c>
      <c r="G336" s="92" t="str" cm="1">
        <f t="array" ref="G336">IFERROR(CONCATENATE(TEXT(_xlfn.SWITCH(A336, "Tiny", "1", "Mini", "2", "Junior", "3", "Senior", "4", "GCSE", "5"),"00"),"-", IF(ISBLANK(B336), "XX", TEXT(B336,"00")), "-", TEXT(C336,"000")),"")</f>
        <v>02-01-009</v>
      </c>
      <c r="I336" s="97" t="str">
        <f>IF(ISBLANK(A336), "", IF(ISNUMBER(B336),_xlfn.CONCAT(E336, B336, ".", C336), _xlfn.CONCAT(E336, C336)))</f>
        <v>MC1.9</v>
      </c>
    </row>
    <row r="337" spans="1:9" customFormat="1" x14ac:dyDescent="0.45">
      <c r="A337" s="96" t="s">
        <v>5765</v>
      </c>
      <c r="B337">
        <v>1</v>
      </c>
      <c r="C337" s="92">
        <v>9</v>
      </c>
      <c r="D337" s="93" t="s">
        <v>543</v>
      </c>
      <c r="E337" t="str" cm="1">
        <f t="array" ref="E337">IFERROR(_xlfn.SWITCH(A337, "Tiny", "TS", "Mini", "MC", "Junior", "JC", "Senior", "SC", "GCSE", "GCSE"),"")</f>
        <v>MC</v>
      </c>
      <c r="F337" s="92" t="str">
        <f ca="1">IFERROR(VLOOKUP(I337,INDIRECT(A337&amp;"!"&amp;" C:D"), 2, FALSE),"")</f>
        <v>Operators</v>
      </c>
      <c r="G337" s="92" t="str" cm="1">
        <f t="array" ref="G337">IFERROR(CONCATENATE(TEXT(_xlfn.SWITCH(A337, "Tiny", "1", "Mini", "2", "Junior", "3", "Senior", "4", "GCSE", "5"),"00"),"-", IF(ISBLANK(B337), "XX", TEXT(B337,"00")), "-", TEXT(C337,"000")),"")</f>
        <v>02-01-009</v>
      </c>
      <c r="I337" s="97" t="str">
        <f>IF(ISBLANK(A337), "", IF(ISNUMBER(B337),_xlfn.CONCAT(E337, B337, ".", C337), _xlfn.CONCAT(E337, C337)))</f>
        <v>MC1.9</v>
      </c>
    </row>
    <row r="338" spans="1:9" customFormat="1" x14ac:dyDescent="0.45">
      <c r="A338" s="96" t="s">
        <v>5765</v>
      </c>
      <c r="B338">
        <v>1</v>
      </c>
      <c r="C338" s="92">
        <v>9</v>
      </c>
      <c r="D338" s="93" t="s">
        <v>546</v>
      </c>
      <c r="E338" t="str" cm="1">
        <f t="array" ref="E338">IFERROR(_xlfn.SWITCH(A338, "Tiny", "TS", "Mini", "MC", "Junior", "JC", "Senior", "SC", "GCSE", "GCSE"),"")</f>
        <v>MC</v>
      </c>
      <c r="F338" s="92" t="str">
        <f ca="1">IFERROR(VLOOKUP(I338,INDIRECT(A338&amp;"!"&amp;" C:D"), 2, FALSE),"")</f>
        <v>Operators</v>
      </c>
      <c r="G338" s="92" t="str" cm="1">
        <f t="array" ref="G338">IFERROR(CONCATENATE(TEXT(_xlfn.SWITCH(A338, "Tiny", "1", "Mini", "2", "Junior", "3", "Senior", "4", "GCSE", "5"),"00"),"-", IF(ISBLANK(B338), "XX", TEXT(B338,"00")), "-", TEXT(C338,"000")),"")</f>
        <v>02-01-009</v>
      </c>
      <c r="I338" s="97" t="str">
        <f>IF(ISBLANK(A338), "", IF(ISNUMBER(B338),_xlfn.CONCAT(E338, B338, ".", C338), _xlfn.CONCAT(E338, C338)))</f>
        <v>MC1.9</v>
      </c>
    </row>
    <row r="339" spans="1:9" customFormat="1" x14ac:dyDescent="0.45">
      <c r="A339" s="96" t="s">
        <v>5765</v>
      </c>
      <c r="B339">
        <v>1</v>
      </c>
      <c r="C339" s="92">
        <v>9</v>
      </c>
      <c r="D339" s="93" t="s">
        <v>549</v>
      </c>
      <c r="E339" t="str" cm="1">
        <f t="array" ref="E339">IFERROR(_xlfn.SWITCH(A339, "Tiny", "TS", "Mini", "MC", "Junior", "JC", "Senior", "SC", "GCSE", "GCSE"),"")</f>
        <v>MC</v>
      </c>
      <c r="F339" s="92" t="str">
        <f ca="1">IFERROR(VLOOKUP(I339,INDIRECT(A339&amp;"!"&amp;" C:D"), 2, FALSE),"")</f>
        <v>Operators</v>
      </c>
      <c r="G339" s="92" t="str" cm="1">
        <f t="array" ref="G339">IFERROR(CONCATENATE(TEXT(_xlfn.SWITCH(A339, "Tiny", "1", "Mini", "2", "Junior", "3", "Senior", "4", "GCSE", "5"),"00"),"-", IF(ISBLANK(B339), "XX", TEXT(B339,"00")), "-", TEXT(C339,"000")),"")</f>
        <v>02-01-009</v>
      </c>
      <c r="I339" s="97" t="str">
        <f>IF(ISBLANK(A339), "", IF(ISNUMBER(B339),_xlfn.CONCAT(E339, B339, ".", C339), _xlfn.CONCAT(E339, C339)))</f>
        <v>MC1.9</v>
      </c>
    </row>
    <row r="340" spans="1:9" customFormat="1" x14ac:dyDescent="0.45">
      <c r="A340" s="96" t="s">
        <v>5765</v>
      </c>
      <c r="B340">
        <v>1</v>
      </c>
      <c r="C340" s="92">
        <v>9</v>
      </c>
      <c r="D340" s="98" t="s">
        <v>552</v>
      </c>
      <c r="E340" t="str" cm="1">
        <f t="array" ref="E340">IFERROR(_xlfn.SWITCH(A340, "Tiny", "TS", "Mini", "MC", "Junior", "JC", "Senior", "SC", "GCSE", "GCSE"),"")</f>
        <v>MC</v>
      </c>
      <c r="F340" s="92" t="str">
        <f ca="1">IFERROR(VLOOKUP(I340,INDIRECT(A340&amp;"!"&amp;" C:D"), 2, FALSE),"")</f>
        <v>Operators</v>
      </c>
      <c r="G340" s="92" t="str" cm="1">
        <f t="array" ref="G340">IFERROR(CONCATENATE(TEXT(_xlfn.SWITCH(A340, "Tiny", "1", "Mini", "2", "Junior", "3", "Senior", "4", "GCSE", "5"),"00"),"-", IF(ISBLANK(B340), "XX", TEXT(B340,"00")), "-", TEXT(C340,"000")),"")</f>
        <v>02-01-009</v>
      </c>
      <c r="I340" s="97" t="str">
        <f>IF(ISBLANK(A340), "", IF(ISNUMBER(B340),_xlfn.CONCAT(E340, B340, ".", C340), _xlfn.CONCAT(E340, C340)))</f>
        <v>MC1.9</v>
      </c>
    </row>
    <row r="341" spans="1:9" customFormat="1" x14ac:dyDescent="0.45">
      <c r="A341" s="96" t="s">
        <v>5765</v>
      </c>
      <c r="B341">
        <v>1</v>
      </c>
      <c r="C341" s="92">
        <v>9</v>
      </c>
      <c r="D341" s="93" t="s">
        <v>555</v>
      </c>
      <c r="E341" t="str" cm="1">
        <f t="array" ref="E341">IFERROR(_xlfn.SWITCH(A341, "Tiny", "TS", "Mini", "MC", "Junior", "JC", "Senior", "SC", "GCSE", "GCSE"),"")</f>
        <v>MC</v>
      </c>
      <c r="F341" s="92" t="str">
        <f ca="1">IFERROR(VLOOKUP(I341,INDIRECT(A341&amp;"!"&amp;" C:D"), 2, FALSE),"")</f>
        <v>Operators</v>
      </c>
      <c r="G341" s="92" t="str" cm="1">
        <f t="array" ref="G341">IFERROR(CONCATENATE(TEXT(_xlfn.SWITCH(A341, "Tiny", "1", "Mini", "2", "Junior", "3", "Senior", "4", "GCSE", "5"),"00"),"-", IF(ISBLANK(B341), "XX", TEXT(B341,"00")), "-", TEXT(C341,"000")),"")</f>
        <v>02-01-009</v>
      </c>
      <c r="I341" s="97" t="str">
        <f>IF(ISBLANK(A341), "", IF(ISNUMBER(B341),_xlfn.CONCAT(E341, B341, ".", C341), _xlfn.CONCAT(E341, C341)))</f>
        <v>MC1.9</v>
      </c>
    </row>
    <row r="342" spans="1:9" customFormat="1" x14ac:dyDescent="0.45">
      <c r="A342" s="96" t="s">
        <v>5765</v>
      </c>
      <c r="B342">
        <v>1</v>
      </c>
      <c r="C342" s="92">
        <v>9</v>
      </c>
      <c r="D342" s="93" t="s">
        <v>558</v>
      </c>
      <c r="E342" t="str" cm="1">
        <f t="array" ref="E342">IFERROR(_xlfn.SWITCH(A342, "Tiny", "TS", "Mini", "MC", "Junior", "JC", "Senior", "SC", "GCSE", "GCSE"),"")</f>
        <v>MC</v>
      </c>
      <c r="F342" s="92" t="str">
        <f ca="1">IFERROR(VLOOKUP(I342,INDIRECT(A342&amp;"!"&amp;" C:D"), 2, FALSE),"")</f>
        <v>Operators</v>
      </c>
      <c r="G342" s="92" t="str" cm="1">
        <f t="array" ref="G342">IFERROR(CONCATENATE(TEXT(_xlfn.SWITCH(A342, "Tiny", "1", "Mini", "2", "Junior", "3", "Senior", "4", "GCSE", "5"),"00"),"-", IF(ISBLANK(B342), "XX", TEXT(B342,"00")), "-", TEXT(C342,"000")),"")</f>
        <v>02-01-009</v>
      </c>
      <c r="I342" s="97" t="str">
        <f>IF(ISBLANK(A342), "", IF(ISNUMBER(B342),_xlfn.CONCAT(E342, B342, ".", C342), _xlfn.CONCAT(E342, C342)))</f>
        <v>MC1.9</v>
      </c>
    </row>
    <row r="343" spans="1:9" customFormat="1" x14ac:dyDescent="0.45">
      <c r="A343" s="96" t="s">
        <v>5765</v>
      </c>
      <c r="B343">
        <v>1</v>
      </c>
      <c r="C343" s="92">
        <v>9</v>
      </c>
      <c r="D343" s="93" t="s">
        <v>561</v>
      </c>
      <c r="E343" t="str" cm="1">
        <f t="array" ref="E343">IFERROR(_xlfn.SWITCH(A343, "Tiny", "TS", "Mini", "MC", "Junior", "JC", "Senior", "SC", "GCSE", "GCSE"),"")</f>
        <v>MC</v>
      </c>
      <c r="F343" s="92" t="str">
        <f ca="1">IFERROR(VLOOKUP(I343,INDIRECT(A343&amp;"!"&amp;" C:D"), 2, FALSE),"")</f>
        <v>Operators</v>
      </c>
      <c r="G343" s="92" t="str" cm="1">
        <f t="array" ref="G343">IFERROR(CONCATENATE(TEXT(_xlfn.SWITCH(A343, "Tiny", "1", "Mini", "2", "Junior", "3", "Senior", "4", "GCSE", "5"),"00"),"-", IF(ISBLANK(B343), "XX", TEXT(B343,"00")), "-", TEXT(C343,"000")),"")</f>
        <v>02-01-009</v>
      </c>
      <c r="I343" s="97" t="str">
        <f>IF(ISBLANK(A343), "", IF(ISNUMBER(B343),_xlfn.CONCAT(E343, B343, ".", C343), _xlfn.CONCAT(E343, C343)))</f>
        <v>MC1.9</v>
      </c>
    </row>
    <row r="344" spans="1:9" customFormat="1" x14ac:dyDescent="0.45">
      <c r="A344" s="96" t="s">
        <v>5765</v>
      </c>
      <c r="B344">
        <v>2</v>
      </c>
      <c r="C344" s="92">
        <v>1</v>
      </c>
      <c r="D344" s="93" t="s">
        <v>689</v>
      </c>
      <c r="E344" t="str" cm="1">
        <f t="array" ref="E344">IFERROR(_xlfn.SWITCH(A344, "Tiny", "TS", "Mini", "MC", "Junior", "JC", "Senior", "SC", "GCSE", "GCSE"),"")</f>
        <v>MC</v>
      </c>
      <c r="F344" s="92" t="str">
        <f ca="1">IFERROR(VLOOKUP(I344,INDIRECT(A344&amp;"!"&amp;" C:D"), 2, FALSE),"")</f>
        <v>Mini Project Planning</v>
      </c>
      <c r="G344" s="92" t="str" cm="1">
        <f t="array" ref="G344">IFERROR(CONCATENATE(TEXT(_xlfn.SWITCH(A344, "Tiny", "1", "Mini", "2", "Junior", "3", "Senior", "4", "GCSE", "5"),"00"),"-", IF(ISBLANK(B344), "XX", TEXT(B344,"00")), "-", TEXT(C344,"000")),"")</f>
        <v>02-02-001</v>
      </c>
      <c r="I344" s="97" t="str">
        <f>IF(ISBLANK(A344), "", IF(ISNUMBER(B344),_xlfn.CONCAT(E344, B344, ".", C344), _xlfn.CONCAT(E344, C344)))</f>
        <v>MC2.1</v>
      </c>
    </row>
    <row r="345" spans="1:9" customFormat="1" x14ac:dyDescent="0.45">
      <c r="A345" s="96" t="s">
        <v>5765</v>
      </c>
      <c r="B345">
        <v>2</v>
      </c>
      <c r="C345" s="92">
        <v>1</v>
      </c>
      <c r="D345" s="93" t="s">
        <v>692</v>
      </c>
      <c r="E345" t="str" cm="1">
        <f t="array" ref="E345">IFERROR(_xlfn.SWITCH(A345, "Tiny", "TS", "Mini", "MC", "Junior", "JC", "Senior", "SC", "GCSE", "GCSE"),"")</f>
        <v>MC</v>
      </c>
      <c r="F345" s="92" t="str">
        <f ca="1">IFERROR(VLOOKUP(I345,INDIRECT(A345&amp;"!"&amp;" C:D"), 2, FALSE),"")</f>
        <v>Mini Project Planning</v>
      </c>
      <c r="G345" s="92" t="str" cm="1">
        <f t="array" ref="G345">IFERROR(CONCATENATE(TEXT(_xlfn.SWITCH(A345, "Tiny", "1", "Mini", "2", "Junior", "3", "Senior", "4", "GCSE", "5"),"00"),"-", IF(ISBLANK(B345), "XX", TEXT(B345,"00")), "-", TEXT(C345,"000")),"")</f>
        <v>02-02-001</v>
      </c>
      <c r="I345" s="97" t="str">
        <f>IF(ISBLANK(A345), "", IF(ISNUMBER(B345),_xlfn.CONCAT(E345, B345, ".", C345), _xlfn.CONCAT(E345, C345)))</f>
        <v>MC2.1</v>
      </c>
    </row>
    <row r="346" spans="1:9" customFormat="1" x14ac:dyDescent="0.45">
      <c r="A346" s="96" t="s">
        <v>5765</v>
      </c>
      <c r="B346">
        <v>2</v>
      </c>
      <c r="C346" s="92">
        <v>1</v>
      </c>
      <c r="D346" s="93" t="s">
        <v>695</v>
      </c>
      <c r="E346" t="str" cm="1">
        <f t="array" ref="E346">IFERROR(_xlfn.SWITCH(A346, "Tiny", "TS", "Mini", "MC", "Junior", "JC", "Senior", "SC", "GCSE", "GCSE"),"")</f>
        <v>MC</v>
      </c>
      <c r="F346" s="92" t="str">
        <f ca="1">IFERROR(VLOOKUP(I346,INDIRECT(A346&amp;"!"&amp;" C:D"), 2, FALSE),"")</f>
        <v>Mini Project Planning</v>
      </c>
      <c r="G346" s="92" t="str" cm="1">
        <f t="array" ref="G346">IFERROR(CONCATENATE(TEXT(_xlfn.SWITCH(A346, "Tiny", "1", "Mini", "2", "Junior", "3", "Senior", "4", "GCSE", "5"),"00"),"-", IF(ISBLANK(B346), "XX", TEXT(B346,"00")), "-", TEXT(C346,"000")),"")</f>
        <v>02-02-001</v>
      </c>
      <c r="I346" s="97" t="str">
        <f>IF(ISBLANK(A346), "", IF(ISNUMBER(B346),_xlfn.CONCAT(E346, B346, ".", C346), _xlfn.CONCAT(E346, C346)))</f>
        <v>MC2.1</v>
      </c>
    </row>
    <row r="347" spans="1:9" customFormat="1" x14ac:dyDescent="0.45">
      <c r="A347" s="96" t="s">
        <v>5765</v>
      </c>
      <c r="B347">
        <v>2</v>
      </c>
      <c r="C347" s="92">
        <v>1</v>
      </c>
      <c r="D347" s="93" t="s">
        <v>698</v>
      </c>
      <c r="E347" t="str" cm="1">
        <f t="array" ref="E347">IFERROR(_xlfn.SWITCH(A347, "Tiny", "TS", "Mini", "MC", "Junior", "JC", "Senior", "SC", "GCSE", "GCSE"),"")</f>
        <v>MC</v>
      </c>
      <c r="F347" s="92" t="str">
        <f ca="1">IFERROR(VLOOKUP(I347,INDIRECT(A347&amp;"!"&amp;" C:D"), 2, FALSE),"")</f>
        <v>Mini Project Planning</v>
      </c>
      <c r="G347" s="92" t="str" cm="1">
        <f t="array" ref="G347">IFERROR(CONCATENATE(TEXT(_xlfn.SWITCH(A347, "Tiny", "1", "Mini", "2", "Junior", "3", "Senior", "4", "GCSE", "5"),"00"),"-", IF(ISBLANK(B347), "XX", TEXT(B347,"00")), "-", TEXT(C347,"000")),"")</f>
        <v>02-02-001</v>
      </c>
      <c r="I347" s="97" t="str">
        <f>IF(ISBLANK(A347), "", IF(ISNUMBER(B347),_xlfn.CONCAT(E347, B347, ".", C347), _xlfn.CONCAT(E347, C347)))</f>
        <v>MC2.1</v>
      </c>
    </row>
    <row r="348" spans="1:9" customFormat="1" x14ac:dyDescent="0.45">
      <c r="A348" s="96" t="s">
        <v>5765</v>
      </c>
      <c r="B348">
        <v>2</v>
      </c>
      <c r="C348" s="92">
        <v>1</v>
      </c>
      <c r="D348" s="93" t="s">
        <v>701</v>
      </c>
      <c r="E348" t="str" cm="1">
        <f t="array" ref="E348">IFERROR(_xlfn.SWITCH(A348, "Tiny", "TS", "Mini", "MC", "Junior", "JC", "Senior", "SC", "GCSE", "GCSE"),"")</f>
        <v>MC</v>
      </c>
      <c r="F348" s="92" t="str">
        <f ca="1">IFERROR(VLOOKUP(I348,INDIRECT(A348&amp;"!"&amp;" C:D"), 2, FALSE),"")</f>
        <v>Mini Project Planning</v>
      </c>
      <c r="G348" s="92" t="str" cm="1">
        <f t="array" ref="G348">IFERROR(CONCATENATE(TEXT(_xlfn.SWITCH(A348, "Tiny", "1", "Mini", "2", "Junior", "3", "Senior", "4", "GCSE", "5"),"00"),"-", IF(ISBLANK(B348), "XX", TEXT(B348,"00")), "-", TEXT(C348,"000")),"")</f>
        <v>02-02-001</v>
      </c>
      <c r="I348" s="97" t="str">
        <f>IF(ISBLANK(A348), "", IF(ISNUMBER(B348),_xlfn.CONCAT(E348, B348, ".", C348), _xlfn.CONCAT(E348, C348)))</f>
        <v>MC2.1</v>
      </c>
    </row>
    <row r="349" spans="1:9" customFormat="1" x14ac:dyDescent="0.45">
      <c r="A349" s="96" t="s">
        <v>5765</v>
      </c>
      <c r="B349">
        <v>2</v>
      </c>
      <c r="C349" s="92">
        <v>1</v>
      </c>
      <c r="D349" s="93" t="s">
        <v>704</v>
      </c>
      <c r="E349" t="str" cm="1">
        <f t="array" ref="E349">IFERROR(_xlfn.SWITCH(A349, "Tiny", "TS", "Mini", "MC", "Junior", "JC", "Senior", "SC", "GCSE", "GCSE"),"")</f>
        <v>MC</v>
      </c>
      <c r="F349" s="92" t="str">
        <f ca="1">IFERROR(VLOOKUP(I349,INDIRECT(A349&amp;"!"&amp;" C:D"), 2, FALSE),"")</f>
        <v>Mini Project Planning</v>
      </c>
      <c r="G349" s="92" t="str" cm="1">
        <f t="array" ref="G349">IFERROR(CONCATENATE(TEXT(_xlfn.SWITCH(A349, "Tiny", "1", "Mini", "2", "Junior", "3", "Senior", "4", "GCSE", "5"),"00"),"-", IF(ISBLANK(B349), "XX", TEXT(B349,"00")), "-", TEXT(C349,"000")),"")</f>
        <v>02-02-001</v>
      </c>
      <c r="I349" s="97" t="str">
        <f>IF(ISBLANK(A349), "", IF(ISNUMBER(B349),_xlfn.CONCAT(E349, B349, ".", C349), _xlfn.CONCAT(E349, C349)))</f>
        <v>MC2.1</v>
      </c>
    </row>
    <row r="350" spans="1:9" customFormat="1" x14ac:dyDescent="0.45">
      <c r="A350" s="96" t="s">
        <v>5765</v>
      </c>
      <c r="B350">
        <v>2</v>
      </c>
      <c r="C350" s="92">
        <v>1</v>
      </c>
      <c r="D350" s="93" t="s">
        <v>707</v>
      </c>
      <c r="E350" t="str" cm="1">
        <f t="array" ref="E350">IFERROR(_xlfn.SWITCH(A350, "Tiny", "TS", "Mini", "MC", "Junior", "JC", "Senior", "SC", "GCSE", "GCSE"),"")</f>
        <v>MC</v>
      </c>
      <c r="F350" s="92" t="str">
        <f ca="1">IFERROR(VLOOKUP(I350,INDIRECT(A350&amp;"!"&amp;" C:D"), 2, FALSE),"")</f>
        <v>Mini Project Planning</v>
      </c>
      <c r="G350" s="92" t="str" cm="1">
        <f t="array" ref="G350">IFERROR(CONCATENATE(TEXT(_xlfn.SWITCH(A350, "Tiny", "1", "Mini", "2", "Junior", "3", "Senior", "4", "GCSE", "5"),"00"),"-", IF(ISBLANK(B350), "XX", TEXT(B350,"00")), "-", TEXT(C350,"000")),"")</f>
        <v>02-02-001</v>
      </c>
      <c r="I350" s="97" t="str">
        <f>IF(ISBLANK(A350), "", IF(ISNUMBER(B350),_xlfn.CONCAT(E350, B350, ".", C350), _xlfn.CONCAT(E350, C350)))</f>
        <v>MC2.1</v>
      </c>
    </row>
    <row r="351" spans="1:9" customFormat="1" x14ac:dyDescent="0.45">
      <c r="A351" s="96" t="s">
        <v>5765</v>
      </c>
      <c r="B351">
        <v>2</v>
      </c>
      <c r="C351" s="92">
        <v>1</v>
      </c>
      <c r="D351" s="93" t="s">
        <v>1508</v>
      </c>
      <c r="E351" t="str" cm="1">
        <f t="array" ref="E351">IFERROR(_xlfn.SWITCH(A351, "Tiny", "TS", "Mini", "MC", "Junior", "JC", "Senior", "SC", "GCSE", "GCSE"),"")</f>
        <v>MC</v>
      </c>
      <c r="F351" s="92" t="str">
        <f ca="1">IFERROR(VLOOKUP(I351,INDIRECT(A351&amp;"!"&amp;" C:D"), 2, FALSE),"")</f>
        <v>Mini Project Planning</v>
      </c>
      <c r="G351" s="92" t="str" cm="1">
        <f t="array" ref="G351">IFERROR(CONCATENATE(TEXT(_xlfn.SWITCH(A351, "Tiny", "1", "Mini", "2", "Junior", "3", "Senior", "4", "GCSE", "5"),"00"),"-", IF(ISBLANK(B351), "XX", TEXT(B351,"00")), "-", TEXT(C351,"000")),"")</f>
        <v>02-02-001</v>
      </c>
      <c r="I351" s="97" t="str">
        <f>IF(ISBLANK(A351), "", IF(ISNUMBER(B351),_xlfn.CONCAT(E351, B351, ".", C351), _xlfn.CONCAT(E351, C351)))</f>
        <v>MC2.1</v>
      </c>
    </row>
    <row r="352" spans="1:9" customFormat="1" x14ac:dyDescent="0.45">
      <c r="A352" s="96" t="s">
        <v>5765</v>
      </c>
      <c r="B352">
        <v>2</v>
      </c>
      <c r="C352" s="92">
        <v>2</v>
      </c>
      <c r="D352" s="93" t="s">
        <v>707</v>
      </c>
      <c r="E352" t="str" cm="1">
        <f t="array" ref="E352">IFERROR(_xlfn.SWITCH(A352, "Tiny", "TS", "Mini", "MC", "Junior", "JC", "Senior", "SC", "GCSE", "GCSE"),"")</f>
        <v>MC</v>
      </c>
      <c r="F352" s="92" t="str">
        <f ca="1">IFERROR(VLOOKUP(I352,INDIRECT(A352&amp;"!"&amp;" C:D"), 2, FALSE),"")</f>
        <v>Mini Project Creation</v>
      </c>
      <c r="G352" s="92" t="str" cm="1">
        <f t="array" ref="G352">IFERROR(CONCATENATE(TEXT(_xlfn.SWITCH(A352, "Tiny", "1", "Mini", "2", "Junior", "3", "Senior", "4", "GCSE", "5"),"00"),"-", IF(ISBLANK(B352), "XX", TEXT(B352,"00")), "-", TEXT(C352,"000")),"")</f>
        <v>02-02-002</v>
      </c>
      <c r="I352" s="97" t="str">
        <f>IF(ISBLANK(A352), "", IF(ISNUMBER(B352),_xlfn.CONCAT(E352, B352, ".", C352), _xlfn.CONCAT(E352, C352)))</f>
        <v>MC2.2</v>
      </c>
    </row>
    <row r="353" spans="1:9" customFormat="1" x14ac:dyDescent="0.45">
      <c r="A353" s="96" t="s">
        <v>5765</v>
      </c>
      <c r="B353">
        <v>2</v>
      </c>
      <c r="C353" s="92">
        <v>3</v>
      </c>
      <c r="D353" s="93" t="s">
        <v>649</v>
      </c>
      <c r="E353" t="str" cm="1">
        <f t="array" ref="E353">IFERROR(_xlfn.SWITCH(A353, "Tiny", "TS", "Mini", "MC", "Junior", "JC", "Senior", "SC", "GCSE", "GCSE"),"")</f>
        <v>MC</v>
      </c>
      <c r="F353" s="92" t="str">
        <f ca="1">IFERROR(VLOOKUP(I353,INDIRECT(A353&amp;"!"&amp;" C:D"), 2, FALSE),"")</f>
        <v>For Loops II</v>
      </c>
      <c r="G353" s="92" t="str" cm="1">
        <f t="array" ref="G353">IFERROR(CONCATENATE(TEXT(_xlfn.SWITCH(A353, "Tiny", "1", "Mini", "2", "Junior", "3", "Senior", "4", "GCSE", "5"),"00"),"-", IF(ISBLANK(B353), "XX", TEXT(B353,"00")), "-", TEXT(C353,"000")),"")</f>
        <v>02-02-003</v>
      </c>
      <c r="I353" s="97" t="str">
        <f>IF(ISBLANK(A353), "", IF(ISNUMBER(B353),_xlfn.CONCAT(E353, B353, ".", C353), _xlfn.CONCAT(E353, C353)))</f>
        <v>MC2.3</v>
      </c>
    </row>
    <row r="354" spans="1:9" customFormat="1" x14ac:dyDescent="0.45">
      <c r="A354" s="96" t="s">
        <v>5765</v>
      </c>
      <c r="B354">
        <v>2</v>
      </c>
      <c r="C354" s="92">
        <v>3</v>
      </c>
      <c r="D354" s="93" t="s">
        <v>652</v>
      </c>
      <c r="E354" t="str" cm="1">
        <f t="array" ref="E354">IFERROR(_xlfn.SWITCH(A354, "Tiny", "TS", "Mini", "MC", "Junior", "JC", "Senior", "SC", "GCSE", "GCSE"),"")</f>
        <v>MC</v>
      </c>
      <c r="F354" s="92" t="str">
        <f ca="1">IFERROR(VLOOKUP(I354,INDIRECT(A354&amp;"!"&amp;" C:D"), 2, FALSE),"")</f>
        <v>For Loops II</v>
      </c>
      <c r="G354" s="92" t="str" cm="1">
        <f t="array" ref="G354">IFERROR(CONCATENATE(TEXT(_xlfn.SWITCH(A354, "Tiny", "1", "Mini", "2", "Junior", "3", "Senior", "4", "GCSE", "5"),"00"),"-", IF(ISBLANK(B354), "XX", TEXT(B354,"00")), "-", TEXT(C354,"000")),"")</f>
        <v>02-02-003</v>
      </c>
      <c r="I354" s="97" t="str">
        <f>IF(ISBLANK(A354), "", IF(ISNUMBER(B354),_xlfn.CONCAT(E354, B354, ".", C354), _xlfn.CONCAT(E354, C354)))</f>
        <v>MC2.3</v>
      </c>
    </row>
    <row r="355" spans="1:9" customFormat="1" x14ac:dyDescent="0.45">
      <c r="A355" s="96" t="s">
        <v>5765</v>
      </c>
      <c r="B355">
        <v>2</v>
      </c>
      <c r="C355" s="92">
        <v>3</v>
      </c>
      <c r="D355" s="93" t="s">
        <v>655</v>
      </c>
      <c r="E355" t="str" cm="1">
        <f t="array" ref="E355">IFERROR(_xlfn.SWITCH(A355, "Tiny", "TS", "Mini", "MC", "Junior", "JC", "Senior", "SC", "GCSE", "GCSE"),"")</f>
        <v>MC</v>
      </c>
      <c r="F355" s="92" t="str">
        <f ca="1">IFERROR(VLOOKUP(I355,INDIRECT(A355&amp;"!"&amp;" C:D"), 2, FALSE),"")</f>
        <v>For Loops II</v>
      </c>
      <c r="G355" s="92" t="str" cm="1">
        <f t="array" ref="G355">IFERROR(CONCATENATE(TEXT(_xlfn.SWITCH(A355, "Tiny", "1", "Mini", "2", "Junior", "3", "Senior", "4", "GCSE", "5"),"00"),"-", IF(ISBLANK(B355), "XX", TEXT(B355,"00")), "-", TEXT(C355,"000")),"")</f>
        <v>02-02-003</v>
      </c>
      <c r="I355" s="97" t="str">
        <f>IF(ISBLANK(A355), "", IF(ISNUMBER(B355),_xlfn.CONCAT(E355, B355, ".", C355), _xlfn.CONCAT(E355, C355)))</f>
        <v>MC2.3</v>
      </c>
    </row>
    <row r="356" spans="1:9" customFormat="1" x14ac:dyDescent="0.45">
      <c r="A356" s="96" t="s">
        <v>5765</v>
      </c>
      <c r="B356">
        <v>2</v>
      </c>
      <c r="C356" s="92">
        <v>3</v>
      </c>
      <c r="D356" s="93" t="s">
        <v>662</v>
      </c>
      <c r="E356" t="str" cm="1">
        <f t="array" ref="E356">IFERROR(_xlfn.SWITCH(A356, "Tiny", "TS", "Mini", "MC", "Junior", "JC", "Senior", "SC", "GCSE", "GCSE"),"")</f>
        <v>MC</v>
      </c>
      <c r="F356" s="92" t="str">
        <f ca="1">IFERROR(VLOOKUP(I356,INDIRECT(A356&amp;"!"&amp;" C:D"), 2, FALSE),"")</f>
        <v>For Loops II</v>
      </c>
      <c r="G356" s="92" t="str" cm="1">
        <f t="array" ref="G356">IFERROR(CONCATENATE(TEXT(_xlfn.SWITCH(A356, "Tiny", "1", "Mini", "2", "Junior", "3", "Senior", "4", "GCSE", "5"),"00"),"-", IF(ISBLANK(B356), "XX", TEXT(B356,"00")), "-", TEXT(C356,"000")),"")</f>
        <v>02-02-003</v>
      </c>
      <c r="I356" s="97" t="str">
        <f>IF(ISBLANK(A356), "", IF(ISNUMBER(B356),_xlfn.CONCAT(E356, B356, ".", C356), _xlfn.CONCAT(E356, C356)))</f>
        <v>MC2.3</v>
      </c>
    </row>
    <row r="357" spans="1:9" customFormat="1" x14ac:dyDescent="0.45">
      <c r="A357" s="96" t="s">
        <v>5765</v>
      </c>
      <c r="B357">
        <v>2</v>
      </c>
      <c r="C357" s="92">
        <v>3</v>
      </c>
      <c r="D357" s="93" t="s">
        <v>665</v>
      </c>
      <c r="E357" t="str" cm="1">
        <f t="array" ref="E357">IFERROR(_xlfn.SWITCH(A357, "Tiny", "TS", "Mini", "MC", "Junior", "JC", "Senior", "SC", "GCSE", "GCSE"),"")</f>
        <v>MC</v>
      </c>
      <c r="F357" s="92" t="str">
        <f ca="1">IFERROR(VLOOKUP(I357,INDIRECT(A357&amp;"!"&amp;" C:D"), 2, FALSE),"")</f>
        <v>For Loops II</v>
      </c>
      <c r="G357" s="92" t="str" cm="1">
        <f t="array" ref="G357">IFERROR(CONCATENATE(TEXT(_xlfn.SWITCH(A357, "Tiny", "1", "Mini", "2", "Junior", "3", "Senior", "4", "GCSE", "5"),"00"),"-", IF(ISBLANK(B357), "XX", TEXT(B357,"00")), "-", TEXT(C357,"000")),"")</f>
        <v>02-02-003</v>
      </c>
      <c r="I357" s="97" t="str">
        <f>IF(ISBLANK(A357), "", IF(ISNUMBER(B357),_xlfn.CONCAT(E357, B357, ".", C357), _xlfn.CONCAT(E357, C357)))</f>
        <v>MC2.3</v>
      </c>
    </row>
    <row r="358" spans="1:9" customFormat="1" x14ac:dyDescent="0.45">
      <c r="A358" s="96" t="s">
        <v>5765</v>
      </c>
      <c r="B358">
        <v>2</v>
      </c>
      <c r="C358" s="92">
        <v>3</v>
      </c>
      <c r="D358" s="93" t="s">
        <v>668</v>
      </c>
      <c r="E358" t="str" cm="1">
        <f t="array" ref="E358">IFERROR(_xlfn.SWITCH(A358, "Tiny", "TS", "Mini", "MC", "Junior", "JC", "Senior", "SC", "GCSE", "GCSE"),"")</f>
        <v>MC</v>
      </c>
      <c r="F358" s="92" t="str">
        <f ca="1">IFERROR(VLOOKUP(I358,INDIRECT(A358&amp;"!"&amp;" C:D"), 2, FALSE),"")</f>
        <v>For Loops II</v>
      </c>
      <c r="G358" s="92" t="str" cm="1">
        <f t="array" ref="G358">IFERROR(CONCATENATE(TEXT(_xlfn.SWITCH(A358, "Tiny", "1", "Mini", "2", "Junior", "3", "Senior", "4", "GCSE", "5"),"00"),"-", IF(ISBLANK(B358), "XX", TEXT(B358,"00")), "-", TEXT(C358,"000")),"")</f>
        <v>02-02-003</v>
      </c>
      <c r="I358" s="97" t="str">
        <f>IF(ISBLANK(A358), "", IF(ISNUMBER(B358),_xlfn.CONCAT(E358, B358, ".", C358), _xlfn.CONCAT(E358, C358)))</f>
        <v>MC2.3</v>
      </c>
    </row>
    <row r="359" spans="1:9" customFormat="1" x14ac:dyDescent="0.45">
      <c r="A359" s="96" t="s">
        <v>5765</v>
      </c>
      <c r="B359">
        <v>2</v>
      </c>
      <c r="C359" s="92">
        <v>3</v>
      </c>
      <c r="D359" s="93" t="s">
        <v>2763</v>
      </c>
      <c r="E359" t="str" cm="1">
        <f t="array" ref="E359">IFERROR(_xlfn.SWITCH(A359, "Tiny", "TS", "Mini", "MC", "Junior", "JC", "Senior", "SC", "GCSE", "GCSE"),"")</f>
        <v>MC</v>
      </c>
      <c r="F359" s="92" t="str">
        <f ca="1">IFERROR(VLOOKUP(I359,INDIRECT(A359&amp;"!"&amp;" C:D"), 2, FALSE),"")</f>
        <v>For Loops II</v>
      </c>
      <c r="G359" s="92" t="str" cm="1">
        <f t="array" ref="G359">IFERROR(CONCATENATE(TEXT(_xlfn.SWITCH(A359, "Tiny", "1", "Mini", "2", "Junior", "3", "Senior", "4", "GCSE", "5"),"00"),"-", IF(ISBLANK(B359), "XX", TEXT(B359,"00")), "-", TEXT(C359,"000")),"")</f>
        <v>02-02-003</v>
      </c>
      <c r="I359" s="97" t="str">
        <f>IF(ISBLANK(A359), "", IF(ISNUMBER(B359),_xlfn.CONCAT(E359, B359, ".", C359), _xlfn.CONCAT(E359, C359)))</f>
        <v>MC2.3</v>
      </c>
    </row>
    <row r="360" spans="1:9" customFormat="1" x14ac:dyDescent="0.45">
      <c r="A360" s="96" t="s">
        <v>5765</v>
      </c>
      <c r="B360">
        <v>2</v>
      </c>
      <c r="C360" s="92">
        <v>4</v>
      </c>
      <c r="D360" s="93" t="s">
        <v>616</v>
      </c>
      <c r="E360" t="str" cm="1">
        <f t="array" ref="E360">IFERROR(_xlfn.SWITCH(A360, "Tiny", "TS", "Mini", "MC", "Junior", "JC", "Senior", "SC", "GCSE", "GCSE"),"")</f>
        <v>MC</v>
      </c>
      <c r="F360" s="92" t="str">
        <f ca="1">IFERROR(VLOOKUP(I360,INDIRECT(A360&amp;"!"&amp;" C:D"), 2, FALSE),"")</f>
        <v>IF Statements II</v>
      </c>
      <c r="G360" s="92" t="str" cm="1">
        <f t="array" ref="G360">IFERROR(CONCATENATE(TEXT(_xlfn.SWITCH(A360, "Tiny", "1", "Mini", "2", "Junior", "3", "Senior", "4", "GCSE", "5"),"00"),"-", IF(ISBLANK(B360), "XX", TEXT(B360,"00")), "-", TEXT(C360,"000")),"")</f>
        <v>02-02-004</v>
      </c>
      <c r="I360" s="97" t="str">
        <f>IF(ISBLANK(A360), "", IF(ISNUMBER(B360),_xlfn.CONCAT(E360, B360, ".", C360), _xlfn.CONCAT(E360, C360)))</f>
        <v>MC2.4</v>
      </c>
    </row>
    <row r="361" spans="1:9" customFormat="1" x14ac:dyDescent="0.45">
      <c r="A361" s="96" t="s">
        <v>5765</v>
      </c>
      <c r="B361">
        <v>2</v>
      </c>
      <c r="C361" s="92">
        <v>4</v>
      </c>
      <c r="D361" s="93" t="s">
        <v>625</v>
      </c>
      <c r="E361" t="str" cm="1">
        <f t="array" ref="E361">IFERROR(_xlfn.SWITCH(A361, "Tiny", "TS", "Mini", "MC", "Junior", "JC", "Senior", "SC", "GCSE", "GCSE"),"")</f>
        <v>MC</v>
      </c>
      <c r="F361" s="92" t="str">
        <f ca="1">IFERROR(VLOOKUP(I361,INDIRECT(A361&amp;"!"&amp;" C:D"), 2, FALSE),"")</f>
        <v>IF Statements II</v>
      </c>
      <c r="G361" s="92" t="str" cm="1">
        <f t="array" ref="G361">IFERROR(CONCATENATE(TEXT(_xlfn.SWITCH(A361, "Tiny", "1", "Mini", "2", "Junior", "3", "Senior", "4", "GCSE", "5"),"00"),"-", IF(ISBLANK(B361), "XX", TEXT(B361,"00")), "-", TEXT(C361,"000")),"")</f>
        <v>02-02-004</v>
      </c>
      <c r="I361" s="97" t="str">
        <f>IF(ISBLANK(A361), "", IF(ISNUMBER(B361),_xlfn.CONCAT(E361, B361, ".", C361), _xlfn.CONCAT(E361, C361)))</f>
        <v>MC2.4</v>
      </c>
    </row>
    <row r="362" spans="1:9" customFormat="1" x14ac:dyDescent="0.45">
      <c r="A362" s="96" t="s">
        <v>5765</v>
      </c>
      <c r="B362">
        <v>2</v>
      </c>
      <c r="C362" s="92">
        <v>4</v>
      </c>
      <c r="D362" s="93" t="s">
        <v>630</v>
      </c>
      <c r="E362" t="str" cm="1">
        <f t="array" ref="E362">IFERROR(_xlfn.SWITCH(A362, "Tiny", "TS", "Mini", "MC", "Junior", "JC", "Senior", "SC", "GCSE", "GCSE"),"")</f>
        <v>MC</v>
      </c>
      <c r="F362" s="92" t="str">
        <f ca="1">IFERROR(VLOOKUP(I362,INDIRECT(A362&amp;"!"&amp;" C:D"), 2, FALSE),"")</f>
        <v>IF Statements II</v>
      </c>
      <c r="G362" s="92" t="str" cm="1">
        <f t="array" ref="G362">IFERROR(CONCATENATE(TEXT(_xlfn.SWITCH(A362, "Tiny", "1", "Mini", "2", "Junior", "3", "Senior", "4", "GCSE", "5"),"00"),"-", IF(ISBLANK(B362), "XX", TEXT(B362,"00")), "-", TEXT(C362,"000")),"")</f>
        <v>02-02-004</v>
      </c>
      <c r="I362" s="97" t="str">
        <f>IF(ISBLANK(A362), "", IF(ISNUMBER(B362),_xlfn.CONCAT(E362, B362, ".", C362), _xlfn.CONCAT(E362, C362)))</f>
        <v>MC2.4</v>
      </c>
    </row>
    <row r="363" spans="1:9" customFormat="1" x14ac:dyDescent="0.45">
      <c r="A363" s="96" t="s">
        <v>5765</v>
      </c>
      <c r="B363">
        <v>2</v>
      </c>
      <c r="C363" s="92">
        <v>4</v>
      </c>
      <c r="D363" s="93" t="s">
        <v>633</v>
      </c>
      <c r="E363" t="str" cm="1">
        <f t="array" ref="E363">IFERROR(_xlfn.SWITCH(A363, "Tiny", "TS", "Mini", "MC", "Junior", "JC", "Senior", "SC", "GCSE", "GCSE"),"")</f>
        <v>MC</v>
      </c>
      <c r="F363" s="92" t="str">
        <f ca="1">IFERROR(VLOOKUP(I363,INDIRECT(A363&amp;"!"&amp;" C:D"), 2, FALSE),"")</f>
        <v>IF Statements II</v>
      </c>
      <c r="G363" s="92" t="str" cm="1">
        <f t="array" ref="G363">IFERROR(CONCATENATE(TEXT(_xlfn.SWITCH(A363, "Tiny", "1", "Mini", "2", "Junior", "3", "Senior", "4", "GCSE", "5"),"00"),"-", IF(ISBLANK(B363), "XX", TEXT(B363,"00")), "-", TEXT(C363,"000")),"")</f>
        <v>02-02-004</v>
      </c>
      <c r="I363" s="97" t="str">
        <f>IF(ISBLANK(A363), "", IF(ISNUMBER(B363),_xlfn.CONCAT(E363, B363, ".", C363), _xlfn.CONCAT(E363, C363)))</f>
        <v>MC2.4</v>
      </c>
    </row>
    <row r="364" spans="1:9" customFormat="1" x14ac:dyDescent="0.45">
      <c r="A364" s="96" t="s">
        <v>5765</v>
      </c>
      <c r="B364">
        <v>2</v>
      </c>
      <c r="C364" s="92">
        <v>4</v>
      </c>
      <c r="D364" s="93" t="s">
        <v>636</v>
      </c>
      <c r="E364" t="str" cm="1">
        <f t="array" ref="E364">IFERROR(_xlfn.SWITCH(A364, "Tiny", "TS", "Mini", "MC", "Junior", "JC", "Senior", "SC", "GCSE", "GCSE"),"")</f>
        <v>MC</v>
      </c>
      <c r="F364" s="92" t="str">
        <f ca="1">IFERROR(VLOOKUP(I364,INDIRECT(A364&amp;"!"&amp;" C:D"), 2, FALSE),"")</f>
        <v>IF Statements II</v>
      </c>
      <c r="G364" s="92" t="str" cm="1">
        <f t="array" ref="G364">IFERROR(CONCATENATE(TEXT(_xlfn.SWITCH(A364, "Tiny", "1", "Mini", "2", "Junior", "3", "Senior", "4", "GCSE", "5"),"00"),"-", IF(ISBLANK(B364), "XX", TEXT(B364,"00")), "-", TEXT(C364,"000")),"")</f>
        <v>02-02-004</v>
      </c>
      <c r="I364" s="97" t="str">
        <f>IF(ISBLANK(A364), "", IF(ISNUMBER(B364),_xlfn.CONCAT(E364, B364, ".", C364), _xlfn.CONCAT(E364, C364)))</f>
        <v>MC2.4</v>
      </c>
    </row>
    <row r="365" spans="1:9" customFormat="1" x14ac:dyDescent="0.45">
      <c r="A365" s="96" t="s">
        <v>5765</v>
      </c>
      <c r="B365">
        <v>2</v>
      </c>
      <c r="C365" s="92">
        <v>4</v>
      </c>
      <c r="D365" s="93" t="s">
        <v>642</v>
      </c>
      <c r="E365" t="str" cm="1">
        <f t="array" ref="E365">IFERROR(_xlfn.SWITCH(A365, "Tiny", "TS", "Mini", "MC", "Junior", "JC", "Senior", "SC", "GCSE", "GCSE"),"")</f>
        <v>MC</v>
      </c>
      <c r="F365" s="92" t="str">
        <f ca="1">IFERROR(VLOOKUP(I365,INDIRECT(A365&amp;"!"&amp;" C:D"), 2, FALSE),"")</f>
        <v>IF Statements II</v>
      </c>
      <c r="G365" s="92" t="str" cm="1">
        <f t="array" ref="G365">IFERROR(CONCATENATE(TEXT(_xlfn.SWITCH(A365, "Tiny", "1", "Mini", "2", "Junior", "3", "Senior", "4", "GCSE", "5"),"00"),"-", IF(ISBLANK(B365), "XX", TEXT(B365,"00")), "-", TEXT(C365,"000")),"")</f>
        <v>02-02-004</v>
      </c>
      <c r="I365" s="97" t="str">
        <f>IF(ISBLANK(A365), "", IF(ISNUMBER(B365),_xlfn.CONCAT(E365, B365, ".", C365), _xlfn.CONCAT(E365, C365)))</f>
        <v>MC2.4</v>
      </c>
    </row>
    <row r="366" spans="1:9" customFormat="1" x14ac:dyDescent="0.45">
      <c r="A366" s="96" t="s">
        <v>5765</v>
      </c>
      <c r="B366">
        <v>2</v>
      </c>
      <c r="C366" s="92">
        <v>5</v>
      </c>
      <c r="D366" s="93" t="s">
        <v>819</v>
      </c>
      <c r="E366" t="str" cm="1">
        <f t="array" ref="E366">IFERROR(_xlfn.SWITCH(A366, "Tiny", "TS", "Mini", "MC", "Junior", "JC", "Senior", "SC", "GCSE", "GCSE"),"")</f>
        <v>MC</v>
      </c>
      <c r="F366" s="92" t="str">
        <f ca="1">IFERROR(VLOOKUP(I366,INDIRECT(A366&amp;"!"&amp;" C:D"), 2, FALSE),"")</f>
        <v>Sorting</v>
      </c>
      <c r="G366" s="92" t="str" cm="1">
        <f t="array" ref="G366">IFERROR(CONCATENATE(TEXT(_xlfn.SWITCH(A366, "Tiny", "1", "Mini", "2", "Junior", "3", "Senior", "4", "GCSE", "5"),"00"),"-", IF(ISBLANK(B366), "XX", TEXT(B366,"00")), "-", TEXT(C366,"000")),"")</f>
        <v>02-02-005</v>
      </c>
      <c r="I366" s="97" t="str">
        <f>IF(ISBLANK(A366), "", IF(ISNUMBER(B366),_xlfn.CONCAT(E366, B366, ".", C366), _xlfn.CONCAT(E366, C366)))</f>
        <v>MC2.5</v>
      </c>
    </row>
    <row r="367" spans="1:9" customFormat="1" x14ac:dyDescent="0.45">
      <c r="A367" s="96" t="s">
        <v>5765</v>
      </c>
      <c r="B367">
        <v>2</v>
      </c>
      <c r="C367" s="92">
        <v>5</v>
      </c>
      <c r="D367" s="93" t="s">
        <v>1558</v>
      </c>
      <c r="E367" t="str" cm="1">
        <f t="array" ref="E367">IFERROR(_xlfn.SWITCH(A367, "Tiny", "TS", "Mini", "MC", "Junior", "JC", "Senior", "SC", "GCSE", "GCSE"),"")</f>
        <v>MC</v>
      </c>
      <c r="F367" s="92" t="str">
        <f ca="1">IFERROR(VLOOKUP(I367,INDIRECT(A367&amp;"!"&amp;" C:D"), 2, FALSE),"")</f>
        <v>Sorting</v>
      </c>
      <c r="G367" s="92" t="str" cm="1">
        <f t="array" ref="G367">IFERROR(CONCATENATE(TEXT(_xlfn.SWITCH(A367, "Tiny", "1", "Mini", "2", "Junior", "3", "Senior", "4", "GCSE", "5"),"00"),"-", IF(ISBLANK(B367), "XX", TEXT(B367,"00")), "-", TEXT(C367,"000")),"")</f>
        <v>02-02-005</v>
      </c>
      <c r="I367" s="97" t="str">
        <f>IF(ISBLANK(A367), "", IF(ISNUMBER(B367),_xlfn.CONCAT(E367, B367, ".", C367), _xlfn.CONCAT(E367, C367)))</f>
        <v>MC2.5</v>
      </c>
    </row>
    <row r="368" spans="1:9" customFormat="1" x14ac:dyDescent="0.45">
      <c r="A368" s="96" t="s">
        <v>5765</v>
      </c>
      <c r="B368">
        <v>2</v>
      </c>
      <c r="C368" s="92">
        <v>5</v>
      </c>
      <c r="D368" s="93" t="s">
        <v>1561</v>
      </c>
      <c r="E368" t="str" cm="1">
        <f t="array" ref="E368">IFERROR(_xlfn.SWITCH(A368, "Tiny", "TS", "Mini", "MC", "Junior", "JC", "Senior", "SC", "GCSE", "GCSE"),"")</f>
        <v>MC</v>
      </c>
      <c r="F368" s="92" t="str">
        <f ca="1">IFERROR(VLOOKUP(I368,INDIRECT(A368&amp;"!"&amp;" C:D"), 2, FALSE),"")</f>
        <v>Sorting</v>
      </c>
      <c r="G368" s="92" t="str" cm="1">
        <f t="array" ref="G368">IFERROR(CONCATENATE(TEXT(_xlfn.SWITCH(A368, "Tiny", "1", "Mini", "2", "Junior", "3", "Senior", "4", "GCSE", "5"),"00"),"-", IF(ISBLANK(B368), "XX", TEXT(B368,"00")), "-", TEXT(C368,"000")),"")</f>
        <v>02-02-005</v>
      </c>
      <c r="I368" s="97" t="str">
        <f>IF(ISBLANK(A368), "", IF(ISNUMBER(B368),_xlfn.CONCAT(E368, B368, ".", C368), _xlfn.CONCAT(E368, C368)))</f>
        <v>MC2.5</v>
      </c>
    </row>
    <row r="369" spans="1:9" customFormat="1" x14ac:dyDescent="0.45">
      <c r="A369" s="96" t="s">
        <v>5765</v>
      </c>
      <c r="B369">
        <v>2</v>
      </c>
      <c r="C369" s="92">
        <v>5</v>
      </c>
      <c r="D369" s="93" t="s">
        <v>1574</v>
      </c>
      <c r="E369" t="str" cm="1">
        <f t="array" ref="E369">IFERROR(_xlfn.SWITCH(A369, "Tiny", "TS", "Mini", "MC", "Junior", "JC", "Senior", "SC", "GCSE", "GCSE"),"")</f>
        <v>MC</v>
      </c>
      <c r="F369" s="92" t="str">
        <f ca="1">IFERROR(VLOOKUP(I369,INDIRECT(A369&amp;"!"&amp;" C:D"), 2, FALSE),"")</f>
        <v>Sorting</v>
      </c>
      <c r="G369" s="92" t="str" cm="1">
        <f t="array" ref="G369">IFERROR(CONCATENATE(TEXT(_xlfn.SWITCH(A369, "Tiny", "1", "Mini", "2", "Junior", "3", "Senior", "4", "GCSE", "5"),"00"),"-", IF(ISBLANK(B369), "XX", TEXT(B369,"00")), "-", TEXT(C369,"000")),"")</f>
        <v>02-02-005</v>
      </c>
      <c r="I369" s="97" t="str">
        <f>IF(ISBLANK(A369), "", IF(ISNUMBER(B369),_xlfn.CONCAT(E369, B369, ".", C369), _xlfn.CONCAT(E369, C369)))</f>
        <v>MC2.5</v>
      </c>
    </row>
    <row r="370" spans="1:9" customFormat="1" x14ac:dyDescent="0.45">
      <c r="A370" s="96" t="s">
        <v>5765</v>
      </c>
      <c r="B370">
        <v>2</v>
      </c>
      <c r="C370" s="92">
        <v>5</v>
      </c>
      <c r="D370" s="93" t="s">
        <v>1580</v>
      </c>
      <c r="E370" t="str" cm="1">
        <f t="array" ref="E370">IFERROR(_xlfn.SWITCH(A370, "Tiny", "TS", "Mini", "MC", "Junior", "JC", "Senior", "SC", "GCSE", "GCSE"),"")</f>
        <v>MC</v>
      </c>
      <c r="F370" s="92" t="str">
        <f ca="1">IFERROR(VLOOKUP(I370,INDIRECT(A370&amp;"!"&amp;" C:D"), 2, FALSE),"")</f>
        <v>Sorting</v>
      </c>
      <c r="G370" s="92" t="str" cm="1">
        <f t="array" ref="G370">IFERROR(CONCATENATE(TEXT(_xlfn.SWITCH(A370, "Tiny", "1", "Mini", "2", "Junior", "3", "Senior", "4", "GCSE", "5"),"00"),"-", IF(ISBLANK(B370), "XX", TEXT(B370,"00")), "-", TEXT(C370,"000")),"")</f>
        <v>02-02-005</v>
      </c>
      <c r="I370" s="97" t="str">
        <f>IF(ISBLANK(A370), "", IF(ISNUMBER(B370),_xlfn.CONCAT(E370, B370, ".", C370), _xlfn.CONCAT(E370, C370)))</f>
        <v>MC2.5</v>
      </c>
    </row>
    <row r="371" spans="1:9" customFormat="1" x14ac:dyDescent="0.45">
      <c r="A371" s="96" t="s">
        <v>5765</v>
      </c>
      <c r="B371">
        <v>2</v>
      </c>
      <c r="C371" s="92">
        <v>5</v>
      </c>
      <c r="D371" s="93" t="s">
        <v>1583</v>
      </c>
      <c r="E371" t="str" cm="1">
        <f t="array" ref="E371">IFERROR(_xlfn.SWITCH(A371, "Tiny", "TS", "Mini", "MC", "Junior", "JC", "Senior", "SC", "GCSE", "GCSE"),"")</f>
        <v>MC</v>
      </c>
      <c r="F371" s="92" t="str">
        <f ca="1">IFERROR(VLOOKUP(I371,INDIRECT(A371&amp;"!"&amp;" C:D"), 2, FALSE),"")</f>
        <v>Sorting</v>
      </c>
      <c r="G371" s="92" t="str" cm="1">
        <f t="array" ref="G371">IFERROR(CONCATENATE(TEXT(_xlfn.SWITCH(A371, "Tiny", "1", "Mini", "2", "Junior", "3", "Senior", "4", "GCSE", "5"),"00"),"-", IF(ISBLANK(B371), "XX", TEXT(B371,"00")), "-", TEXT(C371,"000")),"")</f>
        <v>02-02-005</v>
      </c>
      <c r="I371" s="97" t="str">
        <f>IF(ISBLANK(A371), "", IF(ISNUMBER(B371),_xlfn.CONCAT(E371, B371, ".", C371), _xlfn.CONCAT(E371, C371)))</f>
        <v>MC2.5</v>
      </c>
    </row>
    <row r="372" spans="1:9" customFormat="1" x14ac:dyDescent="0.45">
      <c r="A372" s="96" t="s">
        <v>5765</v>
      </c>
      <c r="B372">
        <v>2</v>
      </c>
      <c r="C372" s="92">
        <v>5</v>
      </c>
      <c r="D372" s="93" t="s">
        <v>1586</v>
      </c>
      <c r="E372" t="str" cm="1">
        <f t="array" ref="E372">IFERROR(_xlfn.SWITCH(A372, "Tiny", "TS", "Mini", "MC", "Junior", "JC", "Senior", "SC", "GCSE", "GCSE"),"")</f>
        <v>MC</v>
      </c>
      <c r="F372" s="92" t="str">
        <f ca="1">IFERROR(VLOOKUP(I372,INDIRECT(A372&amp;"!"&amp;" C:D"), 2, FALSE),"")</f>
        <v>Sorting</v>
      </c>
      <c r="G372" s="92" t="str" cm="1">
        <f t="array" ref="G372">IFERROR(CONCATENATE(TEXT(_xlfn.SWITCH(A372, "Tiny", "1", "Mini", "2", "Junior", "3", "Senior", "4", "GCSE", "5"),"00"),"-", IF(ISBLANK(B372), "XX", TEXT(B372,"00")), "-", TEXT(C372,"000")),"")</f>
        <v>02-02-005</v>
      </c>
      <c r="I372" s="97" t="str">
        <f>IF(ISBLANK(A372), "", IF(ISNUMBER(B372),_xlfn.CONCAT(E372, B372, ".", C372), _xlfn.CONCAT(E372, C372)))</f>
        <v>MC2.5</v>
      </c>
    </row>
    <row r="373" spans="1:9" customFormat="1" x14ac:dyDescent="0.45">
      <c r="A373" s="96" t="s">
        <v>5765</v>
      </c>
      <c r="B373">
        <v>2</v>
      </c>
      <c r="C373" s="92">
        <v>6</v>
      </c>
      <c r="D373" s="93" t="s">
        <v>802</v>
      </c>
      <c r="E373" t="str" cm="1">
        <f t="array" ref="E373">IFERROR(_xlfn.SWITCH(A373, "Tiny", "TS", "Mini", "MC", "Junior", "JC", "Senior", "SC", "GCSE", "GCSE"),"")</f>
        <v>MC</v>
      </c>
      <c r="F373" s="92" t="str">
        <f ca="1">IFERROR(VLOOKUP(I373,INDIRECT(A373&amp;"!"&amp;" C:D"), 2, FALSE),"")</f>
        <v>Lists II</v>
      </c>
      <c r="G373" s="92" t="str" cm="1">
        <f t="array" ref="G373">IFERROR(CONCATENATE(TEXT(_xlfn.SWITCH(A373, "Tiny", "1", "Mini", "2", "Junior", "3", "Senior", "4", "GCSE", "5"),"00"),"-", IF(ISBLANK(B373), "XX", TEXT(B373,"00")), "-", TEXT(C373,"000")),"")</f>
        <v>02-02-006</v>
      </c>
      <c r="I373" s="97" t="str">
        <f>IF(ISBLANK(A373), "", IF(ISNUMBER(B373),_xlfn.CONCAT(E373, B373, ".", C373), _xlfn.CONCAT(E373, C373)))</f>
        <v>MC2.6</v>
      </c>
    </row>
    <row r="374" spans="1:9" customFormat="1" x14ac:dyDescent="0.45">
      <c r="A374" s="96" t="s">
        <v>5765</v>
      </c>
      <c r="B374">
        <v>2</v>
      </c>
      <c r="C374" s="92">
        <v>6</v>
      </c>
      <c r="D374" s="93" t="s">
        <v>805</v>
      </c>
      <c r="E374" t="str" cm="1">
        <f t="array" ref="E374">IFERROR(_xlfn.SWITCH(A374, "Tiny", "TS", "Mini", "MC", "Junior", "JC", "Senior", "SC", "GCSE", "GCSE"),"")</f>
        <v>MC</v>
      </c>
      <c r="F374" s="92" t="str">
        <f ca="1">IFERROR(VLOOKUP(I374,INDIRECT(A374&amp;"!"&amp;" C:D"), 2, FALSE),"")</f>
        <v>Lists II</v>
      </c>
      <c r="G374" s="92" t="str" cm="1">
        <f t="array" ref="G374">IFERROR(CONCATENATE(TEXT(_xlfn.SWITCH(A374, "Tiny", "1", "Mini", "2", "Junior", "3", "Senior", "4", "GCSE", "5"),"00"),"-", IF(ISBLANK(B374), "XX", TEXT(B374,"00")), "-", TEXT(C374,"000")),"")</f>
        <v>02-02-006</v>
      </c>
      <c r="I374" s="97" t="str">
        <f>IF(ISBLANK(A374), "", IF(ISNUMBER(B374),_xlfn.CONCAT(E374, B374, ".", C374), _xlfn.CONCAT(E374, C374)))</f>
        <v>MC2.6</v>
      </c>
    </row>
    <row r="375" spans="1:9" customFormat="1" x14ac:dyDescent="0.45">
      <c r="A375" s="96" t="s">
        <v>5765</v>
      </c>
      <c r="B375">
        <v>2</v>
      </c>
      <c r="C375" s="92">
        <v>6</v>
      </c>
      <c r="D375" s="93" t="s">
        <v>825</v>
      </c>
      <c r="E375" t="str" cm="1">
        <f t="array" ref="E375">IFERROR(_xlfn.SWITCH(A375, "Tiny", "TS", "Mini", "MC", "Junior", "JC", "Senior", "SC", "GCSE", "GCSE"),"")</f>
        <v>MC</v>
      </c>
      <c r="F375" s="92" t="str">
        <f ca="1">IFERROR(VLOOKUP(I375,INDIRECT(A375&amp;"!"&amp;" C:D"), 2, FALSE),"")</f>
        <v>Lists II</v>
      </c>
      <c r="G375" s="92" t="str" cm="1">
        <f t="array" ref="G375">IFERROR(CONCATENATE(TEXT(_xlfn.SWITCH(A375, "Tiny", "1", "Mini", "2", "Junior", "3", "Senior", "4", "GCSE", "5"),"00"),"-", IF(ISBLANK(B375), "XX", TEXT(B375,"00")), "-", TEXT(C375,"000")),"")</f>
        <v>02-02-006</v>
      </c>
      <c r="I375" s="97" t="str">
        <f>IF(ISBLANK(A375), "", IF(ISNUMBER(B375),_xlfn.CONCAT(E375, B375, ".", C375), _xlfn.CONCAT(E375, C375)))</f>
        <v>MC2.6</v>
      </c>
    </row>
    <row r="376" spans="1:9" customFormat="1" x14ac:dyDescent="0.45">
      <c r="A376" s="96" t="s">
        <v>5765</v>
      </c>
      <c r="B376">
        <v>2</v>
      </c>
      <c r="C376" s="92">
        <v>6</v>
      </c>
      <c r="D376" s="93" t="s">
        <v>828</v>
      </c>
      <c r="E376" t="str" cm="1">
        <f t="array" ref="E376">IFERROR(_xlfn.SWITCH(A376, "Tiny", "TS", "Mini", "MC", "Junior", "JC", "Senior", "SC", "GCSE", "GCSE"),"")</f>
        <v>MC</v>
      </c>
      <c r="F376" s="92" t="str">
        <f ca="1">IFERROR(VLOOKUP(I376,INDIRECT(A376&amp;"!"&amp;" C:D"), 2, FALSE),"")</f>
        <v>Lists II</v>
      </c>
      <c r="G376" s="92" t="str" cm="1">
        <f t="array" ref="G376">IFERROR(CONCATENATE(TEXT(_xlfn.SWITCH(A376, "Tiny", "1", "Mini", "2", "Junior", "3", "Senior", "4", "GCSE", "5"),"00"),"-", IF(ISBLANK(B376), "XX", TEXT(B376,"00")), "-", TEXT(C376,"000")),"")</f>
        <v>02-02-006</v>
      </c>
      <c r="I376" s="97" t="str">
        <f>IF(ISBLANK(A376), "", IF(ISNUMBER(B376),_xlfn.CONCAT(E376, B376, ".", C376), _xlfn.CONCAT(E376, C376)))</f>
        <v>MC2.6</v>
      </c>
    </row>
    <row r="377" spans="1:9" customFormat="1" x14ac:dyDescent="0.45">
      <c r="A377" s="96" t="s">
        <v>5765</v>
      </c>
      <c r="B377">
        <v>2</v>
      </c>
      <c r="C377" s="92">
        <v>7</v>
      </c>
      <c r="D377" s="93" t="s">
        <v>714</v>
      </c>
      <c r="E377" t="str" cm="1">
        <f t="array" ref="E377">IFERROR(_xlfn.SWITCH(A377, "Tiny", "TS", "Mini", "MC", "Junior", "JC", "Senior", "SC", "GCSE", "GCSE"),"")</f>
        <v>MC</v>
      </c>
      <c r="F377" s="92" t="str">
        <f ca="1">IFERROR(VLOOKUP(I377,INDIRECT(A377&amp;"!"&amp;" C:D"), 2, FALSE),"")</f>
        <v>Functions II</v>
      </c>
      <c r="G377" s="92" t="str" cm="1">
        <f t="array" ref="G377">IFERROR(CONCATENATE(TEXT(_xlfn.SWITCH(A377, "Tiny", "1", "Mini", "2", "Junior", "3", "Senior", "4", "GCSE", "5"),"00"),"-", IF(ISBLANK(B377), "XX", TEXT(B377,"00")), "-", TEXT(C377,"000")),"")</f>
        <v>02-02-007</v>
      </c>
      <c r="I377" s="97" t="str">
        <f>IF(ISBLANK(A377), "", IF(ISNUMBER(B377),_xlfn.CONCAT(E377, B377, ".", C377), _xlfn.CONCAT(E377, C377)))</f>
        <v>MC2.7</v>
      </c>
    </row>
    <row r="378" spans="1:9" customFormat="1" x14ac:dyDescent="0.45">
      <c r="A378" s="96" t="s">
        <v>5765</v>
      </c>
      <c r="B378">
        <v>2</v>
      </c>
      <c r="C378" s="92">
        <v>7</v>
      </c>
      <c r="D378" s="93" t="s">
        <v>717</v>
      </c>
      <c r="E378" t="str" cm="1">
        <f t="array" ref="E378">IFERROR(_xlfn.SWITCH(A378, "Tiny", "TS", "Mini", "MC", "Junior", "JC", "Senior", "SC", "GCSE", "GCSE"),"")</f>
        <v>MC</v>
      </c>
      <c r="F378" s="92" t="str">
        <f ca="1">IFERROR(VLOOKUP(I378,INDIRECT(A378&amp;"!"&amp;" C:D"), 2, FALSE),"")</f>
        <v>Functions II</v>
      </c>
      <c r="G378" s="92" t="str" cm="1">
        <f t="array" ref="G378">IFERROR(CONCATENATE(TEXT(_xlfn.SWITCH(A378, "Tiny", "1", "Mini", "2", "Junior", "3", "Senior", "4", "GCSE", "5"),"00"),"-", IF(ISBLANK(B378), "XX", TEXT(B378,"00")), "-", TEXT(C378,"000")),"")</f>
        <v>02-02-007</v>
      </c>
      <c r="I378" s="97" t="str">
        <f>IF(ISBLANK(A378), "", IF(ISNUMBER(B378),_xlfn.CONCAT(E378, B378, ".", C378), _xlfn.CONCAT(E378, C378)))</f>
        <v>MC2.7</v>
      </c>
    </row>
    <row r="379" spans="1:9" customFormat="1" x14ac:dyDescent="0.45">
      <c r="A379" s="96" t="s">
        <v>5765</v>
      </c>
      <c r="B379">
        <v>2</v>
      </c>
      <c r="C379" s="92">
        <v>7</v>
      </c>
      <c r="D379" s="93" t="s">
        <v>730</v>
      </c>
      <c r="E379" t="str" cm="1">
        <f t="array" ref="E379">IFERROR(_xlfn.SWITCH(A379, "Tiny", "TS", "Mini", "MC", "Junior", "JC", "Senior", "SC", "GCSE", "GCSE"),"")</f>
        <v>MC</v>
      </c>
      <c r="F379" s="92" t="str">
        <f ca="1">IFERROR(VLOOKUP(I379,INDIRECT(A379&amp;"!"&amp;" C:D"), 2, FALSE),"")</f>
        <v>Functions II</v>
      </c>
      <c r="G379" s="92" t="str" cm="1">
        <f t="array" ref="G379">IFERROR(CONCATENATE(TEXT(_xlfn.SWITCH(A379, "Tiny", "1", "Mini", "2", "Junior", "3", "Senior", "4", "GCSE", "5"),"00"),"-", IF(ISBLANK(B379), "XX", TEXT(B379,"00")), "-", TEXT(C379,"000")),"")</f>
        <v>02-02-007</v>
      </c>
      <c r="I379" s="97" t="str">
        <f>IF(ISBLANK(A379), "", IF(ISNUMBER(B379),_xlfn.CONCAT(E379, B379, ".", C379), _xlfn.CONCAT(E379, C379)))</f>
        <v>MC2.7</v>
      </c>
    </row>
    <row r="380" spans="1:9" customFormat="1" x14ac:dyDescent="0.45">
      <c r="A380" s="96" t="s">
        <v>5765</v>
      </c>
      <c r="B380">
        <v>2</v>
      </c>
      <c r="C380" s="92">
        <v>7</v>
      </c>
      <c r="D380" s="93" t="s">
        <v>733</v>
      </c>
      <c r="E380" t="str" cm="1">
        <f t="array" ref="E380">IFERROR(_xlfn.SWITCH(A380, "Tiny", "TS", "Mini", "MC", "Junior", "JC", "Senior", "SC", "GCSE", "GCSE"),"")</f>
        <v>MC</v>
      </c>
      <c r="F380" s="92" t="str">
        <f ca="1">IFERROR(VLOOKUP(I380,INDIRECT(A380&amp;"!"&amp;" C:D"), 2, FALSE),"")</f>
        <v>Functions II</v>
      </c>
      <c r="G380" s="92" t="str" cm="1">
        <f t="array" ref="G380">IFERROR(CONCATENATE(TEXT(_xlfn.SWITCH(A380, "Tiny", "1", "Mini", "2", "Junior", "3", "Senior", "4", "GCSE", "5"),"00"),"-", IF(ISBLANK(B380), "XX", TEXT(B380,"00")), "-", TEXT(C380,"000")),"")</f>
        <v>02-02-007</v>
      </c>
      <c r="I380" s="97" t="str">
        <f>IF(ISBLANK(A380), "", IF(ISNUMBER(B380),_xlfn.CONCAT(E380, B380, ".", C380), _xlfn.CONCAT(E380, C380)))</f>
        <v>MC2.7</v>
      </c>
    </row>
    <row r="381" spans="1:9" customFormat="1" x14ac:dyDescent="0.45">
      <c r="A381" s="96" t="s">
        <v>5765</v>
      </c>
      <c r="B381">
        <v>2</v>
      </c>
      <c r="C381" s="92">
        <v>8</v>
      </c>
      <c r="D381" s="93" t="s">
        <v>1078</v>
      </c>
      <c r="E381" t="str" cm="1">
        <f t="array" ref="E381">IFERROR(_xlfn.SWITCH(A381, "Tiny", "TS", "Mini", "MC", "Junior", "JC", "Senior", "SC", "GCSE", "GCSE"),"")</f>
        <v>MC</v>
      </c>
      <c r="F381" s="92" t="str">
        <f ca="1">IFERROR(VLOOKUP(I381,INDIRECT(A381&amp;"!"&amp;" C:D"), 2, FALSE),"")</f>
        <v>Tree Structures</v>
      </c>
      <c r="G381" s="92" t="str" cm="1">
        <f t="array" ref="G381">IFERROR(CONCATENATE(TEXT(_xlfn.SWITCH(A381, "Tiny", "1", "Mini", "2", "Junior", "3", "Senior", "4", "GCSE", "5"),"00"),"-", IF(ISBLANK(B381), "XX", TEXT(B381,"00")), "-", TEXT(C381,"000")),"")</f>
        <v>02-02-008</v>
      </c>
      <c r="I381" s="97" t="str">
        <f>IF(ISBLANK(A381), "", IF(ISNUMBER(B381),_xlfn.CONCAT(E381, B381, ".", C381), _xlfn.CONCAT(E381, C381)))</f>
        <v>MC2.8</v>
      </c>
    </row>
    <row r="382" spans="1:9" customFormat="1" x14ac:dyDescent="0.45">
      <c r="A382" s="96" t="s">
        <v>5765</v>
      </c>
      <c r="B382">
        <v>2</v>
      </c>
      <c r="C382" s="92">
        <v>8</v>
      </c>
      <c r="D382" s="93" t="s">
        <v>1081</v>
      </c>
      <c r="E382" t="str" cm="1">
        <f t="array" ref="E382">IFERROR(_xlfn.SWITCH(A382, "Tiny", "TS", "Mini", "MC", "Junior", "JC", "Senior", "SC", "GCSE", "GCSE"),"")</f>
        <v>MC</v>
      </c>
      <c r="F382" s="92" t="str">
        <f ca="1">IFERROR(VLOOKUP(I382,INDIRECT(A382&amp;"!"&amp;" C:D"), 2, FALSE),"")</f>
        <v>Tree Structures</v>
      </c>
      <c r="G382" s="92" t="str" cm="1">
        <f t="array" ref="G382">IFERROR(CONCATENATE(TEXT(_xlfn.SWITCH(A382, "Tiny", "1", "Mini", "2", "Junior", "3", "Senior", "4", "GCSE", "5"),"00"),"-", IF(ISBLANK(B382), "XX", TEXT(B382,"00")), "-", TEXT(C382,"000")),"")</f>
        <v>02-02-008</v>
      </c>
      <c r="I382" s="97" t="str">
        <f>IF(ISBLANK(A382), "", IF(ISNUMBER(B382),_xlfn.CONCAT(E382, B382, ".", C382), _xlfn.CONCAT(E382, C382)))</f>
        <v>MC2.8</v>
      </c>
    </row>
    <row r="383" spans="1:9" customFormat="1" x14ac:dyDescent="0.45">
      <c r="A383" s="96" t="s">
        <v>5765</v>
      </c>
      <c r="B383">
        <v>2</v>
      </c>
      <c r="C383" s="92">
        <v>8</v>
      </c>
      <c r="D383" s="93" t="s">
        <v>1084</v>
      </c>
      <c r="E383" t="str" cm="1">
        <f t="array" ref="E383">IFERROR(_xlfn.SWITCH(A383, "Tiny", "TS", "Mini", "MC", "Junior", "JC", "Senior", "SC", "GCSE", "GCSE"),"")</f>
        <v>MC</v>
      </c>
      <c r="F383" s="92" t="str">
        <f ca="1">IFERROR(VLOOKUP(I383,INDIRECT(A383&amp;"!"&amp;" C:D"), 2, FALSE),"")</f>
        <v>Tree Structures</v>
      </c>
      <c r="G383" s="92" t="str" cm="1">
        <f t="array" ref="G383">IFERROR(CONCATENATE(TEXT(_xlfn.SWITCH(A383, "Tiny", "1", "Mini", "2", "Junior", "3", "Senior", "4", "GCSE", "5"),"00"),"-", IF(ISBLANK(B383), "XX", TEXT(B383,"00")), "-", TEXT(C383,"000")),"")</f>
        <v>02-02-008</v>
      </c>
      <c r="I383" s="97" t="str">
        <f>IF(ISBLANK(A383), "", IF(ISNUMBER(B383),_xlfn.CONCAT(E383, B383, ".", C383), _xlfn.CONCAT(E383, C383)))</f>
        <v>MC2.8</v>
      </c>
    </row>
    <row r="384" spans="1:9" customFormat="1" x14ac:dyDescent="0.45">
      <c r="A384" s="96" t="s">
        <v>5765</v>
      </c>
      <c r="B384">
        <v>2</v>
      </c>
      <c r="C384" s="92">
        <v>8</v>
      </c>
      <c r="D384" s="93" t="s">
        <v>1089</v>
      </c>
      <c r="E384" t="str" cm="1">
        <f t="array" ref="E384">IFERROR(_xlfn.SWITCH(A384, "Tiny", "TS", "Mini", "MC", "Junior", "JC", "Senior", "SC", "GCSE", "GCSE"),"")</f>
        <v>MC</v>
      </c>
      <c r="F384" s="92" t="str">
        <f ca="1">IFERROR(VLOOKUP(I384,INDIRECT(A384&amp;"!"&amp;" C:D"), 2, FALSE),"")</f>
        <v>Tree Structures</v>
      </c>
      <c r="G384" s="92" t="str" cm="1">
        <f t="array" ref="G384">IFERROR(CONCATENATE(TEXT(_xlfn.SWITCH(A384, "Tiny", "1", "Mini", "2", "Junior", "3", "Senior", "4", "GCSE", "5"),"00"),"-", IF(ISBLANK(B384), "XX", TEXT(B384,"00")), "-", TEXT(C384,"000")),"")</f>
        <v>02-02-008</v>
      </c>
      <c r="I384" s="97" t="str">
        <f>IF(ISBLANK(A384), "", IF(ISNUMBER(B384),_xlfn.CONCAT(E384, B384, ".", C384), _xlfn.CONCAT(E384, C384)))</f>
        <v>MC2.8</v>
      </c>
    </row>
    <row r="385" spans="1:9" customFormat="1" x14ac:dyDescent="0.45">
      <c r="A385" s="96" t="s">
        <v>5765</v>
      </c>
      <c r="B385">
        <v>2</v>
      </c>
      <c r="C385" s="92">
        <v>8</v>
      </c>
      <c r="D385" s="93" t="s">
        <v>1092</v>
      </c>
      <c r="E385" t="str" cm="1">
        <f t="array" ref="E385">IFERROR(_xlfn.SWITCH(A385, "Tiny", "TS", "Mini", "MC", "Junior", "JC", "Senior", "SC", "GCSE", "GCSE"),"")</f>
        <v>MC</v>
      </c>
      <c r="F385" s="92" t="str">
        <f ca="1">IFERROR(VLOOKUP(I385,INDIRECT(A385&amp;"!"&amp;" C:D"), 2, FALSE),"")</f>
        <v>Tree Structures</v>
      </c>
      <c r="G385" s="92" t="str" cm="1">
        <f t="array" ref="G385">IFERROR(CONCATENATE(TEXT(_xlfn.SWITCH(A385, "Tiny", "1", "Mini", "2", "Junior", "3", "Senior", "4", "GCSE", "5"),"00"),"-", IF(ISBLANK(B385), "XX", TEXT(B385,"00")), "-", TEXT(C385,"000")),"")</f>
        <v>02-02-008</v>
      </c>
      <c r="I385" s="97" t="str">
        <f>IF(ISBLANK(A385), "", IF(ISNUMBER(B385),_xlfn.CONCAT(E385, B385, ".", C385), _xlfn.CONCAT(E385, C385)))</f>
        <v>MC2.8</v>
      </c>
    </row>
    <row r="386" spans="1:9" customFormat="1" x14ac:dyDescent="0.45">
      <c r="A386" s="96" t="s">
        <v>5765</v>
      </c>
      <c r="B386">
        <v>2</v>
      </c>
      <c r="C386" s="92">
        <v>8</v>
      </c>
      <c r="D386" s="93" t="s">
        <v>1097</v>
      </c>
      <c r="E386" t="str" cm="1">
        <f t="array" ref="E386">IFERROR(_xlfn.SWITCH(A386, "Tiny", "TS", "Mini", "MC", "Junior", "JC", "Senior", "SC", "GCSE", "GCSE"),"")</f>
        <v>MC</v>
      </c>
      <c r="F386" s="92" t="str">
        <f ca="1">IFERROR(VLOOKUP(I386,INDIRECT(A386&amp;"!"&amp;" C:D"), 2, FALSE),"")</f>
        <v>Tree Structures</v>
      </c>
      <c r="G386" s="92" t="str" cm="1">
        <f t="array" ref="G386">IFERROR(CONCATENATE(TEXT(_xlfn.SWITCH(A386, "Tiny", "1", "Mini", "2", "Junior", "3", "Senior", "4", "GCSE", "5"),"00"),"-", IF(ISBLANK(B386), "XX", TEXT(B386,"00")), "-", TEXT(C386,"000")),"")</f>
        <v>02-02-008</v>
      </c>
      <c r="I386" s="97" t="str">
        <f>IF(ISBLANK(A386), "", IF(ISNUMBER(B386),_xlfn.CONCAT(E386, B386, ".", C386), _xlfn.CONCAT(E386, C386)))</f>
        <v>MC2.8</v>
      </c>
    </row>
    <row r="387" spans="1:9" customFormat="1" x14ac:dyDescent="0.45">
      <c r="A387" s="96" t="s">
        <v>5765</v>
      </c>
      <c r="B387">
        <v>2</v>
      </c>
      <c r="C387" s="92">
        <v>8</v>
      </c>
      <c r="D387" s="93" t="s">
        <v>1100</v>
      </c>
      <c r="E387" t="str" cm="1">
        <f t="array" ref="E387">IFERROR(_xlfn.SWITCH(A387, "Tiny", "TS", "Mini", "MC", "Junior", "JC", "Senior", "SC", "GCSE", "GCSE"),"")</f>
        <v>MC</v>
      </c>
      <c r="F387" s="92" t="str">
        <f ca="1">IFERROR(VLOOKUP(I387,INDIRECT(A387&amp;"!"&amp;" C:D"), 2, FALSE),"")</f>
        <v>Tree Structures</v>
      </c>
      <c r="G387" s="92" t="str" cm="1">
        <f t="array" ref="G387">IFERROR(CONCATENATE(TEXT(_xlfn.SWITCH(A387, "Tiny", "1", "Mini", "2", "Junior", "3", "Senior", "4", "GCSE", "5"),"00"),"-", IF(ISBLANK(B387), "XX", TEXT(B387,"00")), "-", TEXT(C387,"000")),"")</f>
        <v>02-02-008</v>
      </c>
      <c r="I387" s="97" t="str">
        <f>IF(ISBLANK(A387), "", IF(ISNUMBER(B387),_xlfn.CONCAT(E387, B387, ".", C387), _xlfn.CONCAT(E387, C387)))</f>
        <v>MC2.8</v>
      </c>
    </row>
    <row r="388" spans="1:9" customFormat="1" x14ac:dyDescent="0.45">
      <c r="A388" s="96" t="s">
        <v>5765</v>
      </c>
      <c r="B388">
        <v>2</v>
      </c>
      <c r="C388" s="92">
        <v>8</v>
      </c>
      <c r="D388" s="93" t="s">
        <v>1103</v>
      </c>
      <c r="E388" t="str" cm="1">
        <f t="array" ref="E388">IFERROR(_xlfn.SWITCH(A388, "Tiny", "TS", "Mini", "MC", "Junior", "JC", "Senior", "SC", "GCSE", "GCSE"),"")</f>
        <v>MC</v>
      </c>
      <c r="F388" s="92" t="str">
        <f ca="1">IFERROR(VLOOKUP(I388,INDIRECT(A388&amp;"!"&amp;" C:D"), 2, FALSE),"")</f>
        <v>Tree Structures</v>
      </c>
      <c r="G388" s="92" t="str" cm="1">
        <f t="array" ref="G388">IFERROR(CONCATENATE(TEXT(_xlfn.SWITCH(A388, "Tiny", "1", "Mini", "2", "Junior", "3", "Senior", "4", "GCSE", "5"),"00"),"-", IF(ISBLANK(B388), "XX", TEXT(B388,"00")), "-", TEXT(C388,"000")),"")</f>
        <v>02-02-008</v>
      </c>
      <c r="I388" s="97" t="str">
        <f>IF(ISBLANK(A388), "", IF(ISNUMBER(B388),_xlfn.CONCAT(E388, B388, ".", C388), _xlfn.CONCAT(E388, C388)))</f>
        <v>MC2.8</v>
      </c>
    </row>
    <row r="389" spans="1:9" customFormat="1" x14ac:dyDescent="0.45">
      <c r="A389" s="96" t="s">
        <v>5765</v>
      </c>
      <c r="B389">
        <v>2</v>
      </c>
      <c r="C389" s="92">
        <v>8</v>
      </c>
      <c r="D389" s="93" t="s">
        <v>1106</v>
      </c>
      <c r="E389" t="str" cm="1">
        <f t="array" ref="E389">IFERROR(_xlfn.SWITCH(A389, "Tiny", "TS", "Mini", "MC", "Junior", "JC", "Senior", "SC", "GCSE", "GCSE"),"")</f>
        <v>MC</v>
      </c>
      <c r="F389" s="92" t="str">
        <f ca="1">IFERROR(VLOOKUP(I389,INDIRECT(A389&amp;"!"&amp;" C:D"), 2, FALSE),"")</f>
        <v>Tree Structures</v>
      </c>
      <c r="G389" s="92" t="str" cm="1">
        <f t="array" ref="G389">IFERROR(CONCATENATE(TEXT(_xlfn.SWITCH(A389, "Tiny", "1", "Mini", "2", "Junior", "3", "Senior", "4", "GCSE", "5"),"00"),"-", IF(ISBLANK(B389), "XX", TEXT(B389,"00")), "-", TEXT(C389,"000")),"")</f>
        <v>02-02-008</v>
      </c>
      <c r="I389" s="97" t="str">
        <f>IF(ISBLANK(A389), "", IF(ISNUMBER(B389),_xlfn.CONCAT(E389, B389, ".", C389), _xlfn.CONCAT(E389, C389)))</f>
        <v>MC2.8</v>
      </c>
    </row>
    <row r="390" spans="1:9" customFormat="1" x14ac:dyDescent="0.45">
      <c r="A390" s="96" t="s">
        <v>5765</v>
      </c>
      <c r="B390">
        <v>2</v>
      </c>
      <c r="C390" s="92">
        <v>8</v>
      </c>
      <c r="D390" s="93" t="s">
        <v>1109</v>
      </c>
      <c r="E390" t="str" cm="1">
        <f t="array" ref="E390">IFERROR(_xlfn.SWITCH(A390, "Tiny", "TS", "Mini", "MC", "Junior", "JC", "Senior", "SC", "GCSE", "GCSE"),"")</f>
        <v>MC</v>
      </c>
      <c r="F390" s="92" t="str">
        <f ca="1">IFERROR(VLOOKUP(I390,INDIRECT(A390&amp;"!"&amp;" C:D"), 2, FALSE),"")</f>
        <v>Tree Structures</v>
      </c>
      <c r="G390" s="92" t="str" cm="1">
        <f t="array" ref="G390">IFERROR(CONCATENATE(TEXT(_xlfn.SWITCH(A390, "Tiny", "1", "Mini", "2", "Junior", "3", "Senior", "4", "GCSE", "5"),"00"),"-", IF(ISBLANK(B390), "XX", TEXT(B390,"00")), "-", TEXT(C390,"000")),"")</f>
        <v>02-02-008</v>
      </c>
      <c r="I390" s="97" t="str">
        <f>IF(ISBLANK(A390), "", IF(ISNUMBER(B390),_xlfn.CONCAT(E390, B390, ".", C390), _xlfn.CONCAT(E390, C390)))</f>
        <v>MC2.8</v>
      </c>
    </row>
    <row r="391" spans="1:9" customFormat="1" x14ac:dyDescent="0.45">
      <c r="A391" s="96" t="s">
        <v>5765</v>
      </c>
      <c r="B391">
        <v>2</v>
      </c>
      <c r="C391" s="92">
        <v>9</v>
      </c>
      <c r="D391" s="93" t="s">
        <v>443</v>
      </c>
      <c r="E391" t="str" cm="1">
        <f t="array" ref="E391">IFERROR(_xlfn.SWITCH(A391, "Tiny", "TS", "Mini", "MC", "Junior", "JC", "Senior", "SC", "GCSE", "GCSE"),"")</f>
        <v>MC</v>
      </c>
      <c r="F391" s="92" t="str">
        <f ca="1">IFERROR(VLOOKUP(I391,INDIRECT(A391&amp;"!"&amp;" C:D"), 2, FALSE),"")</f>
        <v>Concurrency</v>
      </c>
      <c r="G391" s="92" t="str" cm="1">
        <f t="array" ref="G391">IFERROR(CONCATENATE(TEXT(_xlfn.SWITCH(A391, "Tiny", "1", "Mini", "2", "Junior", "3", "Senior", "4", "GCSE", "5"),"00"),"-", IF(ISBLANK(B391), "XX", TEXT(B391,"00")), "-", TEXT(C391,"000")),"")</f>
        <v>02-02-009</v>
      </c>
      <c r="I391" s="97" t="str">
        <f>IF(ISBLANK(A391), "", IF(ISNUMBER(B391),_xlfn.CONCAT(E391, B391, ".", C391), _xlfn.CONCAT(E391, C391)))</f>
        <v>MC2.9</v>
      </c>
    </row>
    <row r="392" spans="1:9" customFormat="1" x14ac:dyDescent="0.45">
      <c r="A392" s="96" t="s">
        <v>5765</v>
      </c>
      <c r="B392">
        <v>2</v>
      </c>
      <c r="C392" s="92">
        <v>9</v>
      </c>
      <c r="D392" s="93" t="s">
        <v>462</v>
      </c>
      <c r="E392" t="str" cm="1">
        <f t="array" ref="E392">IFERROR(_xlfn.SWITCH(A392, "Tiny", "TS", "Mini", "MC", "Junior", "JC", "Senior", "SC", "GCSE", "GCSE"),"")</f>
        <v>MC</v>
      </c>
      <c r="F392" s="92" t="str">
        <f ca="1">IFERROR(VLOOKUP(I392,INDIRECT(A392&amp;"!"&amp;" C:D"), 2, FALSE),"")</f>
        <v>Concurrency</v>
      </c>
      <c r="G392" s="92" t="str" cm="1">
        <f t="array" ref="G392">IFERROR(CONCATENATE(TEXT(_xlfn.SWITCH(A392, "Tiny", "1", "Mini", "2", "Junior", "3", "Senior", "4", "GCSE", "5"),"00"),"-", IF(ISBLANK(B392), "XX", TEXT(B392,"00")), "-", TEXT(C392,"000")),"")</f>
        <v>02-02-009</v>
      </c>
      <c r="I392" s="97" t="str">
        <f>IF(ISBLANK(A392), "", IF(ISNUMBER(B392),_xlfn.CONCAT(E392, B392, ".", C392), _xlfn.CONCAT(E392, C392)))</f>
        <v>MC2.9</v>
      </c>
    </row>
    <row r="393" spans="1:9" customFormat="1" x14ac:dyDescent="0.45">
      <c r="A393" s="96" t="s">
        <v>5765</v>
      </c>
      <c r="B393">
        <v>2</v>
      </c>
      <c r="C393" s="92">
        <v>9</v>
      </c>
      <c r="D393" s="93" t="s">
        <v>465</v>
      </c>
      <c r="E393" t="str" cm="1">
        <f t="array" ref="E393">IFERROR(_xlfn.SWITCH(A393, "Tiny", "TS", "Mini", "MC", "Junior", "JC", "Senior", "SC", "GCSE", "GCSE"),"")</f>
        <v>MC</v>
      </c>
      <c r="F393" s="92" t="str">
        <f ca="1">IFERROR(VLOOKUP(I393,INDIRECT(A393&amp;"!"&amp;" C:D"), 2, FALSE),"")</f>
        <v>Concurrency</v>
      </c>
      <c r="G393" s="92" t="str" cm="1">
        <f t="array" ref="G393">IFERROR(CONCATENATE(TEXT(_xlfn.SWITCH(A393, "Tiny", "1", "Mini", "2", "Junior", "3", "Senior", "4", "GCSE", "5"),"00"),"-", IF(ISBLANK(B393), "XX", TEXT(B393,"00")), "-", TEXT(C393,"000")),"")</f>
        <v>02-02-009</v>
      </c>
      <c r="I393" s="97" t="str">
        <f>IF(ISBLANK(A393), "", IF(ISNUMBER(B393),_xlfn.CONCAT(E393, B393, ".", C393), _xlfn.CONCAT(E393, C393)))</f>
        <v>MC2.9</v>
      </c>
    </row>
    <row r="394" spans="1:9" customFormat="1" x14ac:dyDescent="0.45">
      <c r="A394" s="96" t="s">
        <v>5765</v>
      </c>
      <c r="B394">
        <v>2</v>
      </c>
      <c r="C394" s="92">
        <v>9</v>
      </c>
      <c r="D394" s="93" t="s">
        <v>471</v>
      </c>
      <c r="E394" t="str" cm="1">
        <f t="array" ref="E394">IFERROR(_xlfn.SWITCH(A394, "Tiny", "TS", "Mini", "MC", "Junior", "JC", "Senior", "SC", "GCSE", "GCSE"),"")</f>
        <v>MC</v>
      </c>
      <c r="F394" s="92" t="str">
        <f ca="1">IFERROR(VLOOKUP(I394,INDIRECT(A394&amp;"!"&amp;" C:D"), 2, FALSE),"")</f>
        <v>Concurrency</v>
      </c>
      <c r="G394" s="92" t="str" cm="1">
        <f t="array" ref="G394">IFERROR(CONCATENATE(TEXT(_xlfn.SWITCH(A394, "Tiny", "1", "Mini", "2", "Junior", "3", "Senior", "4", "GCSE", "5"),"00"),"-", IF(ISBLANK(B394), "XX", TEXT(B394,"00")), "-", TEXT(C394,"000")),"")</f>
        <v>02-02-009</v>
      </c>
      <c r="I394" s="97" t="str">
        <f>IF(ISBLANK(A394), "", IF(ISNUMBER(B394),_xlfn.CONCAT(E394, B394, ".", C394), _xlfn.CONCAT(E394, C394)))</f>
        <v>MC2.9</v>
      </c>
    </row>
    <row r="395" spans="1:9" customFormat="1" x14ac:dyDescent="0.45">
      <c r="A395" s="96" t="s">
        <v>5765</v>
      </c>
      <c r="B395">
        <v>2</v>
      </c>
      <c r="C395" s="92">
        <v>9</v>
      </c>
      <c r="D395" s="93" t="s">
        <v>474</v>
      </c>
      <c r="E395" t="str" cm="1">
        <f t="array" ref="E395">IFERROR(_xlfn.SWITCH(A395, "Tiny", "TS", "Mini", "MC", "Junior", "JC", "Senior", "SC", "GCSE", "GCSE"),"")</f>
        <v>MC</v>
      </c>
      <c r="F395" s="92" t="str">
        <f ca="1">IFERROR(VLOOKUP(I395,INDIRECT(A395&amp;"!"&amp;" C:D"), 2, FALSE),"")</f>
        <v>Concurrency</v>
      </c>
      <c r="G395" s="92" t="str" cm="1">
        <f t="array" ref="G395">IFERROR(CONCATENATE(TEXT(_xlfn.SWITCH(A395, "Tiny", "1", "Mini", "2", "Junior", "3", "Senior", "4", "GCSE", "5"),"00"),"-", IF(ISBLANK(B395), "XX", TEXT(B395,"00")), "-", TEXT(C395,"000")),"")</f>
        <v>02-02-009</v>
      </c>
      <c r="I395" s="97" t="str">
        <f>IF(ISBLANK(A395), "", IF(ISNUMBER(B395),_xlfn.CONCAT(E395, B395, ".", C395), _xlfn.CONCAT(E395, C395)))</f>
        <v>MC2.9</v>
      </c>
    </row>
    <row r="396" spans="1:9" customFormat="1" x14ac:dyDescent="0.45">
      <c r="A396" s="96" t="s">
        <v>5765</v>
      </c>
      <c r="B396">
        <v>2</v>
      </c>
      <c r="C396" s="92">
        <v>9</v>
      </c>
      <c r="D396" s="93" t="s">
        <v>477</v>
      </c>
      <c r="E396" t="str" cm="1">
        <f t="array" ref="E396">IFERROR(_xlfn.SWITCH(A396, "Tiny", "TS", "Mini", "MC", "Junior", "JC", "Senior", "SC", "GCSE", "GCSE"),"")</f>
        <v>MC</v>
      </c>
      <c r="F396" s="92" t="str">
        <f ca="1">IFERROR(VLOOKUP(I396,INDIRECT(A396&amp;"!"&amp;" C:D"), 2, FALSE),"")</f>
        <v>Concurrency</v>
      </c>
      <c r="G396" s="92" t="str" cm="1">
        <f t="array" ref="G396">IFERROR(CONCATENATE(TEXT(_xlfn.SWITCH(A396, "Tiny", "1", "Mini", "2", "Junior", "3", "Senior", "4", "GCSE", "5"),"00"),"-", IF(ISBLANK(B396), "XX", TEXT(B396,"00")), "-", TEXT(C396,"000")),"")</f>
        <v>02-02-009</v>
      </c>
      <c r="I396" s="97" t="str">
        <f>IF(ISBLANK(A396), "", IF(ISNUMBER(B396),_xlfn.CONCAT(E396, B396, ".", C396), _xlfn.CONCAT(E396, C396)))</f>
        <v>MC2.9</v>
      </c>
    </row>
    <row r="397" spans="1:9" customFormat="1" x14ac:dyDescent="0.45">
      <c r="A397" s="96" t="s">
        <v>5765</v>
      </c>
      <c r="B397">
        <v>3</v>
      </c>
      <c r="C397" s="92">
        <v>1</v>
      </c>
      <c r="D397" s="93" t="s">
        <v>1298</v>
      </c>
      <c r="E397" t="str" cm="1">
        <f t="array" ref="E397">IFERROR(_xlfn.SWITCH(A397, "Tiny", "TS", "Mini", "MC", "Junior", "JC", "Senior", "SC", "GCSE", "GCSE"),"")</f>
        <v>MC</v>
      </c>
      <c r="F397" s="92" t="str">
        <f ca="1">IFERROR(VLOOKUP(I397,INDIRECT(A397&amp;"!"&amp;" C:D"), 2, FALSE),"")</f>
        <v>Modules</v>
      </c>
      <c r="G397" s="92" t="str" cm="1">
        <f t="array" ref="G397">IFERROR(CONCATENATE(TEXT(_xlfn.SWITCH(A397, "Tiny", "1", "Mini", "2", "Junior", "3", "Senior", "4", "GCSE", "5"),"00"),"-", IF(ISBLANK(B397), "XX", TEXT(B397,"00")), "-", TEXT(C397,"000")),"")</f>
        <v>02-03-001</v>
      </c>
      <c r="I397" s="97" t="str">
        <f>IF(ISBLANK(A397), "", IF(ISNUMBER(B397),_xlfn.CONCAT(E397, B397, ".", C397), _xlfn.CONCAT(E397, C397)))</f>
        <v>MC3.1</v>
      </c>
    </row>
    <row r="398" spans="1:9" customFormat="1" x14ac:dyDescent="0.45">
      <c r="A398" s="96" t="s">
        <v>5765</v>
      </c>
      <c r="B398">
        <v>3</v>
      </c>
      <c r="C398" s="92">
        <v>1</v>
      </c>
      <c r="D398" s="93" t="s">
        <v>1301</v>
      </c>
      <c r="E398" t="str" cm="1">
        <f t="array" ref="E398">IFERROR(_xlfn.SWITCH(A398, "Tiny", "TS", "Mini", "MC", "Junior", "JC", "Senior", "SC", "GCSE", "GCSE"),"")</f>
        <v>MC</v>
      </c>
      <c r="F398" s="92" t="str">
        <f ca="1">IFERROR(VLOOKUP(I398,INDIRECT(A398&amp;"!"&amp;" C:D"), 2, FALSE),"")</f>
        <v>Modules</v>
      </c>
      <c r="G398" s="92" t="str" cm="1">
        <f t="array" ref="G398">IFERROR(CONCATENATE(TEXT(_xlfn.SWITCH(A398, "Tiny", "1", "Mini", "2", "Junior", "3", "Senior", "4", "GCSE", "5"),"00"),"-", IF(ISBLANK(B398), "XX", TEXT(B398,"00")), "-", TEXT(C398,"000")),"")</f>
        <v>02-03-001</v>
      </c>
      <c r="I398" s="97" t="str">
        <f>IF(ISBLANK(A398), "", IF(ISNUMBER(B398),_xlfn.CONCAT(E398, B398, ".", C398), _xlfn.CONCAT(E398, C398)))</f>
        <v>MC3.1</v>
      </c>
    </row>
    <row r="399" spans="1:9" customFormat="1" x14ac:dyDescent="0.45">
      <c r="A399" s="96" t="s">
        <v>5765</v>
      </c>
      <c r="B399">
        <v>3</v>
      </c>
      <c r="C399" s="92">
        <v>1</v>
      </c>
      <c r="D399" s="93" t="s">
        <v>1304</v>
      </c>
      <c r="E399" t="str" cm="1">
        <f t="array" ref="E399">IFERROR(_xlfn.SWITCH(A399, "Tiny", "TS", "Mini", "MC", "Junior", "JC", "Senior", "SC", "GCSE", "GCSE"),"")</f>
        <v>MC</v>
      </c>
      <c r="F399" s="92" t="str">
        <f ca="1">IFERROR(VLOOKUP(I399,INDIRECT(A399&amp;"!"&amp;" C:D"), 2, FALSE),"")</f>
        <v>Modules</v>
      </c>
      <c r="G399" s="92" t="str" cm="1">
        <f t="array" ref="G399">IFERROR(CONCATENATE(TEXT(_xlfn.SWITCH(A399, "Tiny", "1", "Mini", "2", "Junior", "3", "Senior", "4", "GCSE", "5"),"00"),"-", IF(ISBLANK(B399), "XX", TEXT(B399,"00")), "-", TEXT(C399,"000")),"")</f>
        <v>02-03-001</v>
      </c>
      <c r="I399" s="97" t="str">
        <f>IF(ISBLANK(A399), "", IF(ISNUMBER(B399),_xlfn.CONCAT(E399, B399, ".", C399), _xlfn.CONCAT(E399, C399)))</f>
        <v>MC3.1</v>
      </c>
    </row>
    <row r="400" spans="1:9" customFormat="1" x14ac:dyDescent="0.45">
      <c r="A400" s="96" t="s">
        <v>5765</v>
      </c>
      <c r="B400">
        <v>3</v>
      </c>
      <c r="C400" s="92">
        <v>1</v>
      </c>
      <c r="D400" s="93" t="s">
        <v>1307</v>
      </c>
      <c r="E400" t="str" cm="1">
        <f t="array" ref="E400">IFERROR(_xlfn.SWITCH(A400, "Tiny", "TS", "Mini", "MC", "Junior", "JC", "Senior", "SC", "GCSE", "GCSE"),"")</f>
        <v>MC</v>
      </c>
      <c r="F400" s="92" t="str">
        <f ca="1">IFERROR(VLOOKUP(I400,INDIRECT(A400&amp;"!"&amp;" C:D"), 2, FALSE),"")</f>
        <v>Modules</v>
      </c>
      <c r="G400" s="92" t="str" cm="1">
        <f t="array" ref="G400">IFERROR(CONCATENATE(TEXT(_xlfn.SWITCH(A400, "Tiny", "1", "Mini", "2", "Junior", "3", "Senior", "4", "GCSE", "5"),"00"),"-", IF(ISBLANK(B400), "XX", TEXT(B400,"00")), "-", TEXT(C400,"000")),"")</f>
        <v>02-03-001</v>
      </c>
      <c r="I400" s="97" t="str">
        <f>IF(ISBLANK(A400), "", IF(ISNUMBER(B400),_xlfn.CONCAT(E400, B400, ".", C400), _xlfn.CONCAT(E400, C400)))</f>
        <v>MC3.1</v>
      </c>
    </row>
    <row r="401" spans="1:9" customFormat="1" x14ac:dyDescent="0.45">
      <c r="A401" s="96" t="s">
        <v>5765</v>
      </c>
      <c r="B401">
        <v>3</v>
      </c>
      <c r="C401" s="92">
        <v>1</v>
      </c>
      <c r="D401" s="93" t="s">
        <v>1310</v>
      </c>
      <c r="E401" t="str" cm="1">
        <f t="array" ref="E401">IFERROR(_xlfn.SWITCH(A401, "Tiny", "TS", "Mini", "MC", "Junior", "JC", "Senior", "SC", "GCSE", "GCSE"),"")</f>
        <v>MC</v>
      </c>
      <c r="F401" s="92" t="str">
        <f ca="1">IFERROR(VLOOKUP(I401,INDIRECT(A401&amp;"!"&amp;" C:D"), 2, FALSE),"")</f>
        <v>Modules</v>
      </c>
      <c r="G401" s="92" t="str" cm="1">
        <f t="array" ref="G401">IFERROR(CONCATENATE(TEXT(_xlfn.SWITCH(A401, "Tiny", "1", "Mini", "2", "Junior", "3", "Senior", "4", "GCSE", "5"),"00"),"-", IF(ISBLANK(B401), "XX", TEXT(B401,"00")), "-", TEXT(C401,"000")),"")</f>
        <v>02-03-001</v>
      </c>
      <c r="I401" s="97" t="str">
        <f>IF(ISBLANK(A401), "", IF(ISNUMBER(B401),_xlfn.CONCAT(E401, B401, ".", C401), _xlfn.CONCAT(E401, C401)))</f>
        <v>MC3.1</v>
      </c>
    </row>
    <row r="402" spans="1:9" customFormat="1" x14ac:dyDescent="0.45">
      <c r="A402" s="96" t="s">
        <v>5765</v>
      </c>
      <c r="B402">
        <v>3</v>
      </c>
      <c r="C402" s="92">
        <v>1</v>
      </c>
      <c r="D402" s="93" t="s">
        <v>1405</v>
      </c>
      <c r="E402" t="str" cm="1">
        <f t="array" ref="E402">IFERROR(_xlfn.SWITCH(A402, "Tiny", "TS", "Mini", "MC", "Junior", "JC", "Senior", "SC", "GCSE", "GCSE"),"")</f>
        <v>MC</v>
      </c>
      <c r="F402" s="92" t="str">
        <f ca="1">IFERROR(VLOOKUP(I402,INDIRECT(A402&amp;"!"&amp;" C:D"), 2, FALSE),"")</f>
        <v>Modules</v>
      </c>
      <c r="G402" s="92" t="str" cm="1">
        <f t="array" ref="G402">IFERROR(CONCATENATE(TEXT(_xlfn.SWITCH(A402, "Tiny", "1", "Mini", "2", "Junior", "3", "Senior", "4", "GCSE", "5"),"00"),"-", IF(ISBLANK(B402), "XX", TEXT(B402,"00")), "-", TEXT(C402,"000")),"")</f>
        <v>02-03-001</v>
      </c>
      <c r="I402" s="97" t="str">
        <f>IF(ISBLANK(A402), "", IF(ISNUMBER(B402),_xlfn.CONCAT(E402, B402, ".", C402), _xlfn.CONCAT(E402, C402)))</f>
        <v>MC3.1</v>
      </c>
    </row>
    <row r="403" spans="1:9" customFormat="1" x14ac:dyDescent="0.45">
      <c r="A403" s="96" t="s">
        <v>5765</v>
      </c>
      <c r="B403">
        <v>3</v>
      </c>
      <c r="C403" s="92">
        <v>1</v>
      </c>
      <c r="D403" s="93" t="s">
        <v>1408</v>
      </c>
      <c r="E403" t="str" cm="1">
        <f t="array" ref="E403">IFERROR(_xlfn.SWITCH(A403, "Tiny", "TS", "Mini", "MC", "Junior", "JC", "Senior", "SC", "GCSE", "GCSE"),"")</f>
        <v>MC</v>
      </c>
      <c r="F403" s="92" t="str">
        <f ca="1">IFERROR(VLOOKUP(I403,INDIRECT(A403&amp;"!"&amp;" C:D"), 2, FALSE),"")</f>
        <v>Modules</v>
      </c>
      <c r="G403" s="92" t="str" cm="1">
        <f t="array" ref="G403">IFERROR(CONCATENATE(TEXT(_xlfn.SWITCH(A403, "Tiny", "1", "Mini", "2", "Junior", "3", "Senior", "4", "GCSE", "5"),"00"),"-", IF(ISBLANK(B403), "XX", TEXT(B403,"00")), "-", TEXT(C403,"000")),"")</f>
        <v>02-03-001</v>
      </c>
      <c r="I403" s="97" t="str">
        <f>IF(ISBLANK(A403), "", IF(ISNUMBER(B403),_xlfn.CONCAT(E403, B403, ".", C403), _xlfn.CONCAT(E403, C403)))</f>
        <v>MC3.1</v>
      </c>
    </row>
    <row r="404" spans="1:9" customFormat="1" x14ac:dyDescent="0.45">
      <c r="A404" s="96" t="s">
        <v>5765</v>
      </c>
      <c r="B404">
        <v>3</v>
      </c>
      <c r="C404" s="92">
        <v>1</v>
      </c>
      <c r="D404" s="93" t="s">
        <v>747</v>
      </c>
      <c r="E404" t="str" cm="1">
        <f t="array" ref="E404">IFERROR(_xlfn.SWITCH(A404, "Tiny", "TS", "Mini", "MC", "Junior", "JC", "Senior", "SC", "GCSE", "GCSE"),"")</f>
        <v>MC</v>
      </c>
      <c r="F404" s="92" t="str">
        <f ca="1">IFERROR(VLOOKUP(I404,INDIRECT(A404&amp;"!"&amp;" C:D"), 2, FALSE),"")</f>
        <v>Modules</v>
      </c>
      <c r="G404" s="92" t="str" cm="1">
        <f t="array" ref="G404">IFERROR(CONCATENATE(TEXT(_xlfn.SWITCH(A404, "Tiny", "1", "Mini", "2", "Junior", "3", "Senior", "4", "GCSE", "5"),"00"),"-", IF(ISBLANK(B404), "XX", TEXT(B404,"00")), "-", TEXT(C404,"000")),"")</f>
        <v>02-03-001</v>
      </c>
      <c r="I404" s="97" t="str">
        <f>IF(ISBLANK(A404), "", IF(ISNUMBER(B404),_xlfn.CONCAT(E404, B404, ".", C404), _xlfn.CONCAT(E404, C404)))</f>
        <v>MC3.1</v>
      </c>
    </row>
    <row r="405" spans="1:9" customFormat="1" x14ac:dyDescent="0.45">
      <c r="A405" s="96" t="s">
        <v>5765</v>
      </c>
      <c r="B405">
        <v>3</v>
      </c>
      <c r="C405" s="92">
        <v>1</v>
      </c>
      <c r="D405" s="93" t="s">
        <v>753</v>
      </c>
      <c r="E405" t="str" cm="1">
        <f t="array" ref="E405">IFERROR(_xlfn.SWITCH(A405, "Tiny", "TS", "Mini", "MC", "Junior", "JC", "Senior", "SC", "GCSE", "GCSE"),"")</f>
        <v>MC</v>
      </c>
      <c r="F405" s="92" t="str">
        <f ca="1">IFERROR(VLOOKUP(I405,INDIRECT(A405&amp;"!"&amp;" C:D"), 2, FALSE),"")</f>
        <v>Modules</v>
      </c>
      <c r="G405" s="92" t="str" cm="1">
        <f t="array" ref="G405">IFERROR(CONCATENATE(TEXT(_xlfn.SWITCH(A405, "Tiny", "1", "Mini", "2", "Junior", "3", "Senior", "4", "GCSE", "5"),"00"),"-", IF(ISBLANK(B405), "XX", TEXT(B405,"00")), "-", TEXT(C405,"000")),"")</f>
        <v>02-03-001</v>
      </c>
      <c r="I405" s="97" t="str">
        <f>IF(ISBLANK(A405), "", IF(ISNUMBER(B405),_xlfn.CONCAT(E405, B405, ".", C405), _xlfn.CONCAT(E405, C405)))</f>
        <v>MC3.1</v>
      </c>
    </row>
    <row r="406" spans="1:9" customFormat="1" x14ac:dyDescent="0.45">
      <c r="A406" s="96" t="s">
        <v>5765</v>
      </c>
      <c r="B406">
        <v>3</v>
      </c>
      <c r="C406" s="92">
        <v>1</v>
      </c>
      <c r="D406" s="93" t="s">
        <v>756</v>
      </c>
      <c r="E406" t="str" cm="1">
        <f t="array" ref="E406">IFERROR(_xlfn.SWITCH(A406, "Tiny", "TS", "Mini", "MC", "Junior", "JC", "Senior", "SC", "GCSE", "GCSE"),"")</f>
        <v>MC</v>
      </c>
      <c r="F406" s="92" t="str">
        <f ca="1">IFERROR(VLOOKUP(I406,INDIRECT(A406&amp;"!"&amp;" C:D"), 2, FALSE),"")</f>
        <v>Modules</v>
      </c>
      <c r="G406" s="92" t="str" cm="1">
        <f t="array" ref="G406">IFERROR(CONCATENATE(TEXT(_xlfn.SWITCH(A406, "Tiny", "1", "Mini", "2", "Junior", "3", "Senior", "4", "GCSE", "5"),"00"),"-", IF(ISBLANK(B406), "XX", TEXT(B406,"00")), "-", TEXT(C406,"000")),"")</f>
        <v>02-03-001</v>
      </c>
      <c r="I406" s="97" t="str">
        <f>IF(ISBLANK(A406), "", IF(ISNUMBER(B406),_xlfn.CONCAT(E406, B406, ".", C406), _xlfn.CONCAT(E406, C406)))</f>
        <v>MC3.1</v>
      </c>
    </row>
    <row r="407" spans="1:9" customFormat="1" x14ac:dyDescent="0.45">
      <c r="A407" s="96" t="s">
        <v>5765</v>
      </c>
      <c r="B407">
        <v>3</v>
      </c>
      <c r="C407" s="92">
        <v>1</v>
      </c>
      <c r="D407" s="93" t="s">
        <v>762</v>
      </c>
      <c r="E407" t="str" cm="1">
        <f t="array" ref="E407">IFERROR(_xlfn.SWITCH(A407, "Tiny", "TS", "Mini", "MC", "Junior", "JC", "Senior", "SC", "GCSE", "GCSE"),"")</f>
        <v>MC</v>
      </c>
      <c r="F407" s="92" t="str">
        <f ca="1">IFERROR(VLOOKUP(I407,INDIRECT(A407&amp;"!"&amp;" C:D"), 2, FALSE),"")</f>
        <v>Modules</v>
      </c>
      <c r="G407" s="92" t="str" cm="1">
        <f t="array" ref="G407">IFERROR(CONCATENATE(TEXT(_xlfn.SWITCH(A407, "Tiny", "1", "Mini", "2", "Junior", "3", "Senior", "4", "GCSE", "5"),"00"),"-", IF(ISBLANK(B407), "XX", TEXT(B407,"00")), "-", TEXT(C407,"000")),"")</f>
        <v>02-03-001</v>
      </c>
      <c r="I407" s="97" t="str">
        <f>IF(ISBLANK(A407), "", IF(ISNUMBER(B407),_xlfn.CONCAT(E407, B407, ".", C407), _xlfn.CONCAT(E407, C407)))</f>
        <v>MC3.1</v>
      </c>
    </row>
    <row r="408" spans="1:9" customFormat="1" x14ac:dyDescent="0.45">
      <c r="A408" s="96" t="s">
        <v>5765</v>
      </c>
      <c r="B408">
        <v>3</v>
      </c>
      <c r="C408" s="92">
        <v>1</v>
      </c>
      <c r="D408" s="93" t="s">
        <v>765</v>
      </c>
      <c r="E408" t="str" cm="1">
        <f t="array" ref="E408">IFERROR(_xlfn.SWITCH(A408, "Tiny", "TS", "Mini", "MC", "Junior", "JC", "Senior", "SC", "GCSE", "GCSE"),"")</f>
        <v>MC</v>
      </c>
      <c r="F408" s="92" t="str">
        <f ca="1">IFERROR(VLOOKUP(I408,INDIRECT(A408&amp;"!"&amp;" C:D"), 2, FALSE),"")</f>
        <v>Modules</v>
      </c>
      <c r="G408" s="92" t="str" cm="1">
        <f t="array" ref="G408">IFERROR(CONCATENATE(TEXT(_xlfn.SWITCH(A408, "Tiny", "1", "Mini", "2", "Junior", "3", "Senior", "4", "GCSE", "5"),"00"),"-", IF(ISBLANK(B408), "XX", TEXT(B408,"00")), "-", TEXT(C408,"000")),"")</f>
        <v>02-03-001</v>
      </c>
      <c r="I408" s="97" t="str">
        <f>IF(ISBLANK(A408), "", IF(ISNUMBER(B408),_xlfn.CONCAT(E408, B408, ".", C408), _xlfn.CONCAT(E408, C408)))</f>
        <v>MC3.1</v>
      </c>
    </row>
    <row r="409" spans="1:9" customFormat="1" x14ac:dyDescent="0.45">
      <c r="A409" s="96" t="s">
        <v>5765</v>
      </c>
      <c r="B409">
        <v>3</v>
      </c>
      <c r="C409" s="92">
        <v>2</v>
      </c>
      <c r="D409" s="93" t="s">
        <v>1298</v>
      </c>
      <c r="E409" t="str" cm="1">
        <f t="array" ref="E409">IFERROR(_xlfn.SWITCH(A409, "Tiny", "TS", "Mini", "MC", "Junior", "JC", "Senior", "SC", "GCSE", "GCSE"),"")</f>
        <v>MC</v>
      </c>
      <c r="F409" s="92" t="str">
        <f ca="1">IFERROR(VLOOKUP(I409,INDIRECT(A409&amp;"!"&amp;" C:D"), 2, FALSE),"")</f>
        <v>Modules II</v>
      </c>
      <c r="G409" s="92" t="str" cm="1">
        <f t="array" ref="G409">IFERROR(CONCATENATE(TEXT(_xlfn.SWITCH(A409, "Tiny", "1", "Mini", "2", "Junior", "3", "Senior", "4", "GCSE", "5"),"00"),"-", IF(ISBLANK(B409), "XX", TEXT(B409,"00")), "-", TEXT(C409,"000")),"")</f>
        <v>02-03-002</v>
      </c>
      <c r="I409" s="97" t="str">
        <f>IF(ISBLANK(A409), "", IF(ISNUMBER(B409),_xlfn.CONCAT(E409, B409, ".", C409), _xlfn.CONCAT(E409, C409)))</f>
        <v>MC3.2</v>
      </c>
    </row>
    <row r="410" spans="1:9" customFormat="1" x14ac:dyDescent="0.45">
      <c r="A410" s="96" t="s">
        <v>5765</v>
      </c>
      <c r="B410">
        <v>3</v>
      </c>
      <c r="C410" s="92">
        <v>2</v>
      </c>
      <c r="D410" s="93" t="s">
        <v>1301</v>
      </c>
      <c r="E410" t="str" cm="1">
        <f t="array" ref="E410">IFERROR(_xlfn.SWITCH(A410, "Tiny", "TS", "Mini", "MC", "Junior", "JC", "Senior", "SC", "GCSE", "GCSE"),"")</f>
        <v>MC</v>
      </c>
      <c r="F410" s="92" t="str">
        <f ca="1">IFERROR(VLOOKUP(I410,INDIRECT(A410&amp;"!"&amp;" C:D"), 2, FALSE),"")</f>
        <v>Modules II</v>
      </c>
      <c r="G410" s="92" t="str" cm="1">
        <f t="array" ref="G410">IFERROR(CONCATENATE(TEXT(_xlfn.SWITCH(A410, "Tiny", "1", "Mini", "2", "Junior", "3", "Senior", "4", "GCSE", "5"),"00"),"-", IF(ISBLANK(B410), "XX", TEXT(B410,"00")), "-", TEXT(C410,"000")),"")</f>
        <v>02-03-002</v>
      </c>
      <c r="I410" s="97" t="str">
        <f>IF(ISBLANK(A410), "", IF(ISNUMBER(B410),_xlfn.CONCAT(E410, B410, ".", C410), _xlfn.CONCAT(E410, C410)))</f>
        <v>MC3.2</v>
      </c>
    </row>
    <row r="411" spans="1:9" customFormat="1" x14ac:dyDescent="0.45">
      <c r="A411" s="96" t="s">
        <v>5765</v>
      </c>
      <c r="B411">
        <v>3</v>
      </c>
      <c r="C411" s="92">
        <v>2</v>
      </c>
      <c r="D411" s="93" t="s">
        <v>1304</v>
      </c>
      <c r="E411" t="str" cm="1">
        <f t="array" ref="E411">IFERROR(_xlfn.SWITCH(A411, "Tiny", "TS", "Mini", "MC", "Junior", "JC", "Senior", "SC", "GCSE", "GCSE"),"")</f>
        <v>MC</v>
      </c>
      <c r="F411" s="92" t="str">
        <f ca="1">IFERROR(VLOOKUP(I411,INDIRECT(A411&amp;"!"&amp;" C:D"), 2, FALSE),"")</f>
        <v>Modules II</v>
      </c>
      <c r="G411" s="92" t="str" cm="1">
        <f t="array" ref="G411">IFERROR(CONCATENATE(TEXT(_xlfn.SWITCH(A411, "Tiny", "1", "Mini", "2", "Junior", "3", "Senior", "4", "GCSE", "5"),"00"),"-", IF(ISBLANK(B411), "XX", TEXT(B411,"00")), "-", TEXT(C411,"000")),"")</f>
        <v>02-03-002</v>
      </c>
      <c r="I411" s="97" t="str">
        <f>IF(ISBLANK(A411), "", IF(ISNUMBER(B411),_xlfn.CONCAT(E411, B411, ".", C411), _xlfn.CONCAT(E411, C411)))</f>
        <v>MC3.2</v>
      </c>
    </row>
    <row r="412" spans="1:9" customFormat="1" x14ac:dyDescent="0.45">
      <c r="A412" s="96" t="s">
        <v>5765</v>
      </c>
      <c r="B412">
        <v>3</v>
      </c>
      <c r="C412" s="92">
        <v>2</v>
      </c>
      <c r="D412" s="93" t="s">
        <v>1307</v>
      </c>
      <c r="E412" t="str" cm="1">
        <f t="array" ref="E412">IFERROR(_xlfn.SWITCH(A412, "Tiny", "TS", "Mini", "MC", "Junior", "JC", "Senior", "SC", "GCSE", "GCSE"),"")</f>
        <v>MC</v>
      </c>
      <c r="F412" s="92" t="str">
        <f ca="1">IFERROR(VLOOKUP(I412,INDIRECT(A412&amp;"!"&amp;" C:D"), 2, FALSE),"")</f>
        <v>Modules II</v>
      </c>
      <c r="G412" s="92" t="str" cm="1">
        <f t="array" ref="G412">IFERROR(CONCATENATE(TEXT(_xlfn.SWITCH(A412, "Tiny", "1", "Mini", "2", "Junior", "3", "Senior", "4", "GCSE", "5"),"00"),"-", IF(ISBLANK(B412), "XX", TEXT(B412,"00")), "-", TEXT(C412,"000")),"")</f>
        <v>02-03-002</v>
      </c>
      <c r="I412" s="97" t="str">
        <f>IF(ISBLANK(A412), "", IF(ISNUMBER(B412),_xlfn.CONCAT(E412, B412, ".", C412), _xlfn.CONCAT(E412, C412)))</f>
        <v>MC3.2</v>
      </c>
    </row>
    <row r="413" spans="1:9" customFormat="1" x14ac:dyDescent="0.45">
      <c r="A413" s="96" t="s">
        <v>5765</v>
      </c>
      <c r="B413">
        <v>3</v>
      </c>
      <c r="C413" s="92">
        <v>2</v>
      </c>
      <c r="D413" s="93" t="s">
        <v>1364</v>
      </c>
      <c r="E413" t="str" cm="1">
        <f t="array" ref="E413">IFERROR(_xlfn.SWITCH(A413, "Tiny", "TS", "Mini", "MC", "Junior", "JC", "Senior", "SC", "GCSE", "GCSE"),"")</f>
        <v>MC</v>
      </c>
      <c r="F413" s="92" t="str">
        <f ca="1">IFERROR(VLOOKUP(I413,INDIRECT(A413&amp;"!"&amp;" C:D"), 2, FALSE),"")</f>
        <v>Modules II</v>
      </c>
      <c r="G413" s="92" t="str" cm="1">
        <f t="array" ref="G413">IFERROR(CONCATENATE(TEXT(_xlfn.SWITCH(A413, "Tiny", "1", "Mini", "2", "Junior", "3", "Senior", "4", "GCSE", "5"),"00"),"-", IF(ISBLANK(B413), "XX", TEXT(B413,"00")), "-", TEXT(C413,"000")),"")</f>
        <v>02-03-002</v>
      </c>
      <c r="I413" s="97" t="str">
        <f>IF(ISBLANK(A413), "", IF(ISNUMBER(B413),_xlfn.CONCAT(E413, B413, ".", C413), _xlfn.CONCAT(E413, C413)))</f>
        <v>MC3.2</v>
      </c>
    </row>
    <row r="414" spans="1:9" customFormat="1" x14ac:dyDescent="0.45">
      <c r="A414" s="96" t="s">
        <v>5765</v>
      </c>
      <c r="B414">
        <v>3</v>
      </c>
      <c r="C414" s="92">
        <v>2</v>
      </c>
      <c r="D414" s="93" t="s">
        <v>1367</v>
      </c>
      <c r="E414" t="str" cm="1">
        <f t="array" ref="E414">IFERROR(_xlfn.SWITCH(A414, "Tiny", "TS", "Mini", "MC", "Junior", "JC", "Senior", "SC", "GCSE", "GCSE"),"")</f>
        <v>MC</v>
      </c>
      <c r="F414" s="92" t="str">
        <f ca="1">IFERROR(VLOOKUP(I414,INDIRECT(A414&amp;"!"&amp;" C:D"), 2, FALSE),"")</f>
        <v>Modules II</v>
      </c>
      <c r="G414" s="92" t="str" cm="1">
        <f t="array" ref="G414">IFERROR(CONCATENATE(TEXT(_xlfn.SWITCH(A414, "Tiny", "1", "Mini", "2", "Junior", "3", "Senior", "4", "GCSE", "5"),"00"),"-", IF(ISBLANK(B414), "XX", TEXT(B414,"00")), "-", TEXT(C414,"000")),"")</f>
        <v>02-03-002</v>
      </c>
      <c r="I414" s="97" t="str">
        <f>IF(ISBLANK(A414), "", IF(ISNUMBER(B414),_xlfn.CONCAT(E414, B414, ".", C414), _xlfn.CONCAT(E414, C414)))</f>
        <v>MC3.2</v>
      </c>
    </row>
    <row r="415" spans="1:9" customFormat="1" x14ac:dyDescent="0.45">
      <c r="A415" s="96" t="s">
        <v>5765</v>
      </c>
      <c r="B415">
        <v>3</v>
      </c>
      <c r="C415" s="92">
        <v>2</v>
      </c>
      <c r="D415" s="93" t="s">
        <v>1370</v>
      </c>
      <c r="E415" t="str" cm="1">
        <f t="array" ref="E415">IFERROR(_xlfn.SWITCH(A415, "Tiny", "TS", "Mini", "MC", "Junior", "JC", "Senior", "SC", "GCSE", "GCSE"),"")</f>
        <v>MC</v>
      </c>
      <c r="F415" s="92" t="str">
        <f ca="1">IFERROR(VLOOKUP(I415,INDIRECT(A415&amp;"!"&amp;" C:D"), 2, FALSE),"")</f>
        <v>Modules II</v>
      </c>
      <c r="G415" s="92" t="str" cm="1">
        <f t="array" ref="G415">IFERROR(CONCATENATE(TEXT(_xlfn.SWITCH(A415, "Tiny", "1", "Mini", "2", "Junior", "3", "Senior", "4", "GCSE", "5"),"00"),"-", IF(ISBLANK(B415), "XX", TEXT(B415,"00")), "-", TEXT(C415,"000")),"")</f>
        <v>02-03-002</v>
      </c>
      <c r="I415" s="97" t="str">
        <f>IF(ISBLANK(A415), "", IF(ISNUMBER(B415),_xlfn.CONCAT(E415, B415, ".", C415), _xlfn.CONCAT(E415, C415)))</f>
        <v>MC3.2</v>
      </c>
    </row>
    <row r="416" spans="1:9" customFormat="1" x14ac:dyDescent="0.45">
      <c r="A416" s="96" t="s">
        <v>5765</v>
      </c>
      <c r="B416">
        <v>3</v>
      </c>
      <c r="C416" s="92">
        <v>2</v>
      </c>
      <c r="D416" s="93" t="s">
        <v>1373</v>
      </c>
      <c r="E416" t="str" cm="1">
        <f t="array" ref="E416">IFERROR(_xlfn.SWITCH(A416, "Tiny", "TS", "Mini", "MC", "Junior", "JC", "Senior", "SC", "GCSE", "GCSE"),"")</f>
        <v>MC</v>
      </c>
      <c r="F416" s="92" t="str">
        <f ca="1">IFERROR(VLOOKUP(I416,INDIRECT(A416&amp;"!"&amp;" C:D"), 2, FALSE),"")</f>
        <v>Modules II</v>
      </c>
      <c r="G416" s="92" t="str" cm="1">
        <f t="array" ref="G416">IFERROR(CONCATENATE(TEXT(_xlfn.SWITCH(A416, "Tiny", "1", "Mini", "2", "Junior", "3", "Senior", "4", "GCSE", "5"),"00"),"-", IF(ISBLANK(B416), "XX", TEXT(B416,"00")), "-", TEXT(C416,"000")),"")</f>
        <v>02-03-002</v>
      </c>
      <c r="I416" s="97" t="str">
        <f>IF(ISBLANK(A416), "", IF(ISNUMBER(B416),_xlfn.CONCAT(E416, B416, ".", C416), _xlfn.CONCAT(E416, C416)))</f>
        <v>MC3.2</v>
      </c>
    </row>
    <row r="417" spans="1:9" customFormat="1" x14ac:dyDescent="0.45">
      <c r="A417" s="96" t="s">
        <v>5765</v>
      </c>
      <c r="B417">
        <v>3</v>
      </c>
      <c r="C417" s="92">
        <v>2</v>
      </c>
      <c r="D417" s="93" t="s">
        <v>1376</v>
      </c>
      <c r="E417" t="str" cm="1">
        <f t="array" ref="E417">IFERROR(_xlfn.SWITCH(A417, "Tiny", "TS", "Mini", "MC", "Junior", "JC", "Senior", "SC", "GCSE", "GCSE"),"")</f>
        <v>MC</v>
      </c>
      <c r="F417" s="92" t="str">
        <f ca="1">IFERROR(VLOOKUP(I417,INDIRECT(A417&amp;"!"&amp;" C:D"), 2, FALSE),"")</f>
        <v>Modules II</v>
      </c>
      <c r="G417" s="92" t="str" cm="1">
        <f t="array" ref="G417">IFERROR(CONCATENATE(TEXT(_xlfn.SWITCH(A417, "Tiny", "1", "Mini", "2", "Junior", "3", "Senior", "4", "GCSE", "5"),"00"),"-", IF(ISBLANK(B417), "XX", TEXT(B417,"00")), "-", TEXT(C417,"000")),"")</f>
        <v>02-03-002</v>
      </c>
      <c r="I417" s="97" t="str">
        <f>IF(ISBLANK(A417), "", IF(ISNUMBER(B417),_xlfn.CONCAT(E417, B417, ".", C417), _xlfn.CONCAT(E417, C417)))</f>
        <v>MC3.2</v>
      </c>
    </row>
    <row r="418" spans="1:9" customFormat="1" x14ac:dyDescent="0.45">
      <c r="A418" s="96" t="s">
        <v>5765</v>
      </c>
      <c r="B418">
        <v>3</v>
      </c>
      <c r="C418" s="92">
        <v>3</v>
      </c>
      <c r="D418" s="93" t="s">
        <v>1405</v>
      </c>
      <c r="E418" t="str" cm="1">
        <f t="array" ref="E418">IFERROR(_xlfn.SWITCH(A418, "Tiny", "TS", "Mini", "MC", "Junior", "JC", "Senior", "SC", "GCSE", "GCSE"),"")</f>
        <v>MC</v>
      </c>
      <c r="F418" s="92" t="str">
        <f ca="1">IFERROR(VLOOKUP(I418,INDIRECT(A418&amp;"!"&amp;" C:D"), 2, FALSE),"")</f>
        <v>Mini Projects</v>
      </c>
      <c r="G418" s="92" t="str" cm="1">
        <f t="array" ref="G418">IFERROR(CONCATENATE(TEXT(_xlfn.SWITCH(A418, "Tiny", "1", "Mini", "2", "Junior", "3", "Senior", "4", "GCSE", "5"),"00"),"-", IF(ISBLANK(B418), "XX", TEXT(B418,"00")), "-", TEXT(C418,"000")),"")</f>
        <v>02-03-003</v>
      </c>
      <c r="I418" s="97" t="str">
        <f>IF(ISBLANK(A418), "", IF(ISNUMBER(B418),_xlfn.CONCAT(E418, B418, ".", C418), _xlfn.CONCAT(E418, C418)))</f>
        <v>MC3.3</v>
      </c>
    </row>
    <row r="419" spans="1:9" customFormat="1" x14ac:dyDescent="0.45">
      <c r="A419" s="96" t="s">
        <v>5765</v>
      </c>
      <c r="B419">
        <v>3</v>
      </c>
      <c r="C419" s="92">
        <v>3</v>
      </c>
      <c r="D419" s="93" t="s">
        <v>1408</v>
      </c>
      <c r="E419" t="str" cm="1">
        <f t="array" ref="E419">IFERROR(_xlfn.SWITCH(A419, "Tiny", "TS", "Mini", "MC", "Junior", "JC", "Senior", "SC", "GCSE", "GCSE"),"")</f>
        <v>MC</v>
      </c>
      <c r="F419" s="92" t="str">
        <f ca="1">IFERROR(VLOOKUP(I419,INDIRECT(A419&amp;"!"&amp;" C:D"), 2, FALSE),"")</f>
        <v>Mini Projects</v>
      </c>
      <c r="G419" s="92" t="str" cm="1">
        <f t="array" ref="G419">IFERROR(CONCATENATE(TEXT(_xlfn.SWITCH(A419, "Tiny", "1", "Mini", "2", "Junior", "3", "Senior", "4", "GCSE", "5"),"00"),"-", IF(ISBLANK(B419), "XX", TEXT(B419,"00")), "-", TEXT(C419,"000")),"")</f>
        <v>02-03-003</v>
      </c>
      <c r="I419" s="97" t="str">
        <f>IF(ISBLANK(A419), "", IF(ISNUMBER(B419),_xlfn.CONCAT(E419, B419, ".", C419), _xlfn.CONCAT(E419, C419)))</f>
        <v>MC3.3</v>
      </c>
    </row>
    <row r="420" spans="1:9" customFormat="1" x14ac:dyDescent="0.45">
      <c r="A420" s="96" t="s">
        <v>5765</v>
      </c>
      <c r="B420">
        <v>3</v>
      </c>
      <c r="C420" s="92">
        <v>4</v>
      </c>
      <c r="D420" s="93" t="s">
        <v>1315</v>
      </c>
      <c r="E420" t="str" cm="1">
        <f t="array" ref="E420">IFERROR(_xlfn.SWITCH(A420, "Tiny", "TS", "Mini", "MC", "Junior", "JC", "Senior", "SC", "GCSE", "GCSE"),"")</f>
        <v>MC</v>
      </c>
      <c r="F420" s="92" t="str">
        <f ca="1">IFERROR(VLOOKUP(I420,INDIRECT(A420&amp;"!"&amp;" C:D"), 2, FALSE),"")</f>
        <v>Turtle Drawing</v>
      </c>
      <c r="G420" s="92" t="str" cm="1">
        <f t="array" ref="G420">IFERROR(CONCATENATE(TEXT(_xlfn.SWITCH(A420, "Tiny", "1", "Mini", "2", "Junior", "3", "Senior", "4", "GCSE", "5"),"00"),"-", IF(ISBLANK(B420), "XX", TEXT(B420,"00")), "-", TEXT(C420,"000")),"")</f>
        <v>02-03-004</v>
      </c>
      <c r="I420" s="97" t="str">
        <f>IF(ISBLANK(A420), "", IF(ISNUMBER(B420),_xlfn.CONCAT(E420, B420, ".", C420), _xlfn.CONCAT(E420, C420)))</f>
        <v>MC3.4</v>
      </c>
    </row>
    <row r="421" spans="1:9" customFormat="1" x14ac:dyDescent="0.45">
      <c r="A421" s="96" t="s">
        <v>5765</v>
      </c>
      <c r="B421">
        <v>3</v>
      </c>
      <c r="C421" s="92">
        <v>4</v>
      </c>
      <c r="D421" s="93" t="s">
        <v>1318</v>
      </c>
      <c r="E421" t="str" cm="1">
        <f t="array" ref="E421">IFERROR(_xlfn.SWITCH(A421, "Tiny", "TS", "Mini", "MC", "Junior", "JC", "Senior", "SC", "GCSE", "GCSE"),"")</f>
        <v>MC</v>
      </c>
      <c r="F421" s="92" t="str">
        <f ca="1">IFERROR(VLOOKUP(I421,INDIRECT(A421&amp;"!"&amp;" C:D"), 2, FALSE),"")</f>
        <v>Turtle Drawing</v>
      </c>
      <c r="G421" s="92" t="str" cm="1">
        <f t="array" ref="G421">IFERROR(CONCATENATE(TEXT(_xlfn.SWITCH(A421, "Tiny", "1", "Mini", "2", "Junior", "3", "Senior", "4", "GCSE", "5"),"00"),"-", IF(ISBLANK(B421), "XX", TEXT(B421,"00")), "-", TEXT(C421,"000")),"")</f>
        <v>02-03-004</v>
      </c>
      <c r="I421" s="97" t="str">
        <f>IF(ISBLANK(A421), "", IF(ISNUMBER(B421),_xlfn.CONCAT(E421, B421, ".", C421), _xlfn.CONCAT(E421, C421)))</f>
        <v>MC3.4</v>
      </c>
    </row>
    <row r="422" spans="1:9" customFormat="1" x14ac:dyDescent="0.45">
      <c r="A422" s="96" t="s">
        <v>5765</v>
      </c>
      <c r="B422">
        <v>3</v>
      </c>
      <c r="C422" s="92">
        <v>4</v>
      </c>
      <c r="D422" s="93" t="s">
        <v>1321</v>
      </c>
      <c r="E422" t="str" cm="1">
        <f t="array" ref="E422">IFERROR(_xlfn.SWITCH(A422, "Tiny", "TS", "Mini", "MC", "Junior", "JC", "Senior", "SC", "GCSE", "GCSE"),"")</f>
        <v>MC</v>
      </c>
      <c r="F422" s="92" t="str">
        <f ca="1">IFERROR(VLOOKUP(I422,INDIRECT(A422&amp;"!"&amp;" C:D"), 2, FALSE),"")</f>
        <v>Turtle Drawing</v>
      </c>
      <c r="G422" s="92" t="str" cm="1">
        <f t="array" ref="G422">IFERROR(CONCATENATE(TEXT(_xlfn.SWITCH(A422, "Tiny", "1", "Mini", "2", "Junior", "3", "Senior", "4", "GCSE", "5"),"00"),"-", IF(ISBLANK(B422), "XX", TEXT(B422,"00")), "-", TEXT(C422,"000")),"")</f>
        <v>02-03-004</v>
      </c>
      <c r="I422" s="97" t="str">
        <f>IF(ISBLANK(A422), "", IF(ISNUMBER(B422),_xlfn.CONCAT(E422, B422, ".", C422), _xlfn.CONCAT(E422, C422)))</f>
        <v>MC3.4</v>
      </c>
    </row>
    <row r="423" spans="1:9" customFormat="1" x14ac:dyDescent="0.45">
      <c r="A423" s="96" t="s">
        <v>5765</v>
      </c>
      <c r="B423">
        <v>3</v>
      </c>
      <c r="C423" s="92">
        <v>4</v>
      </c>
      <c r="D423" s="93" t="s">
        <v>1324</v>
      </c>
      <c r="E423" t="str" cm="1">
        <f t="array" ref="E423">IFERROR(_xlfn.SWITCH(A423, "Tiny", "TS", "Mini", "MC", "Junior", "JC", "Senior", "SC", "GCSE", "GCSE"),"")</f>
        <v>MC</v>
      </c>
      <c r="F423" s="92" t="str">
        <f ca="1">IFERROR(VLOOKUP(I423,INDIRECT(A423&amp;"!"&amp;" C:D"), 2, FALSE),"")</f>
        <v>Turtle Drawing</v>
      </c>
      <c r="G423" s="92" t="str" cm="1">
        <f t="array" ref="G423">IFERROR(CONCATENATE(TEXT(_xlfn.SWITCH(A423, "Tiny", "1", "Mini", "2", "Junior", "3", "Senior", "4", "GCSE", "5"),"00"),"-", IF(ISBLANK(B423), "XX", TEXT(B423,"00")), "-", TEXT(C423,"000")),"")</f>
        <v>02-03-004</v>
      </c>
      <c r="I423" s="97" t="str">
        <f>IF(ISBLANK(A423), "", IF(ISNUMBER(B423),_xlfn.CONCAT(E423, B423, ".", C423), _xlfn.CONCAT(E423, C423)))</f>
        <v>MC3.4</v>
      </c>
    </row>
    <row r="424" spans="1:9" customFormat="1" x14ac:dyDescent="0.45">
      <c r="A424" s="96" t="s">
        <v>5765</v>
      </c>
      <c r="B424">
        <v>3</v>
      </c>
      <c r="C424" s="92">
        <v>4</v>
      </c>
      <c r="D424" s="93" t="s">
        <v>1380</v>
      </c>
      <c r="E424" t="str" cm="1">
        <f t="array" ref="E424">IFERROR(_xlfn.SWITCH(A424, "Tiny", "TS", "Mini", "MC", "Junior", "JC", "Senior", "SC", "GCSE", "GCSE"),"")</f>
        <v>MC</v>
      </c>
      <c r="F424" s="92" t="str">
        <f ca="1">IFERROR(VLOOKUP(I424,INDIRECT(A424&amp;"!"&amp;" C:D"), 2, FALSE),"")</f>
        <v>Turtle Drawing</v>
      </c>
      <c r="G424" s="92" t="str" cm="1">
        <f t="array" ref="G424">IFERROR(CONCATENATE(TEXT(_xlfn.SWITCH(A424, "Tiny", "1", "Mini", "2", "Junior", "3", "Senior", "4", "GCSE", "5"),"00"),"-", IF(ISBLANK(B424), "XX", TEXT(B424,"00")), "-", TEXT(C424,"000")),"")</f>
        <v>02-03-004</v>
      </c>
      <c r="I424" s="97" t="str">
        <f>IF(ISBLANK(A424), "", IF(ISNUMBER(B424),_xlfn.CONCAT(E424, B424, ".", C424), _xlfn.CONCAT(E424, C424)))</f>
        <v>MC3.4</v>
      </c>
    </row>
    <row r="425" spans="1:9" customFormat="1" x14ac:dyDescent="0.45">
      <c r="A425" s="96" t="s">
        <v>5765</v>
      </c>
      <c r="B425">
        <v>3</v>
      </c>
      <c r="C425" s="92">
        <v>4</v>
      </c>
      <c r="D425" s="93" t="s">
        <v>1383</v>
      </c>
      <c r="E425" t="str" cm="1">
        <f t="array" ref="E425">IFERROR(_xlfn.SWITCH(A425, "Tiny", "TS", "Mini", "MC", "Junior", "JC", "Senior", "SC", "GCSE", "GCSE"),"")</f>
        <v>MC</v>
      </c>
      <c r="F425" s="92" t="str">
        <f ca="1">IFERROR(VLOOKUP(I425,INDIRECT(A425&amp;"!"&amp;" C:D"), 2, FALSE),"")</f>
        <v>Turtle Drawing</v>
      </c>
      <c r="G425" s="92" t="str" cm="1">
        <f t="array" ref="G425">IFERROR(CONCATENATE(TEXT(_xlfn.SWITCH(A425, "Tiny", "1", "Mini", "2", "Junior", "3", "Senior", "4", "GCSE", "5"),"00"),"-", IF(ISBLANK(B425), "XX", TEXT(B425,"00")), "-", TEXT(C425,"000")),"")</f>
        <v>02-03-004</v>
      </c>
      <c r="I425" s="97" t="str">
        <f>IF(ISBLANK(A425), "", IF(ISNUMBER(B425),_xlfn.CONCAT(E425, B425, ".", C425), _xlfn.CONCAT(E425, C425)))</f>
        <v>MC3.4</v>
      </c>
    </row>
    <row r="426" spans="1:9" customFormat="1" x14ac:dyDescent="0.45">
      <c r="A426" s="96" t="s">
        <v>5765</v>
      </c>
      <c r="B426">
        <v>3</v>
      </c>
      <c r="C426" s="92">
        <v>5</v>
      </c>
      <c r="D426" s="93" t="s">
        <v>1315</v>
      </c>
      <c r="E426" t="str" cm="1">
        <f t="array" ref="E426">IFERROR(_xlfn.SWITCH(A426, "Tiny", "TS", "Mini", "MC", "Junior", "JC", "Senior", "SC", "GCSE", "GCSE"),"")</f>
        <v>MC</v>
      </c>
      <c r="F426" s="92" t="str">
        <f ca="1">IFERROR(VLOOKUP(I426,INDIRECT(A426&amp;"!"&amp;" C:D"), 2, FALSE),"")</f>
        <v>Trurtle Drawing II</v>
      </c>
      <c r="G426" s="92" t="str" cm="1">
        <f t="array" ref="G426">IFERROR(CONCATENATE(TEXT(_xlfn.SWITCH(A426, "Tiny", "1", "Mini", "2", "Junior", "3", "Senior", "4", "GCSE", "5"),"00"),"-", IF(ISBLANK(B426), "XX", TEXT(B426,"00")), "-", TEXT(C426,"000")),"")</f>
        <v>02-03-005</v>
      </c>
      <c r="I426" s="97" t="str">
        <f>IF(ISBLANK(A426), "", IF(ISNUMBER(B426),_xlfn.CONCAT(E426, B426, ".", C426), _xlfn.CONCAT(E426, C426)))</f>
        <v>MC3.5</v>
      </c>
    </row>
    <row r="427" spans="1:9" customFormat="1" x14ac:dyDescent="0.45">
      <c r="A427" s="96" t="s">
        <v>5765</v>
      </c>
      <c r="B427">
        <v>3</v>
      </c>
      <c r="C427" s="92">
        <v>5</v>
      </c>
      <c r="D427" s="93" t="s">
        <v>1318</v>
      </c>
      <c r="E427" t="str" cm="1">
        <f t="array" ref="E427">IFERROR(_xlfn.SWITCH(A427, "Tiny", "TS", "Mini", "MC", "Junior", "JC", "Senior", "SC", "GCSE", "GCSE"),"")</f>
        <v>MC</v>
      </c>
      <c r="F427" s="92" t="str">
        <f ca="1">IFERROR(VLOOKUP(I427,INDIRECT(A427&amp;"!"&amp;" C:D"), 2, FALSE),"")</f>
        <v>Trurtle Drawing II</v>
      </c>
      <c r="G427" s="92" t="str" cm="1">
        <f t="array" ref="G427">IFERROR(CONCATENATE(TEXT(_xlfn.SWITCH(A427, "Tiny", "1", "Mini", "2", "Junior", "3", "Senior", "4", "GCSE", "5"),"00"),"-", IF(ISBLANK(B427), "XX", TEXT(B427,"00")), "-", TEXT(C427,"000")),"")</f>
        <v>02-03-005</v>
      </c>
      <c r="I427" s="97" t="str">
        <f>IF(ISBLANK(A427), "", IF(ISNUMBER(B427),_xlfn.CONCAT(E427, B427, ".", C427), _xlfn.CONCAT(E427, C427)))</f>
        <v>MC3.5</v>
      </c>
    </row>
    <row r="428" spans="1:9" customFormat="1" x14ac:dyDescent="0.45">
      <c r="A428" s="96" t="s">
        <v>5765</v>
      </c>
      <c r="B428">
        <v>3</v>
      </c>
      <c r="C428" s="92">
        <v>5</v>
      </c>
      <c r="D428" s="93" t="s">
        <v>1321</v>
      </c>
      <c r="E428" t="str" cm="1">
        <f t="array" ref="E428">IFERROR(_xlfn.SWITCH(A428, "Tiny", "TS", "Mini", "MC", "Junior", "JC", "Senior", "SC", "GCSE", "GCSE"),"")</f>
        <v>MC</v>
      </c>
      <c r="F428" s="92" t="str">
        <f ca="1">IFERROR(VLOOKUP(I428,INDIRECT(A428&amp;"!"&amp;" C:D"), 2, FALSE),"")</f>
        <v>Trurtle Drawing II</v>
      </c>
      <c r="G428" s="92" t="str" cm="1">
        <f t="array" ref="G428">IFERROR(CONCATENATE(TEXT(_xlfn.SWITCH(A428, "Tiny", "1", "Mini", "2", "Junior", "3", "Senior", "4", "GCSE", "5"),"00"),"-", IF(ISBLANK(B428), "XX", TEXT(B428,"00")), "-", TEXT(C428,"000")),"")</f>
        <v>02-03-005</v>
      </c>
      <c r="I428" s="97" t="str">
        <f>IF(ISBLANK(A428), "", IF(ISNUMBER(B428),_xlfn.CONCAT(E428, B428, ".", C428), _xlfn.CONCAT(E428, C428)))</f>
        <v>MC3.5</v>
      </c>
    </row>
    <row r="429" spans="1:9" customFormat="1" x14ac:dyDescent="0.45">
      <c r="A429" s="96" t="s">
        <v>5765</v>
      </c>
      <c r="B429">
        <v>3</v>
      </c>
      <c r="C429" s="92">
        <v>5</v>
      </c>
      <c r="D429" s="93" t="s">
        <v>1324</v>
      </c>
      <c r="E429" t="str" cm="1">
        <f t="array" ref="E429">IFERROR(_xlfn.SWITCH(A429, "Tiny", "TS", "Mini", "MC", "Junior", "JC", "Senior", "SC", "GCSE", "GCSE"),"")</f>
        <v>MC</v>
      </c>
      <c r="F429" s="92" t="str">
        <f ca="1">IFERROR(VLOOKUP(I429,INDIRECT(A429&amp;"!"&amp;" C:D"), 2, FALSE),"")</f>
        <v>Trurtle Drawing II</v>
      </c>
      <c r="G429" s="92" t="str" cm="1">
        <f t="array" ref="G429">IFERROR(CONCATENATE(TEXT(_xlfn.SWITCH(A429, "Tiny", "1", "Mini", "2", "Junior", "3", "Senior", "4", "GCSE", "5"),"00"),"-", IF(ISBLANK(B429), "XX", TEXT(B429,"00")), "-", TEXT(C429,"000")),"")</f>
        <v>02-03-005</v>
      </c>
      <c r="I429" s="97" t="str">
        <f>IF(ISBLANK(A429), "", IF(ISNUMBER(B429),_xlfn.CONCAT(E429, B429, ".", C429), _xlfn.CONCAT(E429, C429)))</f>
        <v>MC3.5</v>
      </c>
    </row>
    <row r="430" spans="1:9" customFormat="1" x14ac:dyDescent="0.45">
      <c r="A430" s="96" t="s">
        <v>5765</v>
      </c>
      <c r="B430">
        <v>3</v>
      </c>
      <c r="C430" s="92">
        <v>5</v>
      </c>
      <c r="D430" s="93" t="s">
        <v>1380</v>
      </c>
      <c r="E430" t="str" cm="1">
        <f t="array" ref="E430">IFERROR(_xlfn.SWITCH(A430, "Tiny", "TS", "Mini", "MC", "Junior", "JC", "Senior", "SC", "GCSE", "GCSE"),"")</f>
        <v>MC</v>
      </c>
      <c r="F430" s="92" t="str">
        <f ca="1">IFERROR(VLOOKUP(I430,INDIRECT(A430&amp;"!"&amp;" C:D"), 2, FALSE),"")</f>
        <v>Trurtle Drawing II</v>
      </c>
      <c r="G430" s="92" t="str" cm="1">
        <f t="array" ref="G430">IFERROR(CONCATENATE(TEXT(_xlfn.SWITCH(A430, "Tiny", "1", "Mini", "2", "Junior", "3", "Senior", "4", "GCSE", "5"),"00"),"-", IF(ISBLANK(B430), "XX", TEXT(B430,"00")), "-", TEXT(C430,"000")),"")</f>
        <v>02-03-005</v>
      </c>
      <c r="I430" s="97" t="str">
        <f>IF(ISBLANK(A430), "", IF(ISNUMBER(B430),_xlfn.CONCAT(E430, B430, ".", C430), _xlfn.CONCAT(E430, C430)))</f>
        <v>MC3.5</v>
      </c>
    </row>
    <row r="431" spans="1:9" customFormat="1" x14ac:dyDescent="0.45">
      <c r="A431" s="96" t="s">
        <v>5765</v>
      </c>
      <c r="B431">
        <v>3</v>
      </c>
      <c r="C431" s="92">
        <v>5</v>
      </c>
      <c r="D431" s="93" t="s">
        <v>1383</v>
      </c>
      <c r="E431" t="str" cm="1">
        <f t="array" ref="E431">IFERROR(_xlfn.SWITCH(A431, "Tiny", "TS", "Mini", "MC", "Junior", "JC", "Senior", "SC", "GCSE", "GCSE"),"")</f>
        <v>MC</v>
      </c>
      <c r="F431" s="92" t="str">
        <f ca="1">IFERROR(VLOOKUP(I431,INDIRECT(A431&amp;"!"&amp;" C:D"), 2, FALSE),"")</f>
        <v>Trurtle Drawing II</v>
      </c>
      <c r="G431" s="92" t="str" cm="1">
        <f t="array" ref="G431">IFERROR(CONCATENATE(TEXT(_xlfn.SWITCH(A431, "Tiny", "1", "Mini", "2", "Junior", "3", "Senior", "4", "GCSE", "5"),"00"),"-", IF(ISBLANK(B431), "XX", TEXT(B431,"00")), "-", TEXT(C431,"000")),"")</f>
        <v>02-03-005</v>
      </c>
      <c r="I431" s="97" t="str">
        <f>IF(ISBLANK(A431), "", IF(ISNUMBER(B431),_xlfn.CONCAT(E431, B431, ".", C431), _xlfn.CONCAT(E431, C431)))</f>
        <v>MC3.5</v>
      </c>
    </row>
    <row r="432" spans="1:9" customFormat="1" x14ac:dyDescent="0.45">
      <c r="A432" s="96" t="s">
        <v>5765</v>
      </c>
      <c r="B432">
        <v>3</v>
      </c>
      <c r="C432" s="92">
        <v>6</v>
      </c>
      <c r="D432" s="93" t="s">
        <v>2683</v>
      </c>
      <c r="E432" t="str" cm="1">
        <f t="array" ref="E432">IFERROR(_xlfn.SWITCH(A432, "Tiny", "TS", "Mini", "MC", "Junior", "JC", "Senior", "SC", "GCSE", "GCSE"),"")</f>
        <v>MC</v>
      </c>
      <c r="F432" s="92" t="str">
        <f ca="1">IFERROR(VLOOKUP(I432,INDIRECT(A432&amp;"!"&amp;" C:D"), 2, FALSE),"")</f>
        <v>Turtle Project</v>
      </c>
      <c r="G432" s="92" t="str" cm="1">
        <f t="array" ref="G432">IFERROR(CONCATENATE(TEXT(_xlfn.SWITCH(A432, "Tiny", "1", "Mini", "2", "Junior", "3", "Senior", "4", "GCSE", "5"),"00"),"-", IF(ISBLANK(B432), "XX", TEXT(B432,"00")), "-", TEXT(C432,"000")),"")</f>
        <v>02-03-006</v>
      </c>
      <c r="I432" s="97" t="str">
        <f>IF(ISBLANK(A432), "", IF(ISNUMBER(B432),_xlfn.CONCAT(E432, B432, ".", C432), _xlfn.CONCAT(E432, C432)))</f>
        <v>MC3.6</v>
      </c>
    </row>
    <row r="433" spans="1:9" customFormat="1" x14ac:dyDescent="0.45">
      <c r="A433" s="96" t="s">
        <v>5765</v>
      </c>
      <c r="B433">
        <v>3</v>
      </c>
      <c r="C433" s="92">
        <v>6</v>
      </c>
      <c r="D433" s="93" t="s">
        <v>1315</v>
      </c>
      <c r="E433" t="str" cm="1">
        <f t="array" ref="E433">IFERROR(_xlfn.SWITCH(A433, "Tiny", "TS", "Mini", "MC", "Junior", "JC", "Senior", "SC", "GCSE", "GCSE"),"")</f>
        <v>MC</v>
      </c>
      <c r="F433" s="92" t="str">
        <f ca="1">IFERROR(VLOOKUP(I433,INDIRECT(A433&amp;"!"&amp;" C:D"), 2, FALSE),"")</f>
        <v>Turtle Project</v>
      </c>
      <c r="G433" s="92" t="str" cm="1">
        <f t="array" ref="G433">IFERROR(CONCATENATE(TEXT(_xlfn.SWITCH(A433, "Tiny", "1", "Mini", "2", "Junior", "3", "Senior", "4", "GCSE", "5"),"00"),"-", IF(ISBLANK(B433), "XX", TEXT(B433,"00")), "-", TEXT(C433,"000")),"")</f>
        <v>02-03-006</v>
      </c>
      <c r="I433" s="97" t="str">
        <f>IF(ISBLANK(A433), "", IF(ISNUMBER(B433),_xlfn.CONCAT(E433, B433, ".", C433), _xlfn.CONCAT(E433, C433)))</f>
        <v>MC3.6</v>
      </c>
    </row>
    <row r="434" spans="1:9" customFormat="1" x14ac:dyDescent="0.45">
      <c r="A434" s="96" t="s">
        <v>5765</v>
      </c>
      <c r="B434">
        <v>3</v>
      </c>
      <c r="C434" s="92">
        <v>6</v>
      </c>
      <c r="D434" s="93" t="s">
        <v>1318</v>
      </c>
      <c r="E434" t="str" cm="1">
        <f t="array" ref="E434">IFERROR(_xlfn.SWITCH(A434, "Tiny", "TS", "Mini", "MC", "Junior", "JC", "Senior", "SC", "GCSE", "GCSE"),"")</f>
        <v>MC</v>
      </c>
      <c r="F434" s="92" t="str">
        <f ca="1">IFERROR(VLOOKUP(I434,INDIRECT(A434&amp;"!"&amp;" C:D"), 2, FALSE),"")</f>
        <v>Turtle Project</v>
      </c>
      <c r="G434" s="92" t="str" cm="1">
        <f t="array" ref="G434">IFERROR(CONCATENATE(TEXT(_xlfn.SWITCH(A434, "Tiny", "1", "Mini", "2", "Junior", "3", "Senior", "4", "GCSE", "5"),"00"),"-", IF(ISBLANK(B434), "XX", TEXT(B434,"00")), "-", TEXT(C434,"000")),"")</f>
        <v>02-03-006</v>
      </c>
      <c r="I434" s="97" t="str">
        <f>IF(ISBLANK(A434), "", IF(ISNUMBER(B434),_xlfn.CONCAT(E434, B434, ".", C434), _xlfn.CONCAT(E434, C434)))</f>
        <v>MC3.6</v>
      </c>
    </row>
    <row r="435" spans="1:9" customFormat="1" x14ac:dyDescent="0.45">
      <c r="A435" s="96" t="s">
        <v>5765</v>
      </c>
      <c r="B435">
        <v>3</v>
      </c>
      <c r="C435" s="92">
        <v>6</v>
      </c>
      <c r="D435" s="93" t="s">
        <v>1321</v>
      </c>
      <c r="E435" t="str" cm="1">
        <f t="array" ref="E435">IFERROR(_xlfn.SWITCH(A435, "Tiny", "TS", "Mini", "MC", "Junior", "JC", "Senior", "SC", "GCSE", "GCSE"),"")</f>
        <v>MC</v>
      </c>
      <c r="F435" s="92" t="str">
        <f ca="1">IFERROR(VLOOKUP(I435,INDIRECT(A435&amp;"!"&amp;" C:D"), 2, FALSE),"")</f>
        <v>Turtle Project</v>
      </c>
      <c r="G435" s="92" t="str" cm="1">
        <f t="array" ref="G435">IFERROR(CONCATENATE(TEXT(_xlfn.SWITCH(A435, "Tiny", "1", "Mini", "2", "Junior", "3", "Senior", "4", "GCSE", "5"),"00"),"-", IF(ISBLANK(B435), "XX", TEXT(B435,"00")), "-", TEXT(C435,"000")),"")</f>
        <v>02-03-006</v>
      </c>
      <c r="I435" s="97" t="str">
        <f>IF(ISBLANK(A435), "", IF(ISNUMBER(B435),_xlfn.CONCAT(E435, B435, ".", C435), _xlfn.CONCAT(E435, C435)))</f>
        <v>MC3.6</v>
      </c>
    </row>
    <row r="436" spans="1:9" customFormat="1" x14ac:dyDescent="0.45">
      <c r="A436" s="96" t="s">
        <v>5765</v>
      </c>
      <c r="B436">
        <v>3</v>
      </c>
      <c r="C436" s="92">
        <v>7</v>
      </c>
      <c r="D436" s="93" t="s">
        <v>1429</v>
      </c>
      <c r="E436" t="str" cm="1">
        <f t="array" ref="E436">IFERROR(_xlfn.SWITCH(A436, "Tiny", "TS", "Mini", "MC", "Junior", "JC", "Senior", "SC", "GCSE", "GCSE"),"")</f>
        <v>MC</v>
      </c>
      <c r="F436" s="92" t="str">
        <f ca="1">IFERROR(VLOOKUP(I436,INDIRECT(A436&amp;"!"&amp;" C:D"), 2, FALSE),"")</f>
        <v>Recursion</v>
      </c>
      <c r="G436" s="92" t="str" cm="1">
        <f t="array" ref="G436">IFERROR(CONCATENATE(TEXT(_xlfn.SWITCH(A436, "Tiny", "1", "Mini", "2", "Junior", "3", "Senior", "4", "GCSE", "5"),"00"),"-", IF(ISBLANK(B436), "XX", TEXT(B436,"00")), "-", TEXT(C436,"000")),"")</f>
        <v>02-03-007</v>
      </c>
      <c r="I436" s="97" t="str">
        <f>IF(ISBLANK(A436), "", IF(ISNUMBER(B436),_xlfn.CONCAT(E436, B436, ".", C436), _xlfn.CONCAT(E436, C436)))</f>
        <v>MC3.7</v>
      </c>
    </row>
    <row r="437" spans="1:9" customFormat="1" x14ac:dyDescent="0.45">
      <c r="A437" s="96" t="s">
        <v>5765</v>
      </c>
      <c r="B437">
        <v>3</v>
      </c>
      <c r="C437" s="92">
        <v>7</v>
      </c>
      <c r="D437" s="93" t="s">
        <v>1432</v>
      </c>
      <c r="E437" t="str" cm="1">
        <f t="array" ref="E437">IFERROR(_xlfn.SWITCH(A437, "Tiny", "TS", "Mini", "MC", "Junior", "JC", "Senior", "SC", "GCSE", "GCSE"),"")</f>
        <v>MC</v>
      </c>
      <c r="F437" s="92" t="str">
        <f ca="1">IFERROR(VLOOKUP(I437,INDIRECT(A437&amp;"!"&amp;" C:D"), 2, FALSE),"")</f>
        <v>Recursion</v>
      </c>
      <c r="G437" s="92" t="str" cm="1">
        <f t="array" ref="G437">IFERROR(CONCATENATE(TEXT(_xlfn.SWITCH(A437, "Tiny", "1", "Mini", "2", "Junior", "3", "Senior", "4", "GCSE", "5"),"00"),"-", IF(ISBLANK(B437), "XX", TEXT(B437,"00")), "-", TEXT(C437,"000")),"")</f>
        <v>02-03-007</v>
      </c>
      <c r="I437" s="97" t="str">
        <f>IF(ISBLANK(A437), "", IF(ISNUMBER(B437),_xlfn.CONCAT(E437, B437, ".", C437), _xlfn.CONCAT(E437, C437)))</f>
        <v>MC3.7</v>
      </c>
    </row>
    <row r="438" spans="1:9" customFormat="1" x14ac:dyDescent="0.45">
      <c r="A438" s="96" t="s">
        <v>5765</v>
      </c>
      <c r="B438">
        <v>3</v>
      </c>
      <c r="C438" s="92">
        <v>7</v>
      </c>
      <c r="D438" s="93" t="s">
        <v>1435</v>
      </c>
      <c r="E438" t="str" cm="1">
        <f t="array" ref="E438">IFERROR(_xlfn.SWITCH(A438, "Tiny", "TS", "Mini", "MC", "Junior", "JC", "Senior", "SC", "GCSE", "GCSE"),"")</f>
        <v>MC</v>
      </c>
      <c r="F438" s="92" t="str">
        <f ca="1">IFERROR(VLOOKUP(I438,INDIRECT(A438&amp;"!"&amp;" C:D"), 2, FALSE),"")</f>
        <v>Recursion</v>
      </c>
      <c r="G438" s="92" t="str" cm="1">
        <f t="array" ref="G438">IFERROR(CONCATENATE(TEXT(_xlfn.SWITCH(A438, "Tiny", "1", "Mini", "2", "Junior", "3", "Senior", "4", "GCSE", "5"),"00"),"-", IF(ISBLANK(B438), "XX", TEXT(B438,"00")), "-", TEXT(C438,"000")),"")</f>
        <v>02-03-007</v>
      </c>
      <c r="I438" s="97" t="str">
        <f>IF(ISBLANK(A438), "", IF(ISNUMBER(B438),_xlfn.CONCAT(E438, B438, ".", C438), _xlfn.CONCAT(E438, C438)))</f>
        <v>MC3.7</v>
      </c>
    </row>
    <row r="439" spans="1:9" customFormat="1" x14ac:dyDescent="0.45">
      <c r="A439" s="96" t="s">
        <v>5765</v>
      </c>
      <c r="B439">
        <v>3</v>
      </c>
      <c r="C439" s="92">
        <v>8</v>
      </c>
      <c r="D439" s="93" t="s">
        <v>633</v>
      </c>
      <c r="E439" t="str" cm="1">
        <f t="array" ref="E439">IFERROR(_xlfn.SWITCH(A439, "Tiny", "TS", "Mini", "MC", "Junior", "JC", "Senior", "SC", "GCSE", "GCSE"),"")</f>
        <v>MC</v>
      </c>
      <c r="F439" s="92" t="str">
        <f ca="1">IFERROR(VLOOKUP(I439,INDIRECT(A439&amp;"!"&amp;" C:D"), 2, FALSE),"")</f>
        <v>Logical Thinking</v>
      </c>
      <c r="G439" s="92" t="str" cm="1">
        <f t="array" ref="G439">IFERROR(CONCATENATE(TEXT(_xlfn.SWITCH(A439, "Tiny", "1", "Mini", "2", "Junior", "3", "Senior", "4", "GCSE", "5"),"00"),"-", IF(ISBLANK(B439), "XX", TEXT(B439,"00")), "-", TEXT(C439,"000")),"")</f>
        <v>02-03-008</v>
      </c>
      <c r="I439" s="97" t="str">
        <f>IF(ISBLANK(A439), "", IF(ISNUMBER(B439),_xlfn.CONCAT(E439, B439, ".", C439), _xlfn.CONCAT(E439, C439)))</f>
        <v>MC3.8</v>
      </c>
    </row>
    <row r="440" spans="1:9" customFormat="1" x14ac:dyDescent="0.45">
      <c r="A440" s="96" t="s">
        <v>5765</v>
      </c>
      <c r="B440">
        <v>3</v>
      </c>
      <c r="C440" s="92">
        <v>8</v>
      </c>
      <c r="D440" s="93" t="s">
        <v>636</v>
      </c>
      <c r="E440" t="str" cm="1">
        <f t="array" ref="E440">IFERROR(_xlfn.SWITCH(A440, "Tiny", "TS", "Mini", "MC", "Junior", "JC", "Senior", "SC", "GCSE", "GCSE"),"")</f>
        <v>MC</v>
      </c>
      <c r="F440" s="92" t="str">
        <f ca="1">IFERROR(VLOOKUP(I440,INDIRECT(A440&amp;"!"&amp;" C:D"), 2, FALSE),"")</f>
        <v>Logical Thinking</v>
      </c>
      <c r="G440" s="92" t="str" cm="1">
        <f t="array" ref="G440">IFERROR(CONCATENATE(TEXT(_xlfn.SWITCH(A440, "Tiny", "1", "Mini", "2", "Junior", "3", "Senior", "4", "GCSE", "5"),"00"),"-", IF(ISBLANK(B440), "XX", TEXT(B440,"00")), "-", TEXT(C440,"000")),"")</f>
        <v>02-03-008</v>
      </c>
      <c r="I440" s="97" t="str">
        <f>IF(ISBLANK(A440), "", IF(ISNUMBER(B440),_xlfn.CONCAT(E440, B440, ".", C440), _xlfn.CONCAT(E440, C440)))</f>
        <v>MC3.8</v>
      </c>
    </row>
    <row r="441" spans="1:9" customFormat="1" x14ac:dyDescent="0.45">
      <c r="A441" s="96" t="s">
        <v>5765</v>
      </c>
      <c r="B441">
        <v>3</v>
      </c>
      <c r="C441" s="92">
        <v>8</v>
      </c>
      <c r="D441" s="93" t="s">
        <v>652</v>
      </c>
      <c r="E441" t="str" cm="1">
        <f t="array" ref="E441">IFERROR(_xlfn.SWITCH(A441, "Tiny", "TS", "Mini", "MC", "Junior", "JC", "Senior", "SC", "GCSE", "GCSE"),"")</f>
        <v>MC</v>
      </c>
      <c r="F441" s="92" t="str">
        <f ca="1">IFERROR(VLOOKUP(I441,INDIRECT(A441&amp;"!"&amp;" C:D"), 2, FALSE),"")</f>
        <v>Logical Thinking</v>
      </c>
      <c r="G441" s="92" t="str" cm="1">
        <f t="array" ref="G441">IFERROR(CONCATENATE(TEXT(_xlfn.SWITCH(A441, "Tiny", "1", "Mini", "2", "Junior", "3", "Senior", "4", "GCSE", "5"),"00"),"-", IF(ISBLANK(B441), "XX", TEXT(B441,"00")), "-", TEXT(C441,"000")),"")</f>
        <v>02-03-008</v>
      </c>
      <c r="I441" s="97" t="str">
        <f>IF(ISBLANK(A441), "", IF(ISNUMBER(B441),_xlfn.CONCAT(E441, B441, ".", C441), _xlfn.CONCAT(E441, C441)))</f>
        <v>MC3.8</v>
      </c>
    </row>
    <row r="442" spans="1:9" customFormat="1" x14ac:dyDescent="0.45">
      <c r="A442" s="96" t="s">
        <v>5765</v>
      </c>
      <c r="B442">
        <v>3</v>
      </c>
      <c r="C442" s="92">
        <v>8</v>
      </c>
      <c r="D442" s="93" t="s">
        <v>655</v>
      </c>
      <c r="E442" t="str" cm="1">
        <f t="array" ref="E442">IFERROR(_xlfn.SWITCH(A442, "Tiny", "TS", "Mini", "MC", "Junior", "JC", "Senior", "SC", "GCSE", "GCSE"),"")</f>
        <v>MC</v>
      </c>
      <c r="F442" s="92" t="str">
        <f ca="1">IFERROR(VLOOKUP(I442,INDIRECT(A442&amp;"!"&amp;" C:D"), 2, FALSE),"")</f>
        <v>Logical Thinking</v>
      </c>
      <c r="G442" s="92" t="str" cm="1">
        <f t="array" ref="G442">IFERROR(CONCATENATE(TEXT(_xlfn.SWITCH(A442, "Tiny", "1", "Mini", "2", "Junior", "3", "Senior", "4", "GCSE", "5"),"00"),"-", IF(ISBLANK(B442), "XX", TEXT(B442,"00")), "-", TEXT(C442,"000")),"")</f>
        <v>02-03-008</v>
      </c>
      <c r="I442" s="97" t="str">
        <f>IF(ISBLANK(A442), "", IF(ISNUMBER(B442),_xlfn.CONCAT(E442, B442, ".", C442), _xlfn.CONCAT(E442, C442)))</f>
        <v>MC3.8</v>
      </c>
    </row>
    <row r="443" spans="1:9" customFormat="1" x14ac:dyDescent="0.45">
      <c r="A443" s="96" t="s">
        <v>5765</v>
      </c>
      <c r="B443">
        <v>3</v>
      </c>
      <c r="C443" s="92">
        <v>9</v>
      </c>
      <c r="D443" s="93" t="s">
        <v>747</v>
      </c>
      <c r="E443" t="str" cm="1">
        <f t="array" ref="E443">IFERROR(_xlfn.SWITCH(A443, "Tiny", "TS", "Mini", "MC", "Junior", "JC", "Senior", "SC", "GCSE", "GCSE"),"")</f>
        <v>MC</v>
      </c>
      <c r="F443" s="92" t="str">
        <f ca="1">IFERROR(VLOOKUP(I443,INDIRECT(A443&amp;"!"&amp;" C:D"), 2, FALSE),"")</f>
        <v>Problem Solving</v>
      </c>
      <c r="G443" s="92" t="str" cm="1">
        <f t="array" ref="G443">IFERROR(CONCATENATE(TEXT(_xlfn.SWITCH(A443, "Tiny", "1", "Mini", "2", "Junior", "3", "Senior", "4", "GCSE", "5"),"00"),"-", IF(ISBLANK(B443), "XX", TEXT(B443,"00")), "-", TEXT(C443,"000")),"")</f>
        <v>02-03-009</v>
      </c>
      <c r="I443" s="97" t="str">
        <f>IF(ISBLANK(A443), "", IF(ISNUMBER(B443),_xlfn.CONCAT(E443, B443, ".", C443), _xlfn.CONCAT(E443, C443)))</f>
        <v>MC3.9</v>
      </c>
    </row>
    <row r="444" spans="1:9" customFormat="1" x14ac:dyDescent="0.45">
      <c r="A444" s="96" t="s">
        <v>5765</v>
      </c>
      <c r="B444">
        <v>3</v>
      </c>
      <c r="C444" s="92">
        <v>9</v>
      </c>
      <c r="D444" s="93" t="s">
        <v>2106</v>
      </c>
      <c r="E444" t="str" cm="1">
        <f t="array" ref="E444">IFERROR(_xlfn.SWITCH(A444, "Tiny", "TS", "Mini", "MC", "Junior", "JC", "Senior", "SC", "GCSE", "GCSE"),"")</f>
        <v>MC</v>
      </c>
      <c r="F444" s="92" t="str">
        <f ca="1">IFERROR(VLOOKUP(I444,INDIRECT(A444&amp;"!"&amp;" C:D"), 2, FALSE),"")</f>
        <v>Problem Solving</v>
      </c>
      <c r="G444" s="92" t="str" cm="1">
        <f t="array" ref="G444">IFERROR(CONCATENATE(TEXT(_xlfn.SWITCH(A444, "Tiny", "1", "Mini", "2", "Junior", "3", "Senior", "4", "GCSE", "5"),"00"),"-", IF(ISBLANK(B444), "XX", TEXT(B444,"00")), "-", TEXT(C444,"000")),"")</f>
        <v>02-03-009</v>
      </c>
      <c r="I444" s="97" t="str">
        <f>IF(ISBLANK(A444), "", IF(ISNUMBER(B444),_xlfn.CONCAT(E444, B444, ".", C444), _xlfn.CONCAT(E444, C444)))</f>
        <v>MC3.9</v>
      </c>
    </row>
    <row r="445" spans="1:9" customFormat="1" x14ac:dyDescent="0.45">
      <c r="A445" s="96" t="s">
        <v>5765</v>
      </c>
      <c r="B445">
        <v>3</v>
      </c>
      <c r="C445" s="92">
        <v>9</v>
      </c>
      <c r="D445" s="93" t="s">
        <v>2109</v>
      </c>
      <c r="E445" t="str" cm="1">
        <f t="array" ref="E445">IFERROR(_xlfn.SWITCH(A445, "Tiny", "TS", "Mini", "MC", "Junior", "JC", "Senior", "SC", "GCSE", "GCSE"),"")</f>
        <v>MC</v>
      </c>
      <c r="F445" s="92" t="str">
        <f ca="1">IFERROR(VLOOKUP(I445,INDIRECT(A445&amp;"!"&amp;" C:D"), 2, FALSE),"")</f>
        <v>Problem Solving</v>
      </c>
      <c r="G445" s="92" t="str" cm="1">
        <f t="array" ref="G445">IFERROR(CONCATENATE(TEXT(_xlfn.SWITCH(A445, "Tiny", "1", "Mini", "2", "Junior", "3", "Senior", "4", "GCSE", "5"),"00"),"-", IF(ISBLANK(B445), "XX", TEXT(B445,"00")), "-", TEXT(C445,"000")),"")</f>
        <v>02-03-009</v>
      </c>
      <c r="I445" s="97" t="str">
        <f>IF(ISBLANK(A445), "", IF(ISNUMBER(B445),_xlfn.CONCAT(E445, B445, ".", C445), _xlfn.CONCAT(E445, C445)))</f>
        <v>MC3.9</v>
      </c>
    </row>
    <row r="446" spans="1:9" customFormat="1" x14ac:dyDescent="0.45">
      <c r="A446" s="96" t="s">
        <v>5765</v>
      </c>
      <c r="B446">
        <v>3</v>
      </c>
      <c r="C446" s="92">
        <v>9</v>
      </c>
      <c r="D446" s="93" t="s">
        <v>226</v>
      </c>
      <c r="E446" t="str" cm="1">
        <f t="array" ref="E446">IFERROR(_xlfn.SWITCH(A446, "Tiny", "TS", "Mini", "MC", "Junior", "JC", "Senior", "SC", "GCSE", "GCSE"),"")</f>
        <v>MC</v>
      </c>
      <c r="F446" s="92" t="str">
        <f ca="1">IFERROR(VLOOKUP(I446,INDIRECT(A446&amp;"!"&amp;" C:D"), 2, FALSE),"")</f>
        <v>Problem Solving</v>
      </c>
      <c r="G446" s="92" t="str" cm="1">
        <f t="array" ref="G446">IFERROR(CONCATENATE(TEXT(_xlfn.SWITCH(A446, "Tiny", "1", "Mini", "2", "Junior", "3", "Senior", "4", "GCSE", "5"),"00"),"-", IF(ISBLANK(B446), "XX", TEXT(B446,"00")), "-", TEXT(C446,"000")),"")</f>
        <v>02-03-009</v>
      </c>
      <c r="I446" s="97" t="str">
        <f>IF(ISBLANK(A446), "", IF(ISNUMBER(B446),_xlfn.CONCAT(E446, B446, ".", C446), _xlfn.CONCAT(E446, C446)))</f>
        <v>MC3.9</v>
      </c>
    </row>
    <row r="447" spans="1:9" customFormat="1" x14ac:dyDescent="0.45">
      <c r="A447" s="96" t="s">
        <v>5765</v>
      </c>
      <c r="B447">
        <v>3</v>
      </c>
      <c r="C447" s="92">
        <v>9</v>
      </c>
      <c r="D447" s="93" t="s">
        <v>493</v>
      </c>
      <c r="E447" t="str" cm="1">
        <f t="array" ref="E447">IFERROR(_xlfn.SWITCH(A447, "Tiny", "TS", "Mini", "MC", "Junior", "JC", "Senior", "SC", "GCSE", "GCSE"),"")</f>
        <v>MC</v>
      </c>
      <c r="F447" s="92" t="str">
        <f ca="1">IFERROR(VLOOKUP(I447,INDIRECT(A447&amp;"!"&amp;" C:D"), 2, FALSE),"")</f>
        <v>Problem Solving</v>
      </c>
      <c r="G447" s="92" t="str" cm="1">
        <f t="array" ref="G447">IFERROR(CONCATENATE(TEXT(_xlfn.SWITCH(A447, "Tiny", "1", "Mini", "2", "Junior", "3", "Senior", "4", "GCSE", "5"),"00"),"-", IF(ISBLANK(B447), "XX", TEXT(B447,"00")), "-", TEXT(C447,"000")),"")</f>
        <v>02-03-009</v>
      </c>
      <c r="I447" s="97" t="str">
        <f>IF(ISBLANK(A447), "", IF(ISNUMBER(B447),_xlfn.CONCAT(E447, B447, ".", C447), _xlfn.CONCAT(E447, C447)))</f>
        <v>MC3.9</v>
      </c>
    </row>
    <row r="448" spans="1:9" customFormat="1" x14ac:dyDescent="0.45">
      <c r="A448" s="96" t="s">
        <v>5765</v>
      </c>
      <c r="B448">
        <v>3</v>
      </c>
      <c r="C448" s="92">
        <v>9</v>
      </c>
      <c r="D448" s="93" t="s">
        <v>528</v>
      </c>
      <c r="E448" t="str" cm="1">
        <f t="array" ref="E448">IFERROR(_xlfn.SWITCH(A448, "Tiny", "TS", "Mini", "MC", "Junior", "JC", "Senior", "SC", "GCSE", "GCSE"),"")</f>
        <v>MC</v>
      </c>
      <c r="F448" s="92" t="str">
        <f ca="1">IFERROR(VLOOKUP(I448,INDIRECT(A448&amp;"!"&amp;" C:D"), 2, FALSE),"")</f>
        <v>Problem Solving</v>
      </c>
      <c r="G448" s="92" t="str" cm="1">
        <f t="array" ref="G448">IFERROR(CONCATENATE(TEXT(_xlfn.SWITCH(A448, "Tiny", "1", "Mini", "2", "Junior", "3", "Senior", "4", "GCSE", "5"),"00"),"-", IF(ISBLANK(B448), "XX", TEXT(B448,"00")), "-", TEXT(C448,"000")),"")</f>
        <v>02-03-009</v>
      </c>
      <c r="I448" s="97" t="str">
        <f>IF(ISBLANK(A448), "", IF(ISNUMBER(B448),_xlfn.CONCAT(E448, B448, ".", C448), _xlfn.CONCAT(E448, C448)))</f>
        <v>MC3.9</v>
      </c>
    </row>
    <row r="449" spans="1:9" customFormat="1" x14ac:dyDescent="0.45">
      <c r="A449" s="96" t="s">
        <v>5765</v>
      </c>
      <c r="B449">
        <v>3</v>
      </c>
      <c r="C449" s="92">
        <v>9</v>
      </c>
      <c r="D449" s="93" t="s">
        <v>633</v>
      </c>
      <c r="E449" t="str" cm="1">
        <f t="array" ref="E449">IFERROR(_xlfn.SWITCH(A449, "Tiny", "TS", "Mini", "MC", "Junior", "JC", "Senior", "SC", "GCSE", "GCSE"),"")</f>
        <v>MC</v>
      </c>
      <c r="F449" s="92" t="str">
        <f ca="1">IFERROR(VLOOKUP(I449,INDIRECT(A449&amp;"!"&amp;" C:D"), 2, FALSE),"")</f>
        <v>Problem Solving</v>
      </c>
      <c r="G449" s="92" t="str" cm="1">
        <f t="array" ref="G449">IFERROR(CONCATENATE(TEXT(_xlfn.SWITCH(A449, "Tiny", "1", "Mini", "2", "Junior", "3", "Senior", "4", "GCSE", "5"),"00"),"-", IF(ISBLANK(B449), "XX", TEXT(B449,"00")), "-", TEXT(C449,"000")),"")</f>
        <v>02-03-009</v>
      </c>
      <c r="I449" s="97" t="str">
        <f>IF(ISBLANK(A449), "", IF(ISNUMBER(B449),_xlfn.CONCAT(E449, B449, ".", C449), _xlfn.CONCAT(E449, C449)))</f>
        <v>MC3.9</v>
      </c>
    </row>
    <row r="450" spans="1:9" customFormat="1" x14ac:dyDescent="0.45">
      <c r="A450" s="96" t="s">
        <v>5765</v>
      </c>
      <c r="B450">
        <v>3</v>
      </c>
      <c r="C450" s="92">
        <v>9</v>
      </c>
      <c r="D450" s="93" t="s">
        <v>679</v>
      </c>
      <c r="E450" t="str" cm="1">
        <f t="array" ref="E450">IFERROR(_xlfn.SWITCH(A450, "Tiny", "TS", "Mini", "MC", "Junior", "JC", "Senior", "SC", "GCSE", "GCSE"),"")</f>
        <v>MC</v>
      </c>
      <c r="F450" s="92" t="str">
        <f ca="1">IFERROR(VLOOKUP(I450,INDIRECT(A450&amp;"!"&amp;" C:D"), 2, FALSE),"")</f>
        <v>Problem Solving</v>
      </c>
      <c r="G450" s="92" t="str" cm="1">
        <f t="array" ref="G450">IFERROR(CONCATENATE(TEXT(_xlfn.SWITCH(A450, "Tiny", "1", "Mini", "2", "Junior", "3", "Senior", "4", "GCSE", "5"),"00"),"-", IF(ISBLANK(B450), "XX", TEXT(B450,"00")), "-", TEXT(C450,"000")),"")</f>
        <v>02-03-009</v>
      </c>
      <c r="I450" s="97" t="str">
        <f>IF(ISBLANK(A450), "", IF(ISNUMBER(B450),_xlfn.CONCAT(E450, B450, ".", C450), _xlfn.CONCAT(E450, C450)))</f>
        <v>MC3.9</v>
      </c>
    </row>
    <row r="451" spans="1:9" customFormat="1" x14ac:dyDescent="0.45">
      <c r="A451" s="96" t="s">
        <v>5765</v>
      </c>
      <c r="B451">
        <v>3</v>
      </c>
      <c r="C451" s="92">
        <v>9</v>
      </c>
      <c r="D451" s="93" t="s">
        <v>659</v>
      </c>
      <c r="E451" t="str" cm="1">
        <f t="array" ref="E451">IFERROR(_xlfn.SWITCH(A451, "Tiny", "TS", "Mini", "MC", "Junior", "JC", "Senior", "SC", "GCSE", "GCSE"),"")</f>
        <v>MC</v>
      </c>
      <c r="F451" s="92" t="str">
        <f ca="1">IFERROR(VLOOKUP(I451,INDIRECT(A451&amp;"!"&amp;" C:D"), 2, FALSE),"")</f>
        <v>Problem Solving</v>
      </c>
      <c r="G451" s="92" t="str" cm="1">
        <f t="array" ref="G451">IFERROR(CONCATENATE(TEXT(_xlfn.SWITCH(A451, "Tiny", "1", "Mini", "2", "Junior", "3", "Senior", "4", "GCSE", "5"),"00"),"-", IF(ISBLANK(B451), "XX", TEXT(B451,"00")), "-", TEXT(C451,"000")),"")</f>
        <v>02-03-009</v>
      </c>
      <c r="I451" s="97" t="str">
        <f>IF(ISBLANK(A451), "", IF(ISNUMBER(B451),_xlfn.CONCAT(E451, B451, ".", C451), _xlfn.CONCAT(E451, C451)))</f>
        <v>MC3.9</v>
      </c>
    </row>
    <row r="452" spans="1:9" customFormat="1" x14ac:dyDescent="0.45">
      <c r="A452" s="96" t="s">
        <v>5765</v>
      </c>
      <c r="B452">
        <v>3</v>
      </c>
      <c r="C452" s="92">
        <v>9</v>
      </c>
      <c r="D452" s="93" t="s">
        <v>665</v>
      </c>
      <c r="E452" t="str" cm="1">
        <f t="array" ref="E452">IFERROR(_xlfn.SWITCH(A452, "Tiny", "TS", "Mini", "MC", "Junior", "JC", "Senior", "SC", "GCSE", "GCSE"),"")</f>
        <v>MC</v>
      </c>
      <c r="F452" s="92" t="str">
        <f ca="1">IFERROR(VLOOKUP(I452,INDIRECT(A452&amp;"!"&amp;" C:D"), 2, FALSE),"")</f>
        <v>Problem Solving</v>
      </c>
      <c r="G452" s="92" t="str" cm="1">
        <f t="array" ref="G452">IFERROR(CONCATENATE(TEXT(_xlfn.SWITCH(A452, "Tiny", "1", "Mini", "2", "Junior", "3", "Senior", "4", "GCSE", "5"),"00"),"-", IF(ISBLANK(B452), "XX", TEXT(B452,"00")), "-", TEXT(C452,"000")),"")</f>
        <v>02-03-009</v>
      </c>
      <c r="I452" s="97" t="str">
        <f>IF(ISBLANK(A452), "", IF(ISNUMBER(B452),_xlfn.CONCAT(E452, B452, ".", C452), _xlfn.CONCAT(E452, C452)))</f>
        <v>MC3.9</v>
      </c>
    </row>
    <row r="453" spans="1:9" customFormat="1" x14ac:dyDescent="0.45">
      <c r="A453" s="96" t="s">
        <v>5765</v>
      </c>
      <c r="B453">
        <v>3</v>
      </c>
      <c r="C453" s="92">
        <v>9</v>
      </c>
      <c r="D453" s="93" t="s">
        <v>668</v>
      </c>
      <c r="E453" t="str" cm="1">
        <f t="array" ref="E453">IFERROR(_xlfn.SWITCH(A453, "Tiny", "TS", "Mini", "MC", "Junior", "JC", "Senior", "SC", "GCSE", "GCSE"),"")</f>
        <v>MC</v>
      </c>
      <c r="F453" s="92" t="str">
        <f ca="1">IFERROR(VLOOKUP(I453,INDIRECT(A453&amp;"!"&amp;" C:D"), 2, FALSE),"")</f>
        <v>Problem Solving</v>
      </c>
      <c r="G453" s="92" t="str" cm="1">
        <f t="array" ref="G453">IFERROR(CONCATENATE(TEXT(_xlfn.SWITCH(A453, "Tiny", "1", "Mini", "2", "Junior", "3", "Senior", "4", "GCSE", "5"),"00"),"-", IF(ISBLANK(B453), "XX", TEXT(B453,"00")), "-", TEXT(C453,"000")),"")</f>
        <v>02-03-009</v>
      </c>
      <c r="I453" s="97" t="str">
        <f>IF(ISBLANK(A453), "", IF(ISNUMBER(B453),_xlfn.CONCAT(E453, B453, ".", C453), _xlfn.CONCAT(E453, C453)))</f>
        <v>MC3.9</v>
      </c>
    </row>
    <row r="454" spans="1:9" customFormat="1" x14ac:dyDescent="0.45">
      <c r="A454" s="96" t="s">
        <v>5765</v>
      </c>
      <c r="B454">
        <v>3</v>
      </c>
      <c r="C454" s="92">
        <v>9</v>
      </c>
      <c r="D454" s="93" t="s">
        <v>296</v>
      </c>
      <c r="E454" t="str" cm="1">
        <f t="array" ref="E454">IFERROR(_xlfn.SWITCH(A454, "Tiny", "TS", "Mini", "MC", "Junior", "JC", "Senior", "SC", "GCSE", "GCSE"),"")</f>
        <v>MC</v>
      </c>
      <c r="F454" s="92" t="str">
        <f ca="1">IFERROR(VLOOKUP(I454,INDIRECT(A454&amp;"!"&amp;" C:D"), 2, FALSE),"")</f>
        <v>Problem Solving</v>
      </c>
      <c r="G454" s="92" t="str" cm="1">
        <f t="array" ref="G454">IFERROR(CONCATENATE(TEXT(_xlfn.SWITCH(A454, "Tiny", "1", "Mini", "2", "Junior", "3", "Senior", "4", "GCSE", "5"),"00"),"-", IF(ISBLANK(B454), "XX", TEXT(B454,"00")), "-", TEXT(C454,"000")),"")</f>
        <v>02-03-009</v>
      </c>
      <c r="I454" s="97" t="str">
        <f>IF(ISBLANK(A454), "", IF(ISNUMBER(B454),_xlfn.CONCAT(E454, B454, ".", C454), _xlfn.CONCAT(E454, C454)))</f>
        <v>MC3.9</v>
      </c>
    </row>
    <row r="455" spans="1:9" customFormat="1" x14ac:dyDescent="0.45">
      <c r="A455" s="96" t="s">
        <v>5765</v>
      </c>
      <c r="B455">
        <v>3</v>
      </c>
      <c r="C455" s="92">
        <v>9</v>
      </c>
      <c r="D455" s="93" t="s">
        <v>750</v>
      </c>
      <c r="E455" t="str" cm="1">
        <f t="array" ref="E455">IFERROR(_xlfn.SWITCH(A455, "Tiny", "TS", "Mini", "MC", "Junior", "JC", "Senior", "SC", "GCSE", "GCSE"),"")</f>
        <v>MC</v>
      </c>
      <c r="F455" s="92" t="str">
        <f ca="1">IFERROR(VLOOKUP(I455,INDIRECT(A455&amp;"!"&amp;" C:D"), 2, FALSE),"")</f>
        <v>Problem Solving</v>
      </c>
      <c r="G455" s="92" t="str" cm="1">
        <f t="array" ref="G455">IFERROR(CONCATENATE(TEXT(_xlfn.SWITCH(A455, "Tiny", "1", "Mini", "2", "Junior", "3", "Senior", "4", "GCSE", "5"),"00"),"-", IF(ISBLANK(B455), "XX", TEXT(B455,"00")), "-", TEXT(C455,"000")),"")</f>
        <v>02-03-009</v>
      </c>
      <c r="I455" s="97" t="str">
        <f>IF(ISBLANK(A455), "", IF(ISNUMBER(B455),_xlfn.CONCAT(E455, B455, ".", C455), _xlfn.CONCAT(E455, C455)))</f>
        <v>MC3.9</v>
      </c>
    </row>
    <row r="456" spans="1:9" customFormat="1" x14ac:dyDescent="0.45">
      <c r="A456" s="96" t="s">
        <v>5765</v>
      </c>
      <c r="B456">
        <v>4</v>
      </c>
      <c r="C456" s="92">
        <v>1</v>
      </c>
      <c r="D456" s="93" t="s">
        <v>2567</v>
      </c>
      <c r="E456" t="str" cm="1">
        <f t="array" ref="E456">IFERROR(_xlfn.SWITCH(A456, "Tiny", "TS", "Mini", "MC", "Junior", "JC", "Senior", "SC", "GCSE", "GCSE"),"")</f>
        <v>MC</v>
      </c>
      <c r="F456" s="92" t="str">
        <f ca="1">IFERROR(VLOOKUP(I456,INDIRECT(A456&amp;"!"&amp;" C:D"), 2, FALSE),"")</f>
        <v>PyGame Basics</v>
      </c>
      <c r="G456" s="92" t="str" cm="1">
        <f t="array" ref="G456">IFERROR(CONCATENATE(TEXT(_xlfn.SWITCH(A456, "Tiny", "1", "Mini", "2", "Junior", "3", "Senior", "4", "GCSE", "5"),"00"),"-", IF(ISBLANK(B456), "XX", TEXT(B456,"00")), "-", TEXT(C456,"000")),"")</f>
        <v>02-04-001</v>
      </c>
      <c r="I456" s="97" t="str">
        <f>IF(ISBLANK(A456), "", IF(ISNUMBER(B456),_xlfn.CONCAT(E456, B456, ".", C456), _xlfn.CONCAT(E456, C456)))</f>
        <v>MC4.1</v>
      </c>
    </row>
    <row r="457" spans="1:9" customFormat="1" x14ac:dyDescent="0.45">
      <c r="A457" s="96" t="s">
        <v>5765</v>
      </c>
      <c r="B457">
        <v>4</v>
      </c>
      <c r="C457" s="92">
        <v>1</v>
      </c>
      <c r="D457" s="93" t="s">
        <v>2154</v>
      </c>
      <c r="E457" t="str" cm="1">
        <f t="array" ref="E457">IFERROR(_xlfn.SWITCH(A457, "Tiny", "TS", "Mini", "MC", "Junior", "JC", "Senior", "SC", "GCSE", "GCSE"),"")</f>
        <v>MC</v>
      </c>
      <c r="F457" s="92" t="str">
        <f ca="1">IFERROR(VLOOKUP(I457,INDIRECT(A457&amp;"!"&amp;" C:D"), 2, FALSE),"")</f>
        <v>PyGame Basics</v>
      </c>
      <c r="G457" s="92" t="str" cm="1">
        <f t="array" ref="G457">IFERROR(CONCATENATE(TEXT(_xlfn.SWITCH(A457, "Tiny", "1", "Mini", "2", "Junior", "3", "Senior", "4", "GCSE", "5"),"00"),"-", IF(ISBLANK(B457), "XX", TEXT(B457,"00")), "-", TEXT(C457,"000")),"")</f>
        <v>02-04-001</v>
      </c>
      <c r="I457" s="97" t="str">
        <f>IF(ISBLANK(A457), "", IF(ISNUMBER(B457),_xlfn.CONCAT(E457, B457, ".", C457), _xlfn.CONCAT(E457, C457)))</f>
        <v>MC4.1</v>
      </c>
    </row>
    <row r="458" spans="1:9" customFormat="1" x14ac:dyDescent="0.45">
      <c r="A458" s="96" t="s">
        <v>5765</v>
      </c>
      <c r="B458">
        <v>4</v>
      </c>
      <c r="C458" s="92">
        <v>1</v>
      </c>
      <c r="D458" s="93" t="s">
        <v>2157</v>
      </c>
      <c r="E458" t="str" cm="1">
        <f t="array" ref="E458">IFERROR(_xlfn.SWITCH(A458, "Tiny", "TS", "Mini", "MC", "Junior", "JC", "Senior", "SC", "GCSE", "GCSE"),"")</f>
        <v>MC</v>
      </c>
      <c r="F458" s="92" t="str">
        <f ca="1">IFERROR(VLOOKUP(I458,INDIRECT(A458&amp;"!"&amp;" C:D"), 2, FALSE),"")</f>
        <v>PyGame Basics</v>
      </c>
      <c r="G458" s="92" t="str" cm="1">
        <f t="array" ref="G458">IFERROR(CONCATENATE(TEXT(_xlfn.SWITCH(A458, "Tiny", "1", "Mini", "2", "Junior", "3", "Senior", "4", "GCSE", "5"),"00"),"-", IF(ISBLANK(B458), "XX", TEXT(B458,"00")), "-", TEXT(C458,"000")),"")</f>
        <v>02-04-001</v>
      </c>
      <c r="I458" s="97" t="str">
        <f>IF(ISBLANK(A458), "", IF(ISNUMBER(B458),_xlfn.CONCAT(E458, B458, ".", C458), _xlfn.CONCAT(E458, C458)))</f>
        <v>MC4.1</v>
      </c>
    </row>
    <row r="459" spans="1:9" customFormat="1" x14ac:dyDescent="0.45">
      <c r="A459" s="96" t="s">
        <v>5765</v>
      </c>
      <c r="B459">
        <v>4</v>
      </c>
      <c r="C459" s="92">
        <v>1</v>
      </c>
      <c r="D459" s="93" t="s">
        <v>2160</v>
      </c>
      <c r="E459" t="str" cm="1">
        <f t="array" ref="E459">IFERROR(_xlfn.SWITCH(A459, "Tiny", "TS", "Mini", "MC", "Junior", "JC", "Senior", "SC", "GCSE", "GCSE"),"")</f>
        <v>MC</v>
      </c>
      <c r="F459" s="92" t="str">
        <f ca="1">IFERROR(VLOOKUP(I459,INDIRECT(A459&amp;"!"&amp;" C:D"), 2, FALSE),"")</f>
        <v>PyGame Basics</v>
      </c>
      <c r="G459" s="92" t="str" cm="1">
        <f t="array" ref="G459">IFERROR(CONCATENATE(TEXT(_xlfn.SWITCH(A459, "Tiny", "1", "Mini", "2", "Junior", "3", "Senior", "4", "GCSE", "5"),"00"),"-", IF(ISBLANK(B459), "XX", TEXT(B459,"00")), "-", TEXT(C459,"000")),"")</f>
        <v>02-04-001</v>
      </c>
      <c r="I459" s="97" t="str">
        <f>IF(ISBLANK(A459), "", IF(ISNUMBER(B459),_xlfn.CONCAT(E459, B459, ".", C459), _xlfn.CONCAT(E459, C459)))</f>
        <v>MC4.1</v>
      </c>
    </row>
    <row r="460" spans="1:9" customFormat="1" x14ac:dyDescent="0.45">
      <c r="A460" s="96" t="s">
        <v>5765</v>
      </c>
      <c r="B460">
        <v>4</v>
      </c>
      <c r="C460" s="92">
        <v>1</v>
      </c>
      <c r="D460" s="93" t="s">
        <v>2050</v>
      </c>
      <c r="E460" t="str" cm="1">
        <f t="array" ref="E460">IFERROR(_xlfn.SWITCH(A460, "Tiny", "TS", "Mini", "MC", "Junior", "JC", "Senior", "SC", "GCSE", "GCSE"),"")</f>
        <v>MC</v>
      </c>
      <c r="F460" s="92" t="str">
        <f ca="1">IFERROR(VLOOKUP(I460,INDIRECT(A460&amp;"!"&amp;" C:D"), 2, FALSE),"")</f>
        <v>PyGame Basics</v>
      </c>
      <c r="G460" s="92" t="str" cm="1">
        <f t="array" ref="G460">IFERROR(CONCATENATE(TEXT(_xlfn.SWITCH(A460, "Tiny", "1", "Mini", "2", "Junior", "3", "Senior", "4", "GCSE", "5"),"00"),"-", IF(ISBLANK(B460), "XX", TEXT(B460,"00")), "-", TEXT(C460,"000")),"")</f>
        <v>02-04-001</v>
      </c>
      <c r="I460" s="97" t="str">
        <f>IF(ISBLANK(A460), "", IF(ISNUMBER(B460),_xlfn.CONCAT(E460, B460, ".", C460), _xlfn.CONCAT(E460, C460)))</f>
        <v>MC4.1</v>
      </c>
    </row>
    <row r="461" spans="1:9" customFormat="1" x14ac:dyDescent="0.45">
      <c r="A461" s="96" t="s">
        <v>5765</v>
      </c>
      <c r="B461">
        <v>4</v>
      </c>
      <c r="C461" s="92">
        <v>1</v>
      </c>
      <c r="D461" s="93" t="s">
        <v>2065</v>
      </c>
      <c r="E461" t="str" cm="1">
        <f t="array" ref="E461">IFERROR(_xlfn.SWITCH(A461, "Tiny", "TS", "Mini", "MC", "Junior", "JC", "Senior", "SC", "GCSE", "GCSE"),"")</f>
        <v>MC</v>
      </c>
      <c r="F461" s="92" t="str">
        <f ca="1">IFERROR(VLOOKUP(I461,INDIRECT(A461&amp;"!"&amp;" C:D"), 2, FALSE),"")</f>
        <v>PyGame Basics</v>
      </c>
      <c r="G461" s="92" t="str" cm="1">
        <f t="array" ref="G461">IFERROR(CONCATENATE(TEXT(_xlfn.SWITCH(A461, "Tiny", "1", "Mini", "2", "Junior", "3", "Senior", "4", "GCSE", "5"),"00"),"-", IF(ISBLANK(B461), "XX", TEXT(B461,"00")), "-", TEXT(C461,"000")),"")</f>
        <v>02-04-001</v>
      </c>
      <c r="I461" s="97" t="str">
        <f>IF(ISBLANK(A461), "", IF(ISNUMBER(B461),_xlfn.CONCAT(E461, B461, ".", C461), _xlfn.CONCAT(E461, C461)))</f>
        <v>MC4.1</v>
      </c>
    </row>
    <row r="462" spans="1:9" customFormat="1" x14ac:dyDescent="0.45">
      <c r="A462" s="96" t="s">
        <v>5765</v>
      </c>
      <c r="B462">
        <v>4</v>
      </c>
      <c r="C462" s="92">
        <v>1</v>
      </c>
      <c r="D462" s="93" t="s">
        <v>1329</v>
      </c>
      <c r="E462" t="str" cm="1">
        <f t="array" ref="E462">IFERROR(_xlfn.SWITCH(A462, "Tiny", "TS", "Mini", "MC", "Junior", "JC", "Senior", "SC", "GCSE", "GCSE"),"")</f>
        <v>MC</v>
      </c>
      <c r="F462" s="92" t="str">
        <f ca="1">IFERROR(VLOOKUP(I462,INDIRECT(A462&amp;"!"&amp;" C:D"), 2, FALSE),"")</f>
        <v>PyGame Basics</v>
      </c>
      <c r="G462" s="92" t="str" cm="1">
        <f t="array" ref="G462">IFERROR(CONCATENATE(TEXT(_xlfn.SWITCH(A462, "Tiny", "1", "Mini", "2", "Junior", "3", "Senior", "4", "GCSE", "5"),"00"),"-", IF(ISBLANK(B462), "XX", TEXT(B462,"00")), "-", TEXT(C462,"000")),"")</f>
        <v>02-04-001</v>
      </c>
      <c r="I462" s="97" t="str">
        <f>IF(ISBLANK(A462), "", IF(ISNUMBER(B462),_xlfn.CONCAT(E462, B462, ".", C462), _xlfn.CONCAT(E462, C462)))</f>
        <v>MC4.1</v>
      </c>
    </row>
    <row r="463" spans="1:9" customFormat="1" x14ac:dyDescent="0.45">
      <c r="A463" s="96" t="s">
        <v>5765</v>
      </c>
      <c r="B463">
        <v>4</v>
      </c>
      <c r="C463" s="92">
        <v>1</v>
      </c>
      <c r="D463" s="93" t="s">
        <v>1332</v>
      </c>
      <c r="E463" t="str" cm="1">
        <f t="array" ref="E463">IFERROR(_xlfn.SWITCH(A463, "Tiny", "TS", "Mini", "MC", "Junior", "JC", "Senior", "SC", "GCSE", "GCSE"),"")</f>
        <v>MC</v>
      </c>
      <c r="F463" s="92" t="str">
        <f ca="1">IFERROR(VLOOKUP(I463,INDIRECT(A463&amp;"!"&amp;" C:D"), 2, FALSE),"")</f>
        <v>PyGame Basics</v>
      </c>
      <c r="G463" s="92" t="str" cm="1">
        <f t="array" ref="G463">IFERROR(CONCATENATE(TEXT(_xlfn.SWITCH(A463, "Tiny", "1", "Mini", "2", "Junior", "3", "Senior", "4", "GCSE", "5"),"00"),"-", IF(ISBLANK(B463), "XX", TEXT(B463,"00")), "-", TEXT(C463,"000")),"")</f>
        <v>02-04-001</v>
      </c>
      <c r="I463" s="97" t="str">
        <f>IF(ISBLANK(A463), "", IF(ISNUMBER(B463),_xlfn.CONCAT(E463, B463, ".", C463), _xlfn.CONCAT(E463, C463)))</f>
        <v>MC4.1</v>
      </c>
    </row>
    <row r="464" spans="1:9" customFormat="1" x14ac:dyDescent="0.45">
      <c r="A464" s="96" t="s">
        <v>5765</v>
      </c>
      <c r="B464">
        <v>4</v>
      </c>
      <c r="C464" s="92">
        <v>1</v>
      </c>
      <c r="D464" s="93" t="s">
        <v>1338</v>
      </c>
      <c r="E464" t="str" cm="1">
        <f t="array" ref="E464">IFERROR(_xlfn.SWITCH(A464, "Tiny", "TS", "Mini", "MC", "Junior", "JC", "Senior", "SC", "GCSE", "GCSE"),"")</f>
        <v>MC</v>
      </c>
      <c r="F464" s="92" t="str">
        <f ca="1">IFERROR(VLOOKUP(I464,INDIRECT(A464&amp;"!"&amp;" C:D"), 2, FALSE),"")</f>
        <v>PyGame Basics</v>
      </c>
      <c r="G464" s="92" t="str" cm="1">
        <f t="array" ref="G464">IFERROR(CONCATENATE(TEXT(_xlfn.SWITCH(A464, "Tiny", "1", "Mini", "2", "Junior", "3", "Senior", "4", "GCSE", "5"),"00"),"-", IF(ISBLANK(B464), "XX", TEXT(B464,"00")), "-", TEXT(C464,"000")),"")</f>
        <v>02-04-001</v>
      </c>
      <c r="I464" s="97" t="str">
        <f>IF(ISBLANK(A464), "", IF(ISNUMBER(B464),_xlfn.CONCAT(E464, B464, ".", C464), _xlfn.CONCAT(E464, C464)))</f>
        <v>MC4.1</v>
      </c>
    </row>
    <row r="465" spans="1:9" customFormat="1" x14ac:dyDescent="0.45">
      <c r="A465" s="96" t="s">
        <v>5765</v>
      </c>
      <c r="B465">
        <v>4</v>
      </c>
      <c r="C465" s="92">
        <v>1</v>
      </c>
      <c r="D465" s="93" t="s">
        <v>2083</v>
      </c>
      <c r="E465" t="str" cm="1">
        <f t="array" ref="E465">IFERROR(_xlfn.SWITCH(A465, "Tiny", "TS", "Mini", "MC", "Junior", "JC", "Senior", "SC", "GCSE", "GCSE"),"")</f>
        <v>MC</v>
      </c>
      <c r="F465" s="92" t="str">
        <f ca="1">IFERROR(VLOOKUP(I465,INDIRECT(A465&amp;"!"&amp;" C:D"), 2, FALSE),"")</f>
        <v>PyGame Basics</v>
      </c>
      <c r="G465" s="92" t="str" cm="1">
        <f t="array" ref="G465">IFERROR(CONCATENATE(TEXT(_xlfn.SWITCH(A465, "Tiny", "1", "Mini", "2", "Junior", "3", "Senior", "4", "GCSE", "5"),"00"),"-", IF(ISBLANK(B465), "XX", TEXT(B465,"00")), "-", TEXT(C465,"000")),"")</f>
        <v>02-04-001</v>
      </c>
      <c r="I465" s="97" t="str">
        <f>IF(ISBLANK(A465), "", IF(ISNUMBER(B465),_xlfn.CONCAT(E465, B465, ".", C465), _xlfn.CONCAT(E465, C465)))</f>
        <v>MC4.1</v>
      </c>
    </row>
    <row r="466" spans="1:9" customFormat="1" x14ac:dyDescent="0.45">
      <c r="A466" s="96" t="s">
        <v>5765</v>
      </c>
      <c r="B466">
        <v>4</v>
      </c>
      <c r="C466" s="92">
        <v>1</v>
      </c>
      <c r="D466" s="93" t="s">
        <v>2014</v>
      </c>
      <c r="E466" t="str" cm="1">
        <f t="array" ref="E466">IFERROR(_xlfn.SWITCH(A466, "Tiny", "TS", "Mini", "MC", "Junior", "JC", "Senior", "SC", "GCSE", "GCSE"),"")</f>
        <v>MC</v>
      </c>
      <c r="F466" s="92" t="str">
        <f ca="1">IFERROR(VLOOKUP(I466,INDIRECT(A466&amp;"!"&amp;" C:D"), 2, FALSE),"")</f>
        <v>PyGame Basics</v>
      </c>
      <c r="G466" s="92" t="str" cm="1">
        <f t="array" ref="G466">IFERROR(CONCATENATE(TEXT(_xlfn.SWITCH(A466, "Tiny", "1", "Mini", "2", "Junior", "3", "Senior", "4", "GCSE", "5"),"00"),"-", IF(ISBLANK(B466), "XX", TEXT(B466,"00")), "-", TEXT(C466,"000")),"")</f>
        <v>02-04-001</v>
      </c>
      <c r="I466" s="97" t="str">
        <f>IF(ISBLANK(A466), "", IF(ISNUMBER(B466),_xlfn.CONCAT(E466, B466, ".", C466), _xlfn.CONCAT(E466, C466)))</f>
        <v>MC4.1</v>
      </c>
    </row>
    <row r="467" spans="1:9" customFormat="1" x14ac:dyDescent="0.45">
      <c r="A467" s="96" t="s">
        <v>5765</v>
      </c>
      <c r="B467">
        <v>4</v>
      </c>
      <c r="C467" s="92">
        <v>2</v>
      </c>
      <c r="D467" s="93" t="s">
        <v>2065</v>
      </c>
      <c r="E467" t="str" cm="1">
        <f t="array" ref="E467">IFERROR(_xlfn.SWITCH(A467, "Tiny", "TS", "Mini", "MC", "Junior", "JC", "Senior", "SC", "GCSE", "GCSE"),"")</f>
        <v>MC</v>
      </c>
      <c r="F467" s="92" t="str">
        <f ca="1">IFERROR(VLOOKUP(I467,INDIRECT(A467&amp;"!"&amp;" C:D"), 2, FALSE),"")</f>
        <v>PyGame Basics II</v>
      </c>
      <c r="G467" s="92" t="str" cm="1">
        <f t="array" ref="G467">IFERROR(CONCATENATE(TEXT(_xlfn.SWITCH(A467, "Tiny", "1", "Mini", "2", "Junior", "3", "Senior", "4", "GCSE", "5"),"00"),"-", IF(ISBLANK(B467), "XX", TEXT(B467,"00")), "-", TEXT(C467,"000")),"")</f>
        <v>02-04-002</v>
      </c>
      <c r="I467" s="97" t="str">
        <f>IF(ISBLANK(A467), "", IF(ISNUMBER(B467),_xlfn.CONCAT(E467, B467, ".", C467), _xlfn.CONCAT(E467, C467)))</f>
        <v>MC4.2</v>
      </c>
    </row>
    <row r="468" spans="1:9" customFormat="1" x14ac:dyDescent="0.45">
      <c r="A468" s="96" t="s">
        <v>5765</v>
      </c>
      <c r="B468">
        <v>4</v>
      </c>
      <c r="C468" s="92">
        <v>2</v>
      </c>
      <c r="D468" s="93" t="s">
        <v>1329</v>
      </c>
      <c r="E468" t="str" cm="1">
        <f t="array" ref="E468">IFERROR(_xlfn.SWITCH(A468, "Tiny", "TS", "Mini", "MC", "Junior", "JC", "Senior", "SC", "GCSE", "GCSE"),"")</f>
        <v>MC</v>
      </c>
      <c r="F468" s="92" t="str">
        <f ca="1">IFERROR(VLOOKUP(I468,INDIRECT(A468&amp;"!"&amp;" C:D"), 2, FALSE),"")</f>
        <v>PyGame Basics II</v>
      </c>
      <c r="G468" s="92" t="str" cm="1">
        <f t="array" ref="G468">IFERROR(CONCATENATE(TEXT(_xlfn.SWITCH(A468, "Tiny", "1", "Mini", "2", "Junior", "3", "Senior", "4", "GCSE", "5"),"00"),"-", IF(ISBLANK(B468), "XX", TEXT(B468,"00")), "-", TEXT(C468,"000")),"")</f>
        <v>02-04-002</v>
      </c>
      <c r="I468" s="97" t="str">
        <f>IF(ISBLANK(A468), "", IF(ISNUMBER(B468),_xlfn.CONCAT(E468, B468, ".", C468), _xlfn.CONCAT(E468, C468)))</f>
        <v>MC4.2</v>
      </c>
    </row>
    <row r="469" spans="1:9" customFormat="1" x14ac:dyDescent="0.45">
      <c r="A469" s="96" t="s">
        <v>5765</v>
      </c>
      <c r="B469">
        <v>4</v>
      </c>
      <c r="C469" s="92">
        <v>2</v>
      </c>
      <c r="D469" s="93" t="s">
        <v>1332</v>
      </c>
      <c r="E469" t="str" cm="1">
        <f t="array" ref="E469">IFERROR(_xlfn.SWITCH(A469, "Tiny", "TS", "Mini", "MC", "Junior", "JC", "Senior", "SC", "GCSE", "GCSE"),"")</f>
        <v>MC</v>
      </c>
      <c r="F469" s="92" t="str">
        <f ca="1">IFERROR(VLOOKUP(I469,INDIRECT(A469&amp;"!"&amp;" C:D"), 2, FALSE),"")</f>
        <v>PyGame Basics II</v>
      </c>
      <c r="G469" s="92" t="str" cm="1">
        <f t="array" ref="G469">IFERROR(CONCATENATE(TEXT(_xlfn.SWITCH(A469, "Tiny", "1", "Mini", "2", "Junior", "3", "Senior", "4", "GCSE", "5"),"00"),"-", IF(ISBLANK(B469), "XX", TEXT(B469,"00")), "-", TEXT(C469,"000")),"")</f>
        <v>02-04-002</v>
      </c>
      <c r="I469" s="97" t="str">
        <f>IF(ISBLANK(A469), "", IF(ISNUMBER(B469),_xlfn.CONCAT(E469, B469, ".", C469), _xlfn.CONCAT(E469, C469)))</f>
        <v>MC4.2</v>
      </c>
    </row>
    <row r="470" spans="1:9" customFormat="1" x14ac:dyDescent="0.45">
      <c r="A470" s="96" t="s">
        <v>5765</v>
      </c>
      <c r="B470">
        <v>4</v>
      </c>
      <c r="C470" s="92">
        <v>2</v>
      </c>
      <c r="D470" s="93" t="s">
        <v>2077</v>
      </c>
      <c r="E470" t="str" cm="1">
        <f t="array" ref="E470">IFERROR(_xlfn.SWITCH(A470, "Tiny", "TS", "Mini", "MC", "Junior", "JC", "Senior", "SC", "GCSE", "GCSE"),"")</f>
        <v>MC</v>
      </c>
      <c r="F470" s="92" t="str">
        <f ca="1">IFERROR(VLOOKUP(I470,INDIRECT(A470&amp;"!"&amp;" C:D"), 2, FALSE),"")</f>
        <v>PyGame Basics II</v>
      </c>
      <c r="G470" s="92" t="str" cm="1">
        <f t="array" ref="G470">IFERROR(CONCATENATE(TEXT(_xlfn.SWITCH(A470, "Tiny", "1", "Mini", "2", "Junior", "3", "Senior", "4", "GCSE", "5"),"00"),"-", IF(ISBLANK(B470), "XX", TEXT(B470,"00")), "-", TEXT(C470,"000")),"")</f>
        <v>02-04-002</v>
      </c>
      <c r="I470" s="97" t="str">
        <f>IF(ISBLANK(A470), "", IF(ISNUMBER(B470),_xlfn.CONCAT(E470, B470, ".", C470), _xlfn.CONCAT(E470, C470)))</f>
        <v>MC4.2</v>
      </c>
    </row>
    <row r="471" spans="1:9" customFormat="1" x14ac:dyDescent="0.45">
      <c r="A471" s="96" t="s">
        <v>5765</v>
      </c>
      <c r="B471">
        <v>4</v>
      </c>
      <c r="C471" s="92">
        <v>2</v>
      </c>
      <c r="D471" s="93" t="s">
        <v>2080</v>
      </c>
      <c r="E471" t="str" cm="1">
        <f t="array" ref="E471">IFERROR(_xlfn.SWITCH(A471, "Tiny", "TS", "Mini", "MC", "Junior", "JC", "Senior", "SC", "GCSE", "GCSE"),"")</f>
        <v>MC</v>
      </c>
      <c r="F471" s="92" t="str">
        <f ca="1">IFERROR(VLOOKUP(I471,INDIRECT(A471&amp;"!"&amp;" C:D"), 2, FALSE),"")</f>
        <v>PyGame Basics II</v>
      </c>
      <c r="G471" s="92" t="str" cm="1">
        <f t="array" ref="G471">IFERROR(CONCATENATE(TEXT(_xlfn.SWITCH(A471, "Tiny", "1", "Mini", "2", "Junior", "3", "Senior", "4", "GCSE", "5"),"00"),"-", IF(ISBLANK(B471), "XX", TEXT(B471,"00")), "-", TEXT(C471,"000")),"")</f>
        <v>02-04-002</v>
      </c>
      <c r="I471" s="97" t="str">
        <f>IF(ISBLANK(A471), "", IF(ISNUMBER(B471),_xlfn.CONCAT(E471, B471, ".", C471), _xlfn.CONCAT(E471, C471)))</f>
        <v>MC4.2</v>
      </c>
    </row>
    <row r="472" spans="1:9" customFormat="1" x14ac:dyDescent="0.45">
      <c r="A472" s="96" t="s">
        <v>5765</v>
      </c>
      <c r="B472">
        <v>4</v>
      </c>
      <c r="C472" s="92">
        <v>2</v>
      </c>
      <c r="D472" s="93" t="s">
        <v>2014</v>
      </c>
      <c r="E472" t="str" cm="1">
        <f t="array" ref="E472">IFERROR(_xlfn.SWITCH(A472, "Tiny", "TS", "Mini", "MC", "Junior", "JC", "Senior", "SC", "GCSE", "GCSE"),"")</f>
        <v>MC</v>
      </c>
      <c r="F472" s="92" t="str">
        <f ca="1">IFERROR(VLOOKUP(I472,INDIRECT(A472&amp;"!"&amp;" C:D"), 2, FALSE),"")</f>
        <v>PyGame Basics II</v>
      </c>
      <c r="G472" s="92" t="str" cm="1">
        <f t="array" ref="G472">IFERROR(CONCATENATE(TEXT(_xlfn.SWITCH(A472, "Tiny", "1", "Mini", "2", "Junior", "3", "Senior", "4", "GCSE", "5"),"00"),"-", IF(ISBLANK(B472), "XX", TEXT(B472,"00")), "-", TEXT(C472,"000")),"")</f>
        <v>02-04-002</v>
      </c>
      <c r="I472" s="97" t="str">
        <f>IF(ISBLANK(A472), "", IF(ISNUMBER(B472),_xlfn.CONCAT(E472, B472, ".", C472), _xlfn.CONCAT(E472, C472)))</f>
        <v>MC4.2</v>
      </c>
    </row>
    <row r="473" spans="1:9" customFormat="1" x14ac:dyDescent="0.45">
      <c r="A473" s="96" t="s">
        <v>5765</v>
      </c>
      <c r="B473">
        <v>4</v>
      </c>
      <c r="C473" s="92">
        <v>3</v>
      </c>
      <c r="D473" s="93" t="s">
        <v>2038</v>
      </c>
      <c r="E473" t="str" cm="1">
        <f t="array" ref="E473">IFERROR(_xlfn.SWITCH(A473, "Tiny", "TS", "Mini", "MC", "Junior", "JC", "Senior", "SC", "GCSE", "GCSE"),"")</f>
        <v>MC</v>
      </c>
      <c r="F473" s="92" t="str">
        <f ca="1">IFERROR(VLOOKUP(I473,INDIRECT(A473&amp;"!"&amp;" C:D"), 2, FALSE),"")</f>
        <v>PyGame Graphics</v>
      </c>
      <c r="G473" s="92" t="str" cm="1">
        <f t="array" ref="G473">IFERROR(CONCATENATE(TEXT(_xlfn.SWITCH(A473, "Tiny", "1", "Mini", "2", "Junior", "3", "Senior", "4", "GCSE", "5"),"00"),"-", IF(ISBLANK(B473), "XX", TEXT(B473,"00")), "-", TEXT(C473,"000")),"")</f>
        <v>02-04-003</v>
      </c>
      <c r="I473" s="97" t="str">
        <f>IF(ISBLANK(A473), "", IF(ISNUMBER(B473),_xlfn.CONCAT(E473, B473, ".", C473), _xlfn.CONCAT(E473, C473)))</f>
        <v>MC4.3</v>
      </c>
    </row>
    <row r="474" spans="1:9" customFormat="1" x14ac:dyDescent="0.45">
      <c r="A474" s="96" t="s">
        <v>5765</v>
      </c>
      <c r="B474">
        <v>4</v>
      </c>
      <c r="C474" s="92">
        <v>3</v>
      </c>
      <c r="D474" s="93" t="s">
        <v>2041</v>
      </c>
      <c r="E474" t="str" cm="1">
        <f t="array" ref="E474">IFERROR(_xlfn.SWITCH(A474, "Tiny", "TS", "Mini", "MC", "Junior", "JC", "Senior", "SC", "GCSE", "GCSE"),"")</f>
        <v>MC</v>
      </c>
      <c r="F474" s="92" t="str">
        <f ca="1">IFERROR(VLOOKUP(I474,INDIRECT(A474&amp;"!"&amp;" C:D"), 2, FALSE),"")</f>
        <v>PyGame Graphics</v>
      </c>
      <c r="G474" s="92" t="str" cm="1">
        <f t="array" ref="G474">IFERROR(CONCATENATE(TEXT(_xlfn.SWITCH(A474, "Tiny", "1", "Mini", "2", "Junior", "3", "Senior", "4", "GCSE", "5"),"00"),"-", IF(ISBLANK(B474), "XX", TEXT(B474,"00")), "-", TEXT(C474,"000")),"")</f>
        <v>02-04-003</v>
      </c>
      <c r="I474" s="97" t="str">
        <f>IF(ISBLANK(A474), "", IF(ISNUMBER(B474),_xlfn.CONCAT(E474, B474, ".", C474), _xlfn.CONCAT(E474, C474)))</f>
        <v>MC4.3</v>
      </c>
    </row>
    <row r="475" spans="1:9" customFormat="1" x14ac:dyDescent="0.45">
      <c r="A475" s="96" t="s">
        <v>5765</v>
      </c>
      <c r="B475">
        <v>4</v>
      </c>
      <c r="C475" s="92">
        <v>3</v>
      </c>
      <c r="D475" s="93" t="s">
        <v>2044</v>
      </c>
      <c r="E475" t="str" cm="1">
        <f t="array" ref="E475">IFERROR(_xlfn.SWITCH(A475, "Tiny", "TS", "Mini", "MC", "Junior", "JC", "Senior", "SC", "GCSE", "GCSE"),"")</f>
        <v>MC</v>
      </c>
      <c r="F475" s="92" t="str">
        <f ca="1">IFERROR(VLOOKUP(I475,INDIRECT(A475&amp;"!"&amp;" C:D"), 2, FALSE),"")</f>
        <v>PyGame Graphics</v>
      </c>
      <c r="G475" s="92" t="str" cm="1">
        <f t="array" ref="G475">IFERROR(CONCATENATE(TEXT(_xlfn.SWITCH(A475, "Tiny", "1", "Mini", "2", "Junior", "3", "Senior", "4", "GCSE", "5"),"00"),"-", IF(ISBLANK(B475), "XX", TEXT(B475,"00")), "-", TEXT(C475,"000")),"")</f>
        <v>02-04-003</v>
      </c>
      <c r="I475" s="97" t="str">
        <f>IF(ISBLANK(A475), "", IF(ISNUMBER(B475),_xlfn.CONCAT(E475, B475, ".", C475), _xlfn.CONCAT(E475, C475)))</f>
        <v>MC4.3</v>
      </c>
    </row>
    <row r="476" spans="1:9" customFormat="1" x14ac:dyDescent="0.45">
      <c r="A476" s="96" t="s">
        <v>5765</v>
      </c>
      <c r="B476">
        <v>4</v>
      </c>
      <c r="C476" s="92">
        <v>3</v>
      </c>
      <c r="D476" s="93" t="s">
        <v>2017</v>
      </c>
      <c r="E476" t="str" cm="1">
        <f t="array" ref="E476">IFERROR(_xlfn.SWITCH(A476, "Tiny", "TS", "Mini", "MC", "Junior", "JC", "Senior", "SC", "GCSE", "GCSE"),"")</f>
        <v>MC</v>
      </c>
      <c r="F476" s="92" t="str">
        <f ca="1">IFERROR(VLOOKUP(I476,INDIRECT(A476&amp;"!"&amp;" C:D"), 2, FALSE),"")</f>
        <v>PyGame Graphics</v>
      </c>
      <c r="G476" s="92" t="str" cm="1">
        <f t="array" ref="G476">IFERROR(CONCATENATE(TEXT(_xlfn.SWITCH(A476, "Tiny", "1", "Mini", "2", "Junior", "3", "Senior", "4", "GCSE", "5"),"00"),"-", IF(ISBLANK(B476), "XX", TEXT(B476,"00")), "-", TEXT(C476,"000")),"")</f>
        <v>02-04-003</v>
      </c>
      <c r="I476" s="97" t="str">
        <f>IF(ISBLANK(A476), "", IF(ISNUMBER(B476),_xlfn.CONCAT(E476, B476, ".", C476), _xlfn.CONCAT(E476, C476)))</f>
        <v>MC4.3</v>
      </c>
    </row>
    <row r="477" spans="1:9" customFormat="1" x14ac:dyDescent="0.45">
      <c r="A477" s="96" t="s">
        <v>5765</v>
      </c>
      <c r="B477">
        <v>4</v>
      </c>
      <c r="C477" s="92">
        <v>3</v>
      </c>
      <c r="D477" s="93" t="s">
        <v>1329</v>
      </c>
      <c r="E477" t="str" cm="1">
        <f t="array" ref="E477">IFERROR(_xlfn.SWITCH(A477, "Tiny", "TS", "Mini", "MC", "Junior", "JC", "Senior", "SC", "GCSE", "GCSE"),"")</f>
        <v>MC</v>
      </c>
      <c r="F477" s="92" t="str">
        <f ca="1">IFERROR(VLOOKUP(I477,INDIRECT(A477&amp;"!"&amp;" C:D"), 2, FALSE),"")</f>
        <v>PyGame Graphics</v>
      </c>
      <c r="G477" s="92" t="str" cm="1">
        <f t="array" ref="G477">IFERROR(CONCATENATE(TEXT(_xlfn.SWITCH(A477, "Tiny", "1", "Mini", "2", "Junior", "3", "Senior", "4", "GCSE", "5"),"00"),"-", IF(ISBLANK(B477), "XX", TEXT(B477,"00")), "-", TEXT(C477,"000")),"")</f>
        <v>02-04-003</v>
      </c>
      <c r="I477" s="97" t="str">
        <f>IF(ISBLANK(A477), "", IF(ISNUMBER(B477),_xlfn.CONCAT(E477, B477, ".", C477), _xlfn.CONCAT(E477, C477)))</f>
        <v>MC4.3</v>
      </c>
    </row>
    <row r="478" spans="1:9" customFormat="1" x14ac:dyDescent="0.45">
      <c r="A478" s="96" t="s">
        <v>5765</v>
      </c>
      <c r="B478">
        <v>4</v>
      </c>
      <c r="C478" s="92">
        <v>3</v>
      </c>
      <c r="D478" s="93" t="s">
        <v>2047</v>
      </c>
      <c r="E478" t="str" cm="1">
        <f t="array" ref="E478">IFERROR(_xlfn.SWITCH(A478, "Tiny", "TS", "Mini", "MC", "Junior", "JC", "Senior", "SC", "GCSE", "GCSE"),"")</f>
        <v>MC</v>
      </c>
      <c r="F478" s="92" t="str">
        <f ca="1">IFERROR(VLOOKUP(I478,INDIRECT(A478&amp;"!"&amp;" C:D"), 2, FALSE),"")</f>
        <v>PyGame Graphics</v>
      </c>
      <c r="G478" s="92" t="str" cm="1">
        <f t="array" ref="G478">IFERROR(CONCATENATE(TEXT(_xlfn.SWITCH(A478, "Tiny", "1", "Mini", "2", "Junior", "3", "Senior", "4", "GCSE", "5"),"00"),"-", IF(ISBLANK(B478), "XX", TEXT(B478,"00")), "-", TEXT(C478,"000")),"")</f>
        <v>02-04-003</v>
      </c>
      <c r="I478" s="97" t="str">
        <f>IF(ISBLANK(A478), "", IF(ISNUMBER(B478),_xlfn.CONCAT(E478, B478, ".", C478), _xlfn.CONCAT(E478, C478)))</f>
        <v>MC4.3</v>
      </c>
    </row>
    <row r="479" spans="1:9" customFormat="1" x14ac:dyDescent="0.45">
      <c r="A479" s="96" t="s">
        <v>5765</v>
      </c>
      <c r="B479">
        <v>4</v>
      </c>
      <c r="C479" s="92">
        <v>3</v>
      </c>
      <c r="D479" s="93" t="s">
        <v>1332</v>
      </c>
      <c r="E479" t="str" cm="1">
        <f t="array" ref="E479">IFERROR(_xlfn.SWITCH(A479, "Tiny", "TS", "Mini", "MC", "Junior", "JC", "Senior", "SC", "GCSE", "GCSE"),"")</f>
        <v>MC</v>
      </c>
      <c r="F479" s="92" t="str">
        <f ca="1">IFERROR(VLOOKUP(I479,INDIRECT(A479&amp;"!"&amp;" C:D"), 2, FALSE),"")</f>
        <v>PyGame Graphics</v>
      </c>
      <c r="G479" s="92" t="str" cm="1">
        <f t="array" ref="G479">IFERROR(CONCATENATE(TEXT(_xlfn.SWITCH(A479, "Tiny", "1", "Mini", "2", "Junior", "3", "Senior", "4", "GCSE", "5"),"00"),"-", IF(ISBLANK(B479), "XX", TEXT(B479,"00")), "-", TEXT(C479,"000")),"")</f>
        <v>02-04-003</v>
      </c>
      <c r="I479" s="97" t="str">
        <f>IF(ISBLANK(A479), "", IF(ISNUMBER(B479),_xlfn.CONCAT(E479, B479, ".", C479), _xlfn.CONCAT(E479, C479)))</f>
        <v>MC4.3</v>
      </c>
    </row>
    <row r="480" spans="1:9" customFormat="1" x14ac:dyDescent="0.45">
      <c r="A480" s="96" t="s">
        <v>5765</v>
      </c>
      <c r="B480">
        <v>4</v>
      </c>
      <c r="C480" s="92">
        <v>3</v>
      </c>
      <c r="D480" s="93" t="s">
        <v>2029</v>
      </c>
      <c r="E480" t="str" cm="1">
        <f t="array" ref="E480">IFERROR(_xlfn.SWITCH(A480, "Tiny", "TS", "Mini", "MC", "Junior", "JC", "Senior", "SC", "GCSE", "GCSE"),"")</f>
        <v>MC</v>
      </c>
      <c r="F480" s="92" t="str">
        <f ca="1">IFERROR(VLOOKUP(I480,INDIRECT(A480&amp;"!"&amp;" C:D"), 2, FALSE),"")</f>
        <v>PyGame Graphics</v>
      </c>
      <c r="G480" s="92" t="str" cm="1">
        <f t="array" ref="G480">IFERROR(CONCATENATE(TEXT(_xlfn.SWITCH(A480, "Tiny", "1", "Mini", "2", "Junior", "3", "Senior", "4", "GCSE", "5"),"00"),"-", IF(ISBLANK(B480), "XX", TEXT(B480,"00")), "-", TEXT(C480,"000")),"")</f>
        <v>02-04-003</v>
      </c>
      <c r="I480" s="97" t="str">
        <f>IF(ISBLANK(A480), "", IF(ISNUMBER(B480),_xlfn.CONCAT(E480, B480, ".", C480), _xlfn.CONCAT(E480, C480)))</f>
        <v>MC4.3</v>
      </c>
    </row>
    <row r="481" spans="1:9" customFormat="1" x14ac:dyDescent="0.45">
      <c r="A481" s="96" t="s">
        <v>5765</v>
      </c>
      <c r="B481">
        <v>4</v>
      </c>
      <c r="C481" s="92">
        <v>3</v>
      </c>
      <c r="D481" s="93" t="s">
        <v>2080</v>
      </c>
      <c r="E481" t="str" cm="1">
        <f t="array" ref="E481">IFERROR(_xlfn.SWITCH(A481, "Tiny", "TS", "Mini", "MC", "Junior", "JC", "Senior", "SC", "GCSE", "GCSE"),"")</f>
        <v>MC</v>
      </c>
      <c r="F481" s="92" t="str">
        <f ca="1">IFERROR(VLOOKUP(I481,INDIRECT(A481&amp;"!"&amp;" C:D"), 2, FALSE),"")</f>
        <v>PyGame Graphics</v>
      </c>
      <c r="G481" s="92" t="str" cm="1">
        <f t="array" ref="G481">IFERROR(CONCATENATE(TEXT(_xlfn.SWITCH(A481, "Tiny", "1", "Mini", "2", "Junior", "3", "Senior", "4", "GCSE", "5"),"00"),"-", IF(ISBLANK(B481), "XX", TEXT(B481,"00")), "-", TEXT(C481,"000")),"")</f>
        <v>02-04-003</v>
      </c>
      <c r="I481" s="97" t="str">
        <f>IF(ISBLANK(A481), "", IF(ISNUMBER(B481),_xlfn.CONCAT(E481, B481, ".", C481), _xlfn.CONCAT(E481, C481)))</f>
        <v>MC4.3</v>
      </c>
    </row>
    <row r="482" spans="1:9" customFormat="1" x14ac:dyDescent="0.45">
      <c r="A482" s="96" t="s">
        <v>5765</v>
      </c>
      <c r="B482">
        <v>4</v>
      </c>
      <c r="C482" s="92">
        <v>3</v>
      </c>
      <c r="D482" s="93" t="s">
        <v>2044</v>
      </c>
      <c r="E482" t="str" cm="1">
        <f t="array" ref="E482">IFERROR(_xlfn.SWITCH(A482, "Tiny", "TS", "Mini", "MC", "Junior", "JC", "Senior", "SC", "GCSE", "GCSE"),"")</f>
        <v>MC</v>
      </c>
      <c r="F482" s="92" t="str">
        <f ca="1">IFERROR(VLOOKUP(I482,INDIRECT(A482&amp;"!"&amp;" C:D"), 2, FALSE),"")</f>
        <v>PyGame Graphics</v>
      </c>
      <c r="G482" s="92" t="str" cm="1">
        <f t="array" ref="G482">IFERROR(CONCATENATE(TEXT(_xlfn.SWITCH(A482, "Tiny", "1", "Mini", "2", "Junior", "3", "Senior", "4", "GCSE", "5"),"00"),"-", IF(ISBLANK(B482), "XX", TEXT(B482,"00")), "-", TEXT(C482,"000")),"")</f>
        <v>02-04-003</v>
      </c>
      <c r="I482" s="97" t="str">
        <f>IF(ISBLANK(A482), "", IF(ISNUMBER(B482),_xlfn.CONCAT(E482, B482, ".", C482), _xlfn.CONCAT(E482, C482)))</f>
        <v>MC4.3</v>
      </c>
    </row>
    <row r="483" spans="1:9" customFormat="1" x14ac:dyDescent="0.45">
      <c r="A483" s="96" t="s">
        <v>5765</v>
      </c>
      <c r="B483">
        <v>4</v>
      </c>
      <c r="C483" s="92">
        <v>3</v>
      </c>
      <c r="D483" s="93" t="s">
        <v>2047</v>
      </c>
      <c r="E483" t="str" cm="1">
        <f t="array" ref="E483">IFERROR(_xlfn.SWITCH(A483, "Tiny", "TS", "Mini", "MC", "Junior", "JC", "Senior", "SC", "GCSE", "GCSE"),"")</f>
        <v>MC</v>
      </c>
      <c r="F483" s="92" t="str">
        <f ca="1">IFERROR(VLOOKUP(I483,INDIRECT(A483&amp;"!"&amp;" C:D"), 2, FALSE),"")</f>
        <v>PyGame Graphics</v>
      </c>
      <c r="G483" s="92" t="str" cm="1">
        <f t="array" ref="G483">IFERROR(CONCATENATE(TEXT(_xlfn.SWITCH(A483, "Tiny", "1", "Mini", "2", "Junior", "3", "Senior", "4", "GCSE", "5"),"00"),"-", IF(ISBLANK(B483), "XX", TEXT(B483,"00")), "-", TEXT(C483,"000")),"")</f>
        <v>02-04-003</v>
      </c>
      <c r="I483" s="97" t="str">
        <f>IF(ISBLANK(A483), "", IF(ISNUMBER(B483),_xlfn.CONCAT(E483, B483, ".", C483), _xlfn.CONCAT(E483, C483)))</f>
        <v>MC4.3</v>
      </c>
    </row>
    <row r="484" spans="1:9" customFormat="1" x14ac:dyDescent="0.45">
      <c r="A484" s="96" t="s">
        <v>5765</v>
      </c>
      <c r="B484">
        <v>4</v>
      </c>
      <c r="C484" s="92">
        <v>4</v>
      </c>
      <c r="D484" s="93" t="s">
        <v>2683</v>
      </c>
      <c r="E484" t="str" cm="1">
        <f t="array" ref="E484">IFERROR(_xlfn.SWITCH(A484, "Tiny", "TS", "Mini", "MC", "Junior", "JC", "Senior", "SC", "GCSE", "GCSE"),"")</f>
        <v>MC</v>
      </c>
      <c r="F484" s="92" t="str">
        <f ca="1">IFERROR(VLOOKUP(I484,INDIRECT(A484&amp;"!"&amp;" C:D"), 2, FALSE),"")</f>
        <v>Making a Game</v>
      </c>
      <c r="G484" s="92" t="str" cm="1">
        <f t="array" ref="G484">IFERROR(CONCATENATE(TEXT(_xlfn.SWITCH(A484, "Tiny", "1", "Mini", "2", "Junior", "3", "Senior", "4", "GCSE", "5"),"00"),"-", IF(ISBLANK(B484), "XX", TEXT(B484,"00")), "-", TEXT(C484,"000")),"")</f>
        <v>02-04-004</v>
      </c>
      <c r="I484" s="97" t="str">
        <f>IF(ISBLANK(A484), "", IF(ISNUMBER(B484),_xlfn.CONCAT(E484, B484, ".", C484), _xlfn.CONCAT(E484, C484)))</f>
        <v>MC4.4</v>
      </c>
    </row>
    <row r="485" spans="1:9" customFormat="1" x14ac:dyDescent="0.45">
      <c r="A485" s="96" t="s">
        <v>5765</v>
      </c>
      <c r="B485">
        <v>4</v>
      </c>
      <c r="C485" s="92">
        <v>4</v>
      </c>
      <c r="D485" s="93" t="s">
        <v>1329</v>
      </c>
      <c r="E485" t="str" cm="1">
        <f t="array" ref="E485">IFERROR(_xlfn.SWITCH(A485, "Tiny", "TS", "Mini", "MC", "Junior", "JC", "Senior", "SC", "GCSE", "GCSE"),"")</f>
        <v>MC</v>
      </c>
      <c r="F485" s="92" t="str">
        <f ca="1">IFERROR(VLOOKUP(I485,INDIRECT(A485&amp;"!"&amp;" C:D"), 2, FALSE),"")</f>
        <v>Making a Game</v>
      </c>
      <c r="G485" s="92" t="str" cm="1">
        <f t="array" ref="G485">IFERROR(CONCATENATE(TEXT(_xlfn.SWITCH(A485, "Tiny", "1", "Mini", "2", "Junior", "3", "Senior", "4", "GCSE", "5"),"00"),"-", IF(ISBLANK(B485), "XX", TEXT(B485,"00")), "-", TEXT(C485,"000")),"")</f>
        <v>02-04-004</v>
      </c>
      <c r="I485" s="97" t="str">
        <f>IF(ISBLANK(A485), "", IF(ISNUMBER(B485),_xlfn.CONCAT(E485, B485, ".", C485), _xlfn.CONCAT(E485, C485)))</f>
        <v>MC4.4</v>
      </c>
    </row>
    <row r="486" spans="1:9" customFormat="1" x14ac:dyDescent="0.45">
      <c r="A486" s="96" t="s">
        <v>5765</v>
      </c>
      <c r="B486">
        <v>4</v>
      </c>
      <c r="C486" s="92">
        <v>4</v>
      </c>
      <c r="D486" s="93" t="s">
        <v>1405</v>
      </c>
      <c r="E486" t="str" cm="1">
        <f t="array" ref="E486">IFERROR(_xlfn.SWITCH(A486, "Tiny", "TS", "Mini", "MC", "Junior", "JC", "Senior", "SC", "GCSE", "GCSE"),"")</f>
        <v>MC</v>
      </c>
      <c r="F486" s="92" t="str">
        <f ca="1">IFERROR(VLOOKUP(I486,INDIRECT(A486&amp;"!"&amp;" C:D"), 2, FALSE),"")</f>
        <v>Making a Game</v>
      </c>
      <c r="G486" s="92" t="str" cm="1">
        <f t="array" ref="G486">IFERROR(CONCATENATE(TEXT(_xlfn.SWITCH(A486, "Tiny", "1", "Mini", "2", "Junior", "3", "Senior", "4", "GCSE", "5"),"00"),"-", IF(ISBLANK(B486), "XX", TEXT(B486,"00")), "-", TEXT(C486,"000")),"")</f>
        <v>02-04-004</v>
      </c>
      <c r="I486" s="97" t="str">
        <f>IF(ISBLANK(A486), "", IF(ISNUMBER(B486),_xlfn.CONCAT(E486, B486, ".", C486), _xlfn.CONCAT(E486, C486)))</f>
        <v>MC4.4</v>
      </c>
    </row>
    <row r="487" spans="1:9" customFormat="1" x14ac:dyDescent="0.45">
      <c r="A487" s="96" t="s">
        <v>5765</v>
      </c>
      <c r="B487">
        <v>4</v>
      </c>
      <c r="C487" s="92">
        <v>4</v>
      </c>
      <c r="D487" s="93" t="s">
        <v>2047</v>
      </c>
      <c r="E487" t="str" cm="1">
        <f t="array" ref="E487">IFERROR(_xlfn.SWITCH(A487, "Tiny", "TS", "Mini", "MC", "Junior", "JC", "Senior", "SC", "GCSE", "GCSE"),"")</f>
        <v>MC</v>
      </c>
      <c r="F487" s="92" t="str">
        <f ca="1">IFERROR(VLOOKUP(I487,INDIRECT(A487&amp;"!"&amp;" C:D"), 2, FALSE),"")</f>
        <v>Making a Game</v>
      </c>
      <c r="G487" s="92" t="str" cm="1">
        <f t="array" ref="G487">IFERROR(CONCATENATE(TEXT(_xlfn.SWITCH(A487, "Tiny", "1", "Mini", "2", "Junior", "3", "Senior", "4", "GCSE", "5"),"00"),"-", IF(ISBLANK(B487), "XX", TEXT(B487,"00")), "-", TEXT(C487,"000")),"")</f>
        <v>02-04-004</v>
      </c>
      <c r="I487" s="97" t="str">
        <f>IF(ISBLANK(A487), "", IF(ISNUMBER(B487),_xlfn.CONCAT(E487, B487, ".", C487), _xlfn.CONCAT(E487, C487)))</f>
        <v>MC4.4</v>
      </c>
    </row>
    <row r="488" spans="1:9" customFormat="1" x14ac:dyDescent="0.45">
      <c r="A488" s="96" t="s">
        <v>5765</v>
      </c>
      <c r="B488">
        <v>4</v>
      </c>
      <c r="C488" s="92">
        <v>4</v>
      </c>
      <c r="D488" s="93" t="s">
        <v>1332</v>
      </c>
      <c r="E488" t="str" cm="1">
        <f t="array" ref="E488">IFERROR(_xlfn.SWITCH(A488, "Tiny", "TS", "Mini", "MC", "Junior", "JC", "Senior", "SC", "GCSE", "GCSE"),"")</f>
        <v>MC</v>
      </c>
      <c r="F488" s="92" t="str">
        <f ca="1">IFERROR(VLOOKUP(I488,INDIRECT(A488&amp;"!"&amp;" C:D"), 2, FALSE),"")</f>
        <v>Making a Game</v>
      </c>
      <c r="G488" s="92" t="str" cm="1">
        <f t="array" ref="G488">IFERROR(CONCATENATE(TEXT(_xlfn.SWITCH(A488, "Tiny", "1", "Mini", "2", "Junior", "3", "Senior", "4", "GCSE", "5"),"00"),"-", IF(ISBLANK(B488), "XX", TEXT(B488,"00")), "-", TEXT(C488,"000")),"")</f>
        <v>02-04-004</v>
      </c>
      <c r="I488" s="97" t="str">
        <f>IF(ISBLANK(A488), "", IF(ISNUMBER(B488),_xlfn.CONCAT(E488, B488, ".", C488), _xlfn.CONCAT(E488, C488)))</f>
        <v>MC4.4</v>
      </c>
    </row>
    <row r="489" spans="1:9" customFormat="1" x14ac:dyDescent="0.45">
      <c r="A489" s="96" t="s">
        <v>5765</v>
      </c>
      <c r="B489">
        <v>4</v>
      </c>
      <c r="C489" s="92">
        <v>4</v>
      </c>
      <c r="D489" s="93" t="s">
        <v>2029</v>
      </c>
      <c r="E489" t="str" cm="1">
        <f t="array" ref="E489">IFERROR(_xlfn.SWITCH(A489, "Tiny", "TS", "Mini", "MC", "Junior", "JC", "Senior", "SC", "GCSE", "GCSE"),"")</f>
        <v>MC</v>
      </c>
      <c r="F489" s="92" t="str">
        <f ca="1">IFERROR(VLOOKUP(I489,INDIRECT(A489&amp;"!"&amp;" C:D"), 2, FALSE),"")</f>
        <v>Making a Game</v>
      </c>
      <c r="G489" s="92" t="str" cm="1">
        <f t="array" ref="G489">IFERROR(CONCATENATE(TEXT(_xlfn.SWITCH(A489, "Tiny", "1", "Mini", "2", "Junior", "3", "Senior", "4", "GCSE", "5"),"00"),"-", IF(ISBLANK(B489), "XX", TEXT(B489,"00")), "-", TEXT(C489,"000")),"")</f>
        <v>02-04-004</v>
      </c>
      <c r="I489" s="97" t="str">
        <f>IF(ISBLANK(A489), "", IF(ISNUMBER(B489),_xlfn.CONCAT(E489, B489, ".", C489), _xlfn.CONCAT(E489, C489)))</f>
        <v>MC4.4</v>
      </c>
    </row>
    <row r="490" spans="1:9" customFormat="1" x14ac:dyDescent="0.45">
      <c r="A490" s="96" t="s">
        <v>5765</v>
      </c>
      <c r="B490">
        <v>4</v>
      </c>
      <c r="C490" s="92">
        <v>4</v>
      </c>
      <c r="D490" s="93" t="s">
        <v>2017</v>
      </c>
      <c r="E490" t="str" cm="1">
        <f t="array" ref="E490">IFERROR(_xlfn.SWITCH(A490, "Tiny", "TS", "Mini", "MC", "Junior", "JC", "Senior", "SC", "GCSE", "GCSE"),"")</f>
        <v>MC</v>
      </c>
      <c r="F490" s="92" t="str">
        <f ca="1">IFERROR(VLOOKUP(I490,INDIRECT(A490&amp;"!"&amp;" C:D"), 2, FALSE),"")</f>
        <v>Making a Game</v>
      </c>
      <c r="G490" s="92" t="str" cm="1">
        <f t="array" ref="G490">IFERROR(CONCATENATE(TEXT(_xlfn.SWITCH(A490, "Tiny", "1", "Mini", "2", "Junior", "3", "Senior", "4", "GCSE", "5"),"00"),"-", IF(ISBLANK(B490), "XX", TEXT(B490,"00")), "-", TEXT(C490,"000")),"")</f>
        <v>02-04-004</v>
      </c>
      <c r="I490" s="97" t="str">
        <f>IF(ISBLANK(A490), "", IF(ISNUMBER(B490),_xlfn.CONCAT(E490, B490, ".", C490), _xlfn.CONCAT(E490, C490)))</f>
        <v>MC4.4</v>
      </c>
    </row>
    <row r="491" spans="1:9" customFormat="1" x14ac:dyDescent="0.45">
      <c r="A491" s="96" t="s">
        <v>5765</v>
      </c>
      <c r="B491">
        <v>4</v>
      </c>
      <c r="C491" s="92">
        <v>4</v>
      </c>
      <c r="D491" s="93" t="s">
        <v>2080</v>
      </c>
      <c r="E491" t="str" cm="1">
        <f t="array" ref="E491">IFERROR(_xlfn.SWITCH(A491, "Tiny", "TS", "Mini", "MC", "Junior", "JC", "Senior", "SC", "GCSE", "GCSE"),"")</f>
        <v>MC</v>
      </c>
      <c r="F491" s="92" t="str">
        <f ca="1">IFERROR(VLOOKUP(I491,INDIRECT(A491&amp;"!"&amp;" C:D"), 2, FALSE),"")</f>
        <v>Making a Game</v>
      </c>
      <c r="G491" s="92" t="str" cm="1">
        <f t="array" ref="G491">IFERROR(CONCATENATE(TEXT(_xlfn.SWITCH(A491, "Tiny", "1", "Mini", "2", "Junior", "3", "Senior", "4", "GCSE", "5"),"00"),"-", IF(ISBLANK(B491), "XX", TEXT(B491,"00")), "-", TEXT(C491,"000")),"")</f>
        <v>02-04-004</v>
      </c>
      <c r="I491" s="97" t="str">
        <f>IF(ISBLANK(A491), "", IF(ISNUMBER(B491),_xlfn.CONCAT(E491, B491, ".", C491), _xlfn.CONCAT(E491, C491)))</f>
        <v>MC4.4</v>
      </c>
    </row>
    <row r="492" spans="1:9" customFormat="1" x14ac:dyDescent="0.45">
      <c r="A492" s="96" t="s">
        <v>5765</v>
      </c>
      <c r="B492">
        <v>4</v>
      </c>
      <c r="C492" s="92">
        <v>4</v>
      </c>
      <c r="D492" s="93" t="s">
        <v>2044</v>
      </c>
      <c r="E492" t="str" cm="1">
        <f t="array" ref="E492">IFERROR(_xlfn.SWITCH(A492, "Tiny", "TS", "Mini", "MC", "Junior", "JC", "Senior", "SC", "GCSE", "GCSE"),"")</f>
        <v>MC</v>
      </c>
      <c r="F492" s="92" t="str">
        <f ca="1">IFERROR(VLOOKUP(I492,INDIRECT(A492&amp;"!"&amp;" C:D"), 2, FALSE),"")</f>
        <v>Making a Game</v>
      </c>
      <c r="G492" s="92" t="str" cm="1">
        <f t="array" ref="G492">IFERROR(CONCATENATE(TEXT(_xlfn.SWITCH(A492, "Tiny", "1", "Mini", "2", "Junior", "3", "Senior", "4", "GCSE", "5"),"00"),"-", IF(ISBLANK(B492), "XX", TEXT(B492,"00")), "-", TEXT(C492,"000")),"")</f>
        <v>02-04-004</v>
      </c>
      <c r="I492" s="97" t="str">
        <f>IF(ISBLANK(A492), "", IF(ISNUMBER(B492),_xlfn.CONCAT(E492, B492, ".", C492), _xlfn.CONCAT(E492, C492)))</f>
        <v>MC4.4</v>
      </c>
    </row>
    <row r="493" spans="1:9" customFormat="1" x14ac:dyDescent="0.45">
      <c r="A493" s="96" t="s">
        <v>5765</v>
      </c>
      <c r="B493">
        <v>4</v>
      </c>
      <c r="C493" s="92">
        <v>5</v>
      </c>
      <c r="D493" s="93" t="s">
        <v>93</v>
      </c>
      <c r="E493" t="str" cm="1">
        <f t="array" ref="E493">IFERROR(_xlfn.SWITCH(A493, "Tiny", "TS", "Mini", "MC", "Junior", "JC", "Senior", "SC", "GCSE", "GCSE"),"")</f>
        <v>MC</v>
      </c>
      <c r="F493" s="92" t="str">
        <f ca="1">IFERROR(VLOOKUP(I493,INDIRECT(A493&amp;"!"&amp;" C:D"), 2, FALSE),"")</f>
        <v>Computer Systems</v>
      </c>
      <c r="G493" s="92" t="str" cm="1">
        <f t="array" ref="G493">IFERROR(CONCATENATE(TEXT(_xlfn.SWITCH(A493, "Tiny", "1", "Mini", "2", "Junior", "3", "Senior", "4", "GCSE", "5"),"00"),"-", IF(ISBLANK(B493), "XX", TEXT(B493,"00")), "-", TEXT(C493,"000")),"")</f>
        <v>02-04-005</v>
      </c>
      <c r="I493" s="97" t="str">
        <f>IF(ISBLANK(A493), "", IF(ISNUMBER(B493),_xlfn.CONCAT(E493, B493, ".", C493), _xlfn.CONCAT(E493, C493)))</f>
        <v>MC4.5</v>
      </c>
    </row>
    <row r="494" spans="1:9" customFormat="1" x14ac:dyDescent="0.45">
      <c r="A494" s="96" t="s">
        <v>5765</v>
      </c>
      <c r="B494">
        <v>4</v>
      </c>
      <c r="C494" s="92">
        <v>5</v>
      </c>
      <c r="D494" s="93" t="s">
        <v>97</v>
      </c>
      <c r="E494" t="str" cm="1">
        <f t="array" ref="E494">IFERROR(_xlfn.SWITCH(A494, "Tiny", "TS", "Mini", "MC", "Junior", "JC", "Senior", "SC", "GCSE", "GCSE"),"")</f>
        <v>MC</v>
      </c>
      <c r="F494" s="92" t="str">
        <f ca="1">IFERROR(VLOOKUP(I494,INDIRECT(A494&amp;"!"&amp;" C:D"), 2, FALSE),"")</f>
        <v>Computer Systems</v>
      </c>
      <c r="G494" s="92" t="str" cm="1">
        <f t="array" ref="G494">IFERROR(CONCATENATE(TEXT(_xlfn.SWITCH(A494, "Tiny", "1", "Mini", "2", "Junior", "3", "Senior", "4", "GCSE", "5"),"00"),"-", IF(ISBLANK(B494), "XX", TEXT(B494,"00")), "-", TEXT(C494,"000")),"")</f>
        <v>02-04-005</v>
      </c>
      <c r="I494" s="97" t="str">
        <f>IF(ISBLANK(A494), "", IF(ISNUMBER(B494),_xlfn.CONCAT(E494, B494, ".", C494), _xlfn.CONCAT(E494, C494)))</f>
        <v>MC4.5</v>
      </c>
    </row>
    <row r="495" spans="1:9" customFormat="1" x14ac:dyDescent="0.45">
      <c r="A495" s="96" t="s">
        <v>5765</v>
      </c>
      <c r="B495">
        <v>4</v>
      </c>
      <c r="C495" s="92">
        <v>5</v>
      </c>
      <c r="D495" s="93" t="s">
        <v>100</v>
      </c>
      <c r="E495" t="str" cm="1">
        <f t="array" ref="E495">IFERROR(_xlfn.SWITCH(A495, "Tiny", "TS", "Mini", "MC", "Junior", "JC", "Senior", "SC", "GCSE", "GCSE"),"")</f>
        <v>MC</v>
      </c>
      <c r="F495" s="92" t="str">
        <f ca="1">IFERROR(VLOOKUP(I495,INDIRECT(A495&amp;"!"&amp;" C:D"), 2, FALSE),"")</f>
        <v>Computer Systems</v>
      </c>
      <c r="G495" s="92" t="str" cm="1">
        <f t="array" ref="G495">IFERROR(CONCATENATE(TEXT(_xlfn.SWITCH(A495, "Tiny", "1", "Mini", "2", "Junior", "3", "Senior", "4", "GCSE", "5"),"00"),"-", IF(ISBLANK(B495), "XX", TEXT(B495,"00")), "-", TEXT(C495,"000")),"")</f>
        <v>02-04-005</v>
      </c>
      <c r="I495" s="97" t="str">
        <f>IF(ISBLANK(A495), "", IF(ISNUMBER(B495),_xlfn.CONCAT(E495, B495, ".", C495), _xlfn.CONCAT(E495, C495)))</f>
        <v>MC4.5</v>
      </c>
    </row>
    <row r="496" spans="1:9" customFormat="1" x14ac:dyDescent="0.45">
      <c r="A496" s="96" t="s">
        <v>5765</v>
      </c>
      <c r="B496">
        <v>4</v>
      </c>
      <c r="C496" s="92">
        <v>5</v>
      </c>
      <c r="D496" s="93" t="s">
        <v>104</v>
      </c>
      <c r="E496" t="str" cm="1">
        <f t="array" ref="E496">IFERROR(_xlfn.SWITCH(A496, "Tiny", "TS", "Mini", "MC", "Junior", "JC", "Senior", "SC", "GCSE", "GCSE"),"")</f>
        <v>MC</v>
      </c>
      <c r="F496" s="92" t="str">
        <f ca="1">IFERROR(VLOOKUP(I496,INDIRECT(A496&amp;"!"&amp;" C:D"), 2, FALSE),"")</f>
        <v>Computer Systems</v>
      </c>
      <c r="G496" s="92" t="str" cm="1">
        <f t="array" ref="G496">IFERROR(CONCATENATE(TEXT(_xlfn.SWITCH(A496, "Tiny", "1", "Mini", "2", "Junior", "3", "Senior", "4", "GCSE", "5"),"00"),"-", IF(ISBLANK(B496), "XX", TEXT(B496,"00")), "-", TEXT(C496,"000")),"")</f>
        <v>02-04-005</v>
      </c>
      <c r="I496" s="97" t="str">
        <f>IF(ISBLANK(A496), "", IF(ISNUMBER(B496),_xlfn.CONCAT(E496, B496, ".", C496), _xlfn.CONCAT(E496, C496)))</f>
        <v>MC4.5</v>
      </c>
    </row>
    <row r="497" spans="1:9" customFormat="1" x14ac:dyDescent="0.45">
      <c r="A497" s="96" t="s">
        <v>5765</v>
      </c>
      <c r="B497">
        <v>4</v>
      </c>
      <c r="C497" s="92">
        <v>5</v>
      </c>
      <c r="D497" s="93" t="s">
        <v>108</v>
      </c>
      <c r="E497" t="str" cm="1">
        <f t="array" ref="E497">IFERROR(_xlfn.SWITCH(A497, "Tiny", "TS", "Mini", "MC", "Junior", "JC", "Senior", "SC", "GCSE", "GCSE"),"")</f>
        <v>MC</v>
      </c>
      <c r="F497" s="92" t="str">
        <f ca="1">IFERROR(VLOOKUP(I497,INDIRECT(A497&amp;"!"&amp;" C:D"), 2, FALSE),"")</f>
        <v>Computer Systems</v>
      </c>
      <c r="G497" s="92" t="str" cm="1">
        <f t="array" ref="G497">IFERROR(CONCATENATE(TEXT(_xlfn.SWITCH(A497, "Tiny", "1", "Mini", "2", "Junior", "3", "Senior", "4", "GCSE", "5"),"00"),"-", IF(ISBLANK(B497), "XX", TEXT(B497,"00")), "-", TEXT(C497,"000")),"")</f>
        <v>02-04-005</v>
      </c>
      <c r="I497" s="97" t="str">
        <f>IF(ISBLANK(A497), "", IF(ISNUMBER(B497),_xlfn.CONCAT(E497, B497, ".", C497), _xlfn.CONCAT(E497, C497)))</f>
        <v>MC4.5</v>
      </c>
    </row>
    <row r="498" spans="1:9" customFormat="1" x14ac:dyDescent="0.45">
      <c r="A498" s="96" t="s">
        <v>5765</v>
      </c>
      <c r="B498">
        <v>4</v>
      </c>
      <c r="C498" s="92">
        <v>5</v>
      </c>
      <c r="D498" s="93" t="s">
        <v>112</v>
      </c>
      <c r="E498" t="str" cm="1">
        <f t="array" ref="E498">IFERROR(_xlfn.SWITCH(A498, "Tiny", "TS", "Mini", "MC", "Junior", "JC", "Senior", "SC", "GCSE", "GCSE"),"")</f>
        <v>MC</v>
      </c>
      <c r="F498" s="92" t="str">
        <f ca="1">IFERROR(VLOOKUP(I498,INDIRECT(A498&amp;"!"&amp;" C:D"), 2, FALSE),"")</f>
        <v>Computer Systems</v>
      </c>
      <c r="G498" s="92" t="str" cm="1">
        <f t="array" ref="G498">IFERROR(CONCATENATE(TEXT(_xlfn.SWITCH(A498, "Tiny", "1", "Mini", "2", "Junior", "3", "Senior", "4", "GCSE", "5"),"00"),"-", IF(ISBLANK(B498), "XX", TEXT(B498,"00")), "-", TEXT(C498,"000")),"")</f>
        <v>02-04-005</v>
      </c>
      <c r="I498" s="97" t="str">
        <f>IF(ISBLANK(A498), "", IF(ISNUMBER(B498),_xlfn.CONCAT(E498, B498, ".", C498), _xlfn.CONCAT(E498, C498)))</f>
        <v>MC4.5</v>
      </c>
    </row>
    <row r="499" spans="1:9" customFormat="1" x14ac:dyDescent="0.45">
      <c r="A499" s="96" t="s">
        <v>5765</v>
      </c>
      <c r="B499">
        <v>4</v>
      </c>
      <c r="C499" s="92">
        <v>5</v>
      </c>
      <c r="D499" s="93" t="s">
        <v>116</v>
      </c>
      <c r="E499" t="str" cm="1">
        <f t="array" ref="E499">IFERROR(_xlfn.SWITCH(A499, "Tiny", "TS", "Mini", "MC", "Junior", "JC", "Senior", "SC", "GCSE", "GCSE"),"")</f>
        <v>MC</v>
      </c>
      <c r="F499" s="92" t="str">
        <f ca="1">IFERROR(VLOOKUP(I499,INDIRECT(A499&amp;"!"&amp;" C:D"), 2, FALSE),"")</f>
        <v>Computer Systems</v>
      </c>
      <c r="G499" s="92" t="str" cm="1">
        <f t="array" ref="G499">IFERROR(CONCATENATE(TEXT(_xlfn.SWITCH(A499, "Tiny", "1", "Mini", "2", "Junior", "3", "Senior", "4", "GCSE", "5"),"00"),"-", IF(ISBLANK(B499), "XX", TEXT(B499,"00")), "-", TEXT(C499,"000")),"")</f>
        <v>02-04-005</v>
      </c>
      <c r="I499" s="97" t="str">
        <f>IF(ISBLANK(A499), "", IF(ISNUMBER(B499),_xlfn.CONCAT(E499, B499, ".", C499), _xlfn.CONCAT(E499, C499)))</f>
        <v>MC4.5</v>
      </c>
    </row>
    <row r="500" spans="1:9" customFormat="1" x14ac:dyDescent="0.45">
      <c r="A500" s="96" t="s">
        <v>5765</v>
      </c>
      <c r="B500">
        <v>4</v>
      </c>
      <c r="C500" s="92">
        <v>5</v>
      </c>
      <c r="D500" s="93" t="s">
        <v>120</v>
      </c>
      <c r="E500" t="str" cm="1">
        <f t="array" ref="E500">IFERROR(_xlfn.SWITCH(A500, "Tiny", "TS", "Mini", "MC", "Junior", "JC", "Senior", "SC", "GCSE", "GCSE"),"")</f>
        <v>MC</v>
      </c>
      <c r="F500" s="92" t="str">
        <f ca="1">IFERROR(VLOOKUP(I500,INDIRECT(A500&amp;"!"&amp;" C:D"), 2, FALSE),"")</f>
        <v>Computer Systems</v>
      </c>
      <c r="G500" s="92" t="str" cm="1">
        <f t="array" ref="G500">IFERROR(CONCATENATE(TEXT(_xlfn.SWITCH(A500, "Tiny", "1", "Mini", "2", "Junior", "3", "Senior", "4", "GCSE", "5"),"00"),"-", IF(ISBLANK(B500), "XX", TEXT(B500,"00")), "-", TEXT(C500,"000")),"")</f>
        <v>02-04-005</v>
      </c>
      <c r="I500" s="97" t="str">
        <f>IF(ISBLANK(A500), "", IF(ISNUMBER(B500),_xlfn.CONCAT(E500, B500, ".", C500), _xlfn.CONCAT(E500, C500)))</f>
        <v>MC4.5</v>
      </c>
    </row>
    <row r="501" spans="1:9" customFormat="1" x14ac:dyDescent="0.45">
      <c r="A501" s="96" t="s">
        <v>5765</v>
      </c>
      <c r="B501">
        <v>4</v>
      </c>
      <c r="C501" s="92">
        <v>5</v>
      </c>
      <c r="D501" s="93" t="s">
        <v>124</v>
      </c>
      <c r="E501" t="str" cm="1">
        <f t="array" ref="E501">IFERROR(_xlfn.SWITCH(A501, "Tiny", "TS", "Mini", "MC", "Junior", "JC", "Senior", "SC", "GCSE", "GCSE"),"")</f>
        <v>MC</v>
      </c>
      <c r="F501" s="92" t="str">
        <f ca="1">IFERROR(VLOOKUP(I501,INDIRECT(A501&amp;"!"&amp;" C:D"), 2, FALSE),"")</f>
        <v>Computer Systems</v>
      </c>
      <c r="G501" s="92" t="str" cm="1">
        <f t="array" ref="G501">IFERROR(CONCATENATE(TEXT(_xlfn.SWITCH(A501, "Tiny", "1", "Mini", "2", "Junior", "3", "Senior", "4", "GCSE", "5"),"00"),"-", IF(ISBLANK(B501), "XX", TEXT(B501,"00")), "-", TEXT(C501,"000")),"")</f>
        <v>02-04-005</v>
      </c>
      <c r="I501" s="97" t="str">
        <f>IF(ISBLANK(A501), "", IF(ISNUMBER(B501),_xlfn.CONCAT(E501, B501, ".", C501), _xlfn.CONCAT(E501, C501)))</f>
        <v>MC4.5</v>
      </c>
    </row>
    <row r="502" spans="1:9" customFormat="1" x14ac:dyDescent="0.45">
      <c r="A502" s="96" t="s">
        <v>5765</v>
      </c>
      <c r="B502">
        <v>4</v>
      </c>
      <c r="C502" s="92">
        <v>5</v>
      </c>
      <c r="D502" s="93" t="s">
        <v>128</v>
      </c>
      <c r="E502" t="str" cm="1">
        <f t="array" ref="E502">IFERROR(_xlfn.SWITCH(A502, "Tiny", "TS", "Mini", "MC", "Junior", "JC", "Senior", "SC", "GCSE", "GCSE"),"")</f>
        <v>MC</v>
      </c>
      <c r="F502" s="92" t="str">
        <f ca="1">IFERROR(VLOOKUP(I502,INDIRECT(A502&amp;"!"&amp;" C:D"), 2, FALSE),"")</f>
        <v>Computer Systems</v>
      </c>
      <c r="G502" s="92" t="str" cm="1">
        <f t="array" ref="G502">IFERROR(CONCATENATE(TEXT(_xlfn.SWITCH(A502, "Tiny", "1", "Mini", "2", "Junior", "3", "Senior", "4", "GCSE", "5"),"00"),"-", IF(ISBLANK(B502), "XX", TEXT(B502,"00")), "-", TEXT(C502,"000")),"")</f>
        <v>02-04-005</v>
      </c>
      <c r="I502" s="97" t="str">
        <f>IF(ISBLANK(A502), "", IF(ISNUMBER(B502),_xlfn.CONCAT(E502, B502, ".", C502), _xlfn.CONCAT(E502, C502)))</f>
        <v>MC4.5</v>
      </c>
    </row>
    <row r="503" spans="1:9" customFormat="1" x14ac:dyDescent="0.45">
      <c r="A503" s="96" t="s">
        <v>5765</v>
      </c>
      <c r="B503">
        <v>4</v>
      </c>
      <c r="C503" s="92">
        <v>5</v>
      </c>
      <c r="D503" s="93" t="s">
        <v>132</v>
      </c>
      <c r="E503" t="str" cm="1">
        <f t="array" ref="E503">IFERROR(_xlfn.SWITCH(A503, "Tiny", "TS", "Mini", "MC", "Junior", "JC", "Senior", "SC", "GCSE", "GCSE"),"")</f>
        <v>MC</v>
      </c>
      <c r="F503" s="92" t="str">
        <f ca="1">IFERROR(VLOOKUP(I503,INDIRECT(A503&amp;"!"&amp;" C:D"), 2, FALSE),"")</f>
        <v>Computer Systems</v>
      </c>
      <c r="G503" s="92" t="str" cm="1">
        <f t="array" ref="G503">IFERROR(CONCATENATE(TEXT(_xlfn.SWITCH(A503, "Tiny", "1", "Mini", "2", "Junior", "3", "Senior", "4", "GCSE", "5"),"00"),"-", IF(ISBLANK(B503), "XX", TEXT(B503,"00")), "-", TEXT(C503,"000")),"")</f>
        <v>02-04-005</v>
      </c>
      <c r="I503" s="97" t="str">
        <f>IF(ISBLANK(A503), "", IF(ISNUMBER(B503),_xlfn.CONCAT(E503, B503, ".", C503), _xlfn.CONCAT(E503, C503)))</f>
        <v>MC4.5</v>
      </c>
    </row>
    <row r="504" spans="1:9" customFormat="1" x14ac:dyDescent="0.45">
      <c r="A504" s="96" t="s">
        <v>5765</v>
      </c>
      <c r="B504">
        <v>4</v>
      </c>
      <c r="C504" s="92">
        <v>5</v>
      </c>
      <c r="D504" s="93" t="s">
        <v>136</v>
      </c>
      <c r="E504" t="str" cm="1">
        <f t="array" ref="E504">IFERROR(_xlfn.SWITCH(A504, "Tiny", "TS", "Mini", "MC", "Junior", "JC", "Senior", "SC", "GCSE", "GCSE"),"")</f>
        <v>MC</v>
      </c>
      <c r="F504" s="92" t="str">
        <f ca="1">IFERROR(VLOOKUP(I504,INDIRECT(A504&amp;"!"&amp;" C:D"), 2, FALSE),"")</f>
        <v>Computer Systems</v>
      </c>
      <c r="G504" s="92" t="str" cm="1">
        <f t="array" ref="G504">IFERROR(CONCATENATE(TEXT(_xlfn.SWITCH(A504, "Tiny", "1", "Mini", "2", "Junior", "3", "Senior", "4", "GCSE", "5"),"00"),"-", IF(ISBLANK(B504), "XX", TEXT(B504,"00")), "-", TEXT(C504,"000")),"")</f>
        <v>02-04-005</v>
      </c>
      <c r="I504" s="97" t="str">
        <f>IF(ISBLANK(A504), "", IF(ISNUMBER(B504),_xlfn.CONCAT(E504, B504, ".", C504), _xlfn.CONCAT(E504, C504)))</f>
        <v>MC4.5</v>
      </c>
    </row>
    <row r="505" spans="1:9" customFormat="1" x14ac:dyDescent="0.45">
      <c r="A505" s="96" t="s">
        <v>5765</v>
      </c>
      <c r="B505">
        <v>4</v>
      </c>
      <c r="C505" s="92">
        <v>5</v>
      </c>
      <c r="D505" s="93" t="s">
        <v>144</v>
      </c>
      <c r="E505" t="str" cm="1">
        <f t="array" ref="E505">IFERROR(_xlfn.SWITCH(A505, "Tiny", "TS", "Mini", "MC", "Junior", "JC", "Senior", "SC", "GCSE", "GCSE"),"")</f>
        <v>MC</v>
      </c>
      <c r="F505" s="92" t="str">
        <f ca="1">IFERROR(VLOOKUP(I505,INDIRECT(A505&amp;"!"&amp;" C:D"), 2, FALSE),"")</f>
        <v>Computer Systems</v>
      </c>
      <c r="G505" s="92" t="str" cm="1">
        <f t="array" ref="G505">IFERROR(CONCATENATE(TEXT(_xlfn.SWITCH(A505, "Tiny", "1", "Mini", "2", "Junior", "3", "Senior", "4", "GCSE", "5"),"00"),"-", IF(ISBLANK(B505), "XX", TEXT(B505,"00")), "-", TEXT(C505,"000")),"")</f>
        <v>02-04-005</v>
      </c>
      <c r="I505" s="97" t="str">
        <f>IF(ISBLANK(A505), "", IF(ISNUMBER(B505),_xlfn.CONCAT(E505, B505, ".", C505), _xlfn.CONCAT(E505, C505)))</f>
        <v>MC4.5</v>
      </c>
    </row>
    <row r="506" spans="1:9" customFormat="1" x14ac:dyDescent="0.45">
      <c r="A506" s="96" t="s">
        <v>5765</v>
      </c>
      <c r="B506">
        <v>4</v>
      </c>
      <c r="C506" s="92">
        <v>5</v>
      </c>
      <c r="D506" s="93" t="s">
        <v>148</v>
      </c>
      <c r="E506" t="str" cm="1">
        <f t="array" ref="E506">IFERROR(_xlfn.SWITCH(A506, "Tiny", "TS", "Mini", "MC", "Junior", "JC", "Senior", "SC", "GCSE", "GCSE"),"")</f>
        <v>MC</v>
      </c>
      <c r="F506" s="92" t="str">
        <f ca="1">IFERROR(VLOOKUP(I506,INDIRECT(A506&amp;"!"&amp;" C:D"), 2, FALSE),"")</f>
        <v>Computer Systems</v>
      </c>
      <c r="G506" s="92" t="str" cm="1">
        <f t="array" ref="G506">IFERROR(CONCATENATE(TEXT(_xlfn.SWITCH(A506, "Tiny", "1", "Mini", "2", "Junior", "3", "Senior", "4", "GCSE", "5"),"00"),"-", IF(ISBLANK(B506), "XX", TEXT(B506,"00")), "-", TEXT(C506,"000")),"")</f>
        <v>02-04-005</v>
      </c>
      <c r="I506" s="97" t="str">
        <f>IF(ISBLANK(A506), "", IF(ISNUMBER(B506),_xlfn.CONCAT(E506, B506, ".", C506), _xlfn.CONCAT(E506, C506)))</f>
        <v>MC4.5</v>
      </c>
    </row>
    <row r="507" spans="1:9" customFormat="1" x14ac:dyDescent="0.45">
      <c r="A507" s="96" t="s">
        <v>5765</v>
      </c>
      <c r="B507">
        <v>4</v>
      </c>
      <c r="C507" s="92">
        <v>5</v>
      </c>
      <c r="D507" s="93" t="s">
        <v>152</v>
      </c>
      <c r="E507" t="str" cm="1">
        <f t="array" ref="E507">IFERROR(_xlfn.SWITCH(A507, "Tiny", "TS", "Mini", "MC", "Junior", "JC", "Senior", "SC", "GCSE", "GCSE"),"")</f>
        <v>MC</v>
      </c>
      <c r="F507" s="92" t="str">
        <f ca="1">IFERROR(VLOOKUP(I507,INDIRECT(A507&amp;"!"&amp;" C:D"), 2, FALSE),"")</f>
        <v>Computer Systems</v>
      </c>
      <c r="G507" s="92" t="str" cm="1">
        <f t="array" ref="G507">IFERROR(CONCATENATE(TEXT(_xlfn.SWITCH(A507, "Tiny", "1", "Mini", "2", "Junior", "3", "Senior", "4", "GCSE", "5"),"00"),"-", IF(ISBLANK(B507), "XX", TEXT(B507,"00")), "-", TEXT(C507,"000")),"")</f>
        <v>02-04-005</v>
      </c>
      <c r="I507" s="97" t="str">
        <f>IF(ISBLANK(A507), "", IF(ISNUMBER(B507),_xlfn.CONCAT(E507, B507, ".", C507), _xlfn.CONCAT(E507, C507)))</f>
        <v>MC4.5</v>
      </c>
    </row>
    <row r="508" spans="1:9" customFormat="1" x14ac:dyDescent="0.45">
      <c r="A508" s="96" t="s">
        <v>5765</v>
      </c>
      <c r="B508">
        <v>4</v>
      </c>
      <c r="C508" s="92">
        <v>5</v>
      </c>
      <c r="D508" s="93" t="s">
        <v>156</v>
      </c>
      <c r="E508" t="str" cm="1">
        <f t="array" ref="E508">IFERROR(_xlfn.SWITCH(A508, "Tiny", "TS", "Mini", "MC", "Junior", "JC", "Senior", "SC", "GCSE", "GCSE"),"")</f>
        <v>MC</v>
      </c>
      <c r="F508" s="92" t="str">
        <f ca="1">IFERROR(VLOOKUP(I508,INDIRECT(A508&amp;"!"&amp;" C:D"), 2, FALSE),"")</f>
        <v>Computer Systems</v>
      </c>
      <c r="G508" s="92" t="str" cm="1">
        <f t="array" ref="G508">IFERROR(CONCATENATE(TEXT(_xlfn.SWITCH(A508, "Tiny", "1", "Mini", "2", "Junior", "3", "Senior", "4", "GCSE", "5"),"00"),"-", IF(ISBLANK(B508), "XX", TEXT(B508,"00")), "-", TEXT(C508,"000")),"")</f>
        <v>02-04-005</v>
      </c>
      <c r="I508" s="97" t="str">
        <f>IF(ISBLANK(A508), "", IF(ISNUMBER(B508),_xlfn.CONCAT(E508, B508, ".", C508), _xlfn.CONCAT(E508, C508)))</f>
        <v>MC4.5</v>
      </c>
    </row>
    <row r="509" spans="1:9" customFormat="1" x14ac:dyDescent="0.45">
      <c r="A509" s="96" t="s">
        <v>5765</v>
      </c>
      <c r="B509">
        <v>4</v>
      </c>
      <c r="C509" s="92">
        <v>5</v>
      </c>
      <c r="D509" s="93" t="s">
        <v>161</v>
      </c>
      <c r="E509" t="str" cm="1">
        <f t="array" ref="E509">IFERROR(_xlfn.SWITCH(A509, "Tiny", "TS", "Mini", "MC", "Junior", "JC", "Senior", "SC", "GCSE", "GCSE"),"")</f>
        <v>MC</v>
      </c>
      <c r="F509" s="92" t="str">
        <f ca="1">IFERROR(VLOOKUP(I509,INDIRECT(A509&amp;"!"&amp;" C:D"), 2, FALSE),"")</f>
        <v>Computer Systems</v>
      </c>
      <c r="G509" s="92" t="str" cm="1">
        <f t="array" ref="G509">IFERROR(CONCATENATE(TEXT(_xlfn.SWITCH(A509, "Tiny", "1", "Mini", "2", "Junior", "3", "Senior", "4", "GCSE", "5"),"00"),"-", IF(ISBLANK(B509), "XX", TEXT(B509,"00")), "-", TEXT(C509,"000")),"")</f>
        <v>02-04-005</v>
      </c>
      <c r="I509" s="97" t="str">
        <f>IF(ISBLANK(A509), "", IF(ISNUMBER(B509),_xlfn.CONCAT(E509, B509, ".", C509), _xlfn.CONCAT(E509, C509)))</f>
        <v>MC4.5</v>
      </c>
    </row>
    <row r="510" spans="1:9" customFormat="1" x14ac:dyDescent="0.45">
      <c r="A510" s="96" t="s">
        <v>5765</v>
      </c>
      <c r="B510">
        <v>4</v>
      </c>
      <c r="C510" s="92">
        <v>5</v>
      </c>
      <c r="D510" s="93" t="s">
        <v>165</v>
      </c>
      <c r="E510" t="str" cm="1">
        <f t="array" ref="E510">IFERROR(_xlfn.SWITCH(A510, "Tiny", "TS", "Mini", "MC", "Junior", "JC", "Senior", "SC", "GCSE", "GCSE"),"")</f>
        <v>MC</v>
      </c>
      <c r="F510" s="92" t="str">
        <f ca="1">IFERROR(VLOOKUP(I510,INDIRECT(A510&amp;"!"&amp;" C:D"), 2, FALSE),"")</f>
        <v>Computer Systems</v>
      </c>
      <c r="G510" s="92" t="str" cm="1">
        <f t="array" ref="G510">IFERROR(CONCATENATE(TEXT(_xlfn.SWITCH(A510, "Tiny", "1", "Mini", "2", "Junior", "3", "Senior", "4", "GCSE", "5"),"00"),"-", IF(ISBLANK(B510), "XX", TEXT(B510,"00")), "-", TEXT(C510,"000")),"")</f>
        <v>02-04-005</v>
      </c>
      <c r="I510" s="97" t="str">
        <f>IF(ISBLANK(A510), "", IF(ISNUMBER(B510),_xlfn.CONCAT(E510, B510, ".", C510), _xlfn.CONCAT(E510, C510)))</f>
        <v>MC4.5</v>
      </c>
    </row>
    <row r="511" spans="1:9" customFormat="1" x14ac:dyDescent="0.45">
      <c r="A511" s="96" t="s">
        <v>5765</v>
      </c>
      <c r="B511">
        <v>4</v>
      </c>
      <c r="C511" s="92">
        <v>5</v>
      </c>
      <c r="D511" s="93" t="s">
        <v>169</v>
      </c>
      <c r="E511" t="str" cm="1">
        <f t="array" ref="E511">IFERROR(_xlfn.SWITCH(A511, "Tiny", "TS", "Mini", "MC", "Junior", "JC", "Senior", "SC", "GCSE", "GCSE"),"")</f>
        <v>MC</v>
      </c>
      <c r="F511" s="92" t="str">
        <f ca="1">IFERROR(VLOOKUP(I511,INDIRECT(A511&amp;"!"&amp;" C:D"), 2, FALSE),"")</f>
        <v>Computer Systems</v>
      </c>
      <c r="G511" s="92" t="str" cm="1">
        <f t="array" ref="G511">IFERROR(CONCATENATE(TEXT(_xlfn.SWITCH(A511, "Tiny", "1", "Mini", "2", "Junior", "3", "Senior", "4", "GCSE", "5"),"00"),"-", IF(ISBLANK(B511), "XX", TEXT(B511,"00")), "-", TEXT(C511,"000")),"")</f>
        <v>02-04-005</v>
      </c>
      <c r="I511" s="97" t="str">
        <f>IF(ISBLANK(A511), "", IF(ISNUMBER(B511),_xlfn.CONCAT(E511, B511, ".", C511), _xlfn.CONCAT(E511, C511)))</f>
        <v>MC4.5</v>
      </c>
    </row>
    <row r="512" spans="1:9" customFormat="1" x14ac:dyDescent="0.45">
      <c r="A512" s="96" t="s">
        <v>5765</v>
      </c>
      <c r="B512">
        <v>4</v>
      </c>
      <c r="C512" s="92">
        <v>8</v>
      </c>
      <c r="D512" s="93" t="s">
        <v>75</v>
      </c>
      <c r="E512" t="str" cm="1">
        <f t="array" ref="E512">IFERROR(_xlfn.SWITCH(A512, "Tiny", "TS", "Mini", "MC", "Junior", "JC", "Senior", "SC", "GCSE", "GCSE"),"")</f>
        <v>MC</v>
      </c>
      <c r="F512" s="92" t="str">
        <f ca="1">IFERROR(VLOOKUP(I512,INDIRECT(A512&amp;"!"&amp;" C:D"), 2, FALSE),"")</f>
        <v>Typing Speed</v>
      </c>
      <c r="G512" s="92" t="str" cm="1">
        <f t="array" ref="G512">IFERROR(CONCATENATE(TEXT(_xlfn.SWITCH(A512, "Tiny", "1", "Mini", "2", "Junior", "3", "Senior", "4", "GCSE", "5"),"00"),"-", IF(ISBLANK(B512), "XX", TEXT(B512,"00")), "-", TEXT(C512,"000")),"")</f>
        <v>02-04-008</v>
      </c>
      <c r="I512" s="97" t="str">
        <f>IF(ISBLANK(A512), "", IF(ISNUMBER(B512),_xlfn.CONCAT(E512, B512, ".", C512), _xlfn.CONCAT(E512, C512)))</f>
        <v>MC4.8</v>
      </c>
    </row>
    <row r="513" spans="1:9" customFormat="1" x14ac:dyDescent="0.45">
      <c r="A513" s="96" t="s">
        <v>5765</v>
      </c>
      <c r="B513">
        <v>4</v>
      </c>
      <c r="C513" s="92">
        <v>8</v>
      </c>
      <c r="D513" s="93" t="s">
        <v>1329</v>
      </c>
      <c r="E513" t="str" cm="1">
        <f t="array" ref="E513">IFERROR(_xlfn.SWITCH(A513, "Tiny", "TS", "Mini", "MC", "Junior", "JC", "Senior", "SC", "GCSE", "GCSE"),"")</f>
        <v>MC</v>
      </c>
      <c r="F513" s="92" t="str">
        <f ca="1">IFERROR(VLOOKUP(I513,INDIRECT(A513&amp;"!"&amp;" C:D"), 2, FALSE),"")</f>
        <v>Typing Speed</v>
      </c>
      <c r="G513" s="92" t="str" cm="1">
        <f t="array" ref="G513">IFERROR(CONCATENATE(TEXT(_xlfn.SWITCH(A513, "Tiny", "1", "Mini", "2", "Junior", "3", "Senior", "4", "GCSE", "5"),"00"),"-", IF(ISBLANK(B513), "XX", TEXT(B513,"00")), "-", TEXT(C513,"000")),"")</f>
        <v>02-04-008</v>
      </c>
      <c r="I513" s="97" t="str">
        <f>IF(ISBLANK(A513), "", IF(ISNUMBER(B513),_xlfn.CONCAT(E513, B513, ".", C513), _xlfn.CONCAT(E513, C513)))</f>
        <v>MC4.8</v>
      </c>
    </row>
    <row r="514" spans="1:9" customFormat="1" x14ac:dyDescent="0.45">
      <c r="A514" s="96" t="s">
        <v>5765</v>
      </c>
      <c r="B514">
        <v>4</v>
      </c>
      <c r="C514" s="92">
        <v>8</v>
      </c>
      <c r="D514" s="93" t="s">
        <v>1405</v>
      </c>
      <c r="E514" t="str" cm="1">
        <f t="array" ref="E514">IFERROR(_xlfn.SWITCH(A514, "Tiny", "TS", "Mini", "MC", "Junior", "JC", "Senior", "SC", "GCSE", "GCSE"),"")</f>
        <v>MC</v>
      </c>
      <c r="F514" s="92" t="str">
        <f ca="1">IFERROR(VLOOKUP(I514,INDIRECT(A514&amp;"!"&amp;" C:D"), 2, FALSE),"")</f>
        <v>Typing Speed</v>
      </c>
      <c r="G514" s="92" t="str" cm="1">
        <f t="array" ref="G514">IFERROR(CONCATENATE(TEXT(_xlfn.SWITCH(A514, "Tiny", "1", "Mini", "2", "Junior", "3", "Senior", "4", "GCSE", "5"),"00"),"-", IF(ISBLANK(B514), "XX", TEXT(B514,"00")), "-", TEXT(C514,"000")),"")</f>
        <v>02-04-008</v>
      </c>
      <c r="I514" s="97" t="str">
        <f>IF(ISBLANK(A514), "", IF(ISNUMBER(B514),_xlfn.CONCAT(E514, B514, ".", C514), _xlfn.CONCAT(E514, C514)))</f>
        <v>MC4.8</v>
      </c>
    </row>
    <row r="515" spans="1:9" customFormat="1" x14ac:dyDescent="0.45">
      <c r="A515" s="96" t="s">
        <v>5765</v>
      </c>
      <c r="B515">
        <v>4</v>
      </c>
      <c r="C515" s="92">
        <v>8</v>
      </c>
      <c r="D515" s="93" t="s">
        <v>2029</v>
      </c>
      <c r="E515" t="str" cm="1">
        <f t="array" ref="E515">IFERROR(_xlfn.SWITCH(A515, "Tiny", "TS", "Mini", "MC", "Junior", "JC", "Senior", "SC", "GCSE", "GCSE"),"")</f>
        <v>MC</v>
      </c>
      <c r="F515" s="92" t="str">
        <f ca="1">IFERROR(VLOOKUP(I515,INDIRECT(A515&amp;"!"&amp;" C:D"), 2, FALSE),"")</f>
        <v>Typing Speed</v>
      </c>
      <c r="G515" s="92" t="str" cm="1">
        <f t="array" ref="G515">IFERROR(CONCATENATE(TEXT(_xlfn.SWITCH(A515, "Tiny", "1", "Mini", "2", "Junior", "3", "Senior", "4", "GCSE", "5"),"00"),"-", IF(ISBLANK(B515), "XX", TEXT(B515,"00")), "-", TEXT(C515,"000")),"")</f>
        <v>02-04-008</v>
      </c>
      <c r="I515" s="97" t="str">
        <f>IF(ISBLANK(A515), "", IF(ISNUMBER(B515),_xlfn.CONCAT(E515, B515, ".", C515), _xlfn.CONCAT(E515, C515)))</f>
        <v>MC4.8</v>
      </c>
    </row>
    <row r="516" spans="1:9" customFormat="1" x14ac:dyDescent="0.45">
      <c r="A516" s="96" t="s">
        <v>5765</v>
      </c>
      <c r="B516">
        <v>4</v>
      </c>
      <c r="C516" s="92">
        <v>8</v>
      </c>
      <c r="D516" s="93" t="s">
        <v>2047</v>
      </c>
      <c r="E516" t="str" cm="1">
        <f t="array" ref="E516">IFERROR(_xlfn.SWITCH(A516, "Tiny", "TS", "Mini", "MC", "Junior", "JC", "Senior", "SC", "GCSE", "GCSE"),"")</f>
        <v>MC</v>
      </c>
      <c r="F516" s="92" t="str">
        <f ca="1">IFERROR(VLOOKUP(I516,INDIRECT(A516&amp;"!"&amp;" C:D"), 2, FALSE),"")</f>
        <v>Typing Speed</v>
      </c>
      <c r="G516" s="92" t="str" cm="1">
        <f t="array" ref="G516">IFERROR(CONCATENATE(TEXT(_xlfn.SWITCH(A516, "Tiny", "1", "Mini", "2", "Junior", "3", "Senior", "4", "GCSE", "5"),"00"),"-", IF(ISBLANK(B516), "XX", TEXT(B516,"00")), "-", TEXT(C516,"000")),"")</f>
        <v>02-04-008</v>
      </c>
      <c r="I516" s="97" t="str">
        <f>IF(ISBLANK(A516), "", IF(ISNUMBER(B516),_xlfn.CONCAT(E516, B516, ".", C516), _xlfn.CONCAT(E516, C516)))</f>
        <v>MC4.8</v>
      </c>
    </row>
    <row r="517" spans="1:9" customFormat="1" x14ac:dyDescent="0.45">
      <c r="A517" s="96" t="s">
        <v>5765</v>
      </c>
      <c r="B517">
        <v>4</v>
      </c>
      <c r="C517" s="92">
        <v>8</v>
      </c>
      <c r="D517" s="93" t="s">
        <v>1332</v>
      </c>
      <c r="E517" t="str" cm="1">
        <f t="array" ref="E517">IFERROR(_xlfn.SWITCH(A517, "Tiny", "TS", "Mini", "MC", "Junior", "JC", "Senior", "SC", "GCSE", "GCSE"),"")</f>
        <v>MC</v>
      </c>
      <c r="F517" s="92" t="str">
        <f ca="1">IFERROR(VLOOKUP(I517,INDIRECT(A517&amp;"!"&amp;" C:D"), 2, FALSE),"")</f>
        <v>Typing Speed</v>
      </c>
      <c r="G517" s="92" t="str" cm="1">
        <f t="array" ref="G517">IFERROR(CONCATENATE(TEXT(_xlfn.SWITCH(A517, "Tiny", "1", "Mini", "2", "Junior", "3", "Senior", "4", "GCSE", "5"),"00"),"-", IF(ISBLANK(B517), "XX", TEXT(B517,"00")), "-", TEXT(C517,"000")),"")</f>
        <v>02-04-008</v>
      </c>
      <c r="I517" s="97" t="str">
        <f>IF(ISBLANK(A517), "", IF(ISNUMBER(B517),_xlfn.CONCAT(E517, B517, ".", C517), _xlfn.CONCAT(E517, C517)))</f>
        <v>MC4.8</v>
      </c>
    </row>
    <row r="518" spans="1:9" customFormat="1" x14ac:dyDescent="0.45">
      <c r="A518" s="96" t="s">
        <v>5765</v>
      </c>
      <c r="B518">
        <v>4</v>
      </c>
      <c r="C518" s="92">
        <v>8</v>
      </c>
      <c r="D518" s="93" t="s">
        <v>2080</v>
      </c>
      <c r="E518" t="str" cm="1">
        <f t="array" ref="E518">IFERROR(_xlfn.SWITCH(A518, "Tiny", "TS", "Mini", "MC", "Junior", "JC", "Senior", "SC", "GCSE", "GCSE"),"")</f>
        <v>MC</v>
      </c>
      <c r="F518" s="92" t="str">
        <f ca="1">IFERROR(VLOOKUP(I518,INDIRECT(A518&amp;"!"&amp;" C:D"), 2, FALSE),"")</f>
        <v>Typing Speed</v>
      </c>
      <c r="G518" s="92" t="str" cm="1">
        <f t="array" ref="G518">IFERROR(CONCATENATE(TEXT(_xlfn.SWITCH(A518, "Tiny", "1", "Mini", "2", "Junior", "3", "Senior", "4", "GCSE", "5"),"00"),"-", IF(ISBLANK(B518), "XX", TEXT(B518,"00")), "-", TEXT(C518,"000")),"")</f>
        <v>02-04-008</v>
      </c>
      <c r="I518" s="97" t="str">
        <f>IF(ISBLANK(A518), "", IF(ISNUMBER(B518),_xlfn.CONCAT(E518, B518, ".", C518), _xlfn.CONCAT(E518, C518)))</f>
        <v>MC4.8</v>
      </c>
    </row>
    <row r="519" spans="1:9" customFormat="1" x14ac:dyDescent="0.45">
      <c r="A519" s="96" t="s">
        <v>5765</v>
      </c>
      <c r="B519">
        <v>4</v>
      </c>
      <c r="C519" s="92">
        <v>8</v>
      </c>
      <c r="D519" s="93" t="s">
        <v>2077</v>
      </c>
      <c r="E519" t="str" cm="1">
        <f t="array" ref="E519">IFERROR(_xlfn.SWITCH(A519, "Tiny", "TS", "Mini", "MC", "Junior", "JC", "Senior", "SC", "GCSE", "GCSE"),"")</f>
        <v>MC</v>
      </c>
      <c r="F519" s="92" t="str">
        <f ca="1">IFERROR(VLOOKUP(I519,INDIRECT(A519&amp;"!"&amp;" C:D"), 2, FALSE),"")</f>
        <v>Typing Speed</v>
      </c>
      <c r="G519" s="92" t="str" cm="1">
        <f t="array" ref="G519">IFERROR(CONCATENATE(TEXT(_xlfn.SWITCH(A519, "Tiny", "1", "Mini", "2", "Junior", "3", "Senior", "4", "GCSE", "5"),"00"),"-", IF(ISBLANK(B519), "XX", TEXT(B519,"00")), "-", TEXT(C519,"000")),"")</f>
        <v>02-04-008</v>
      </c>
      <c r="I519" s="97" t="str">
        <f>IF(ISBLANK(A519), "", IF(ISNUMBER(B519),_xlfn.CONCAT(E519, B519, ".", C519), _xlfn.CONCAT(E519, C519)))</f>
        <v>MC4.8</v>
      </c>
    </row>
    <row r="520" spans="1:9" customFormat="1" x14ac:dyDescent="0.45">
      <c r="A520" s="96" t="s">
        <v>5765</v>
      </c>
      <c r="B520">
        <v>4</v>
      </c>
      <c r="C520" s="92">
        <v>8</v>
      </c>
      <c r="D520" s="93" t="s">
        <v>2044</v>
      </c>
      <c r="E520" t="str" cm="1">
        <f t="array" ref="E520">IFERROR(_xlfn.SWITCH(A520, "Tiny", "TS", "Mini", "MC", "Junior", "JC", "Senior", "SC", "GCSE", "GCSE"),"")</f>
        <v>MC</v>
      </c>
      <c r="F520" s="92" t="str">
        <f ca="1">IFERROR(VLOOKUP(I520,INDIRECT(A520&amp;"!"&amp;" C:D"), 2, FALSE),"")</f>
        <v>Typing Speed</v>
      </c>
      <c r="G520" s="92" t="str" cm="1">
        <f t="array" ref="G520">IFERROR(CONCATENATE(TEXT(_xlfn.SWITCH(A520, "Tiny", "1", "Mini", "2", "Junior", "3", "Senior", "4", "GCSE", "5"),"00"),"-", IF(ISBLANK(B520), "XX", TEXT(B520,"00")), "-", TEXT(C520,"000")),"")</f>
        <v>02-04-008</v>
      </c>
      <c r="I520" s="97" t="str">
        <f>IF(ISBLANK(A520), "", IF(ISNUMBER(B520),_xlfn.CONCAT(E520, B520, ".", C520), _xlfn.CONCAT(E520, C520)))</f>
        <v>MC4.8</v>
      </c>
    </row>
    <row r="521" spans="1:9" customFormat="1" x14ac:dyDescent="0.45">
      <c r="A521" s="96" t="s">
        <v>5765</v>
      </c>
      <c r="B521">
        <v>5</v>
      </c>
      <c r="C521" s="92">
        <v>1</v>
      </c>
      <c r="D521" s="93" t="s">
        <v>2088</v>
      </c>
      <c r="E521" t="str" cm="1">
        <f t="array" ref="E521">IFERROR(_xlfn.SWITCH(A521, "Tiny", "TS", "Mini", "MC", "Junior", "JC", "Senior", "SC", "GCSE", "GCSE"),"")</f>
        <v>MC</v>
      </c>
      <c r="F521" s="92" t="str">
        <f ca="1">IFERROR(VLOOKUP(I521,INDIRECT(A521&amp;"!"&amp;" C:D"), 2, FALSE),"")</f>
        <v>Coding Style</v>
      </c>
      <c r="G521" s="92" t="str" cm="1">
        <f t="array" ref="G521">IFERROR(CONCATENATE(TEXT(_xlfn.SWITCH(A521, "Tiny", "1", "Mini", "2", "Junior", "3", "Senior", "4", "GCSE", "5"),"00"),"-", IF(ISBLANK(B521), "XX", TEXT(B521,"00")), "-", TEXT(C521,"000")),"")</f>
        <v>02-05-001</v>
      </c>
      <c r="I521" s="97" t="str">
        <f>IF(ISBLANK(A521), "", IF(ISNUMBER(B521),_xlfn.CONCAT(E521, B521, ".", C521), _xlfn.CONCAT(E521, C521)))</f>
        <v>MC5.1</v>
      </c>
    </row>
    <row r="522" spans="1:9" customFormat="1" x14ac:dyDescent="0.45">
      <c r="A522" s="96" t="s">
        <v>5765</v>
      </c>
      <c r="B522">
        <v>5</v>
      </c>
      <c r="C522" s="92">
        <v>1</v>
      </c>
      <c r="D522" s="93" t="s">
        <v>2091</v>
      </c>
      <c r="E522" t="str" cm="1">
        <f t="array" ref="E522">IFERROR(_xlfn.SWITCH(A522, "Tiny", "TS", "Mini", "MC", "Junior", "JC", "Senior", "SC", "GCSE", "GCSE"),"")</f>
        <v>MC</v>
      </c>
      <c r="F522" s="92" t="str">
        <f ca="1">IFERROR(VLOOKUP(I522,INDIRECT(A522&amp;"!"&amp;" C:D"), 2, FALSE),"")</f>
        <v>Coding Style</v>
      </c>
      <c r="G522" s="92" t="str" cm="1">
        <f t="array" ref="G522">IFERROR(CONCATENATE(TEXT(_xlfn.SWITCH(A522, "Tiny", "1", "Mini", "2", "Junior", "3", "Senior", "4", "GCSE", "5"),"00"),"-", IF(ISBLANK(B522), "XX", TEXT(B522,"00")), "-", TEXT(C522,"000")),"")</f>
        <v>02-05-001</v>
      </c>
      <c r="I522" s="97" t="str">
        <f>IF(ISBLANK(A522), "", IF(ISNUMBER(B522),_xlfn.CONCAT(E522, B522, ".", C522), _xlfn.CONCAT(E522, C522)))</f>
        <v>MC5.1</v>
      </c>
    </row>
    <row r="523" spans="1:9" customFormat="1" x14ac:dyDescent="0.45">
      <c r="A523" s="96" t="s">
        <v>5765</v>
      </c>
      <c r="B523">
        <v>5</v>
      </c>
      <c r="C523" s="92">
        <v>1</v>
      </c>
      <c r="D523" s="93" t="s">
        <v>2094</v>
      </c>
      <c r="E523" t="str" cm="1">
        <f t="array" ref="E523">IFERROR(_xlfn.SWITCH(A523, "Tiny", "TS", "Mini", "MC", "Junior", "JC", "Senior", "SC", "GCSE", "GCSE"),"")</f>
        <v>MC</v>
      </c>
      <c r="F523" s="92" t="str">
        <f ca="1">IFERROR(VLOOKUP(I523,INDIRECT(A523&amp;"!"&amp;" C:D"), 2, FALSE),"")</f>
        <v>Coding Style</v>
      </c>
      <c r="G523" s="92" t="str" cm="1">
        <f t="array" ref="G523">IFERROR(CONCATENATE(TEXT(_xlfn.SWITCH(A523, "Tiny", "1", "Mini", "2", "Junior", "3", "Senior", "4", "GCSE", "5"),"00"),"-", IF(ISBLANK(B523), "XX", TEXT(B523,"00")), "-", TEXT(C523,"000")),"")</f>
        <v>02-05-001</v>
      </c>
      <c r="I523" s="97" t="str">
        <f>IF(ISBLANK(A523), "", IF(ISNUMBER(B523),_xlfn.CONCAT(E523, B523, ".", C523), _xlfn.CONCAT(E523, C523)))</f>
        <v>MC5.1</v>
      </c>
    </row>
    <row r="524" spans="1:9" customFormat="1" x14ac:dyDescent="0.45">
      <c r="A524" s="96" t="s">
        <v>5765</v>
      </c>
      <c r="B524">
        <v>5</v>
      </c>
      <c r="C524" s="92">
        <v>1</v>
      </c>
      <c r="D524" s="93" t="s">
        <v>2097</v>
      </c>
      <c r="E524" t="str" cm="1">
        <f t="array" ref="E524">IFERROR(_xlfn.SWITCH(A524, "Tiny", "TS", "Mini", "MC", "Junior", "JC", "Senior", "SC", "GCSE", "GCSE"),"")</f>
        <v>MC</v>
      </c>
      <c r="F524" s="92" t="str">
        <f ca="1">IFERROR(VLOOKUP(I524,INDIRECT(A524&amp;"!"&amp;" C:D"), 2, FALSE),"")</f>
        <v>Coding Style</v>
      </c>
      <c r="G524" s="92" t="str" cm="1">
        <f t="array" ref="G524">IFERROR(CONCATENATE(TEXT(_xlfn.SWITCH(A524, "Tiny", "1", "Mini", "2", "Junior", "3", "Senior", "4", "GCSE", "5"),"00"),"-", IF(ISBLANK(B524), "XX", TEXT(B524,"00")), "-", TEXT(C524,"000")),"")</f>
        <v>02-05-001</v>
      </c>
      <c r="I524" s="97" t="str">
        <f>IF(ISBLANK(A524), "", IF(ISNUMBER(B524),_xlfn.CONCAT(E524, B524, ".", C524), _xlfn.CONCAT(E524, C524)))</f>
        <v>MC5.1</v>
      </c>
    </row>
    <row r="525" spans="1:9" customFormat="1" x14ac:dyDescent="0.45">
      <c r="A525" s="96" t="s">
        <v>5765</v>
      </c>
      <c r="B525">
        <v>5</v>
      </c>
      <c r="C525" s="92">
        <v>1</v>
      </c>
      <c r="D525" s="93" t="s">
        <v>2106</v>
      </c>
      <c r="E525" t="str" cm="1">
        <f t="array" ref="E525">IFERROR(_xlfn.SWITCH(A525, "Tiny", "TS", "Mini", "MC", "Junior", "JC", "Senior", "SC", "GCSE", "GCSE"),"")</f>
        <v>MC</v>
      </c>
      <c r="F525" s="92" t="str">
        <f ca="1">IFERROR(VLOOKUP(I525,INDIRECT(A525&amp;"!"&amp;" C:D"), 2, FALSE),"")</f>
        <v>Coding Style</v>
      </c>
      <c r="G525" s="92" t="str" cm="1">
        <f t="array" ref="G525">IFERROR(CONCATENATE(TEXT(_xlfn.SWITCH(A525, "Tiny", "1", "Mini", "2", "Junior", "3", "Senior", "4", "GCSE", "5"),"00"),"-", IF(ISBLANK(B525), "XX", TEXT(B525,"00")), "-", TEXT(C525,"000")),"")</f>
        <v>02-05-001</v>
      </c>
      <c r="I525" s="97" t="str">
        <f>IF(ISBLANK(A525), "", IF(ISNUMBER(B525),_xlfn.CONCAT(E525, B525, ".", C525), _xlfn.CONCAT(E525, C525)))</f>
        <v>MC5.1</v>
      </c>
    </row>
    <row r="526" spans="1:9" customFormat="1" x14ac:dyDescent="0.45">
      <c r="A526" s="96" t="s">
        <v>5765</v>
      </c>
      <c r="B526">
        <v>5</v>
      </c>
      <c r="C526" s="92">
        <v>1</v>
      </c>
      <c r="D526" s="93" t="s">
        <v>2109</v>
      </c>
      <c r="E526" t="str" cm="1">
        <f t="array" ref="E526">IFERROR(_xlfn.SWITCH(A526, "Tiny", "TS", "Mini", "MC", "Junior", "JC", "Senior", "SC", "GCSE", "GCSE"),"")</f>
        <v>MC</v>
      </c>
      <c r="F526" s="92" t="str">
        <f ca="1">IFERROR(VLOOKUP(I526,INDIRECT(A526&amp;"!"&amp;" C:D"), 2, FALSE),"")</f>
        <v>Coding Style</v>
      </c>
      <c r="G526" s="92" t="str" cm="1">
        <f t="array" ref="G526">IFERROR(CONCATENATE(TEXT(_xlfn.SWITCH(A526, "Tiny", "1", "Mini", "2", "Junior", "3", "Senior", "4", "GCSE", "5"),"00"),"-", IF(ISBLANK(B526), "XX", TEXT(B526,"00")), "-", TEXT(C526,"000")),"")</f>
        <v>02-05-001</v>
      </c>
      <c r="I526" s="97" t="str">
        <f>IF(ISBLANK(A526), "", IF(ISNUMBER(B526),_xlfn.CONCAT(E526, B526, ".", C526), _xlfn.CONCAT(E526, C526)))</f>
        <v>MC5.1</v>
      </c>
    </row>
    <row r="527" spans="1:9" customFormat="1" x14ac:dyDescent="0.45">
      <c r="A527" s="96" t="s">
        <v>5765</v>
      </c>
      <c r="B527">
        <v>5</v>
      </c>
      <c r="C527" s="92">
        <v>2</v>
      </c>
      <c r="D527" s="93" t="s">
        <v>2117</v>
      </c>
      <c r="E527" t="str" cm="1">
        <f t="array" ref="E527">IFERROR(_xlfn.SWITCH(A527, "Tiny", "TS", "Mini", "MC", "Junior", "JC", "Senior", "SC", "GCSE", "GCSE"),"")</f>
        <v>MC</v>
      </c>
      <c r="F527" s="92" t="str">
        <f ca="1">IFERROR(VLOOKUP(I527,INDIRECT(A527&amp;"!"&amp;" C:D"), 2, FALSE),"")</f>
        <v>Python Theory</v>
      </c>
      <c r="G527" s="92" t="str" cm="1">
        <f t="array" ref="G527">IFERROR(CONCATENATE(TEXT(_xlfn.SWITCH(A527, "Tiny", "1", "Mini", "2", "Junior", "3", "Senior", "4", "GCSE", "5"),"00"),"-", IF(ISBLANK(B527), "XX", TEXT(B527,"00")), "-", TEXT(C527,"000")),"")</f>
        <v>02-05-002</v>
      </c>
      <c r="I527" s="97" t="str">
        <f>IF(ISBLANK(A527), "", IF(ISNUMBER(B527),_xlfn.CONCAT(E527, B527, ".", C527), _xlfn.CONCAT(E527, C527)))</f>
        <v>MC5.2</v>
      </c>
    </row>
    <row r="528" spans="1:9" customFormat="1" x14ac:dyDescent="0.45">
      <c r="A528" s="96" t="s">
        <v>5765</v>
      </c>
      <c r="B528">
        <v>5</v>
      </c>
      <c r="C528" s="92">
        <v>2</v>
      </c>
      <c r="D528" s="93" t="s">
        <v>2120</v>
      </c>
      <c r="E528" t="str" cm="1">
        <f t="array" ref="E528">IFERROR(_xlfn.SWITCH(A528, "Tiny", "TS", "Mini", "MC", "Junior", "JC", "Senior", "SC", "GCSE", "GCSE"),"")</f>
        <v>MC</v>
      </c>
      <c r="F528" s="92" t="str">
        <f ca="1">IFERROR(VLOOKUP(I528,INDIRECT(A528&amp;"!"&amp;" C:D"), 2, FALSE),"")</f>
        <v>Python Theory</v>
      </c>
      <c r="G528" s="92" t="str" cm="1">
        <f t="array" ref="G528">IFERROR(CONCATENATE(TEXT(_xlfn.SWITCH(A528, "Tiny", "1", "Mini", "2", "Junior", "3", "Senior", "4", "GCSE", "5"),"00"),"-", IF(ISBLANK(B528), "XX", TEXT(B528,"00")), "-", TEXT(C528,"000")),"")</f>
        <v>02-05-002</v>
      </c>
      <c r="I528" s="97" t="str">
        <f>IF(ISBLANK(A528), "", IF(ISNUMBER(B528),_xlfn.CONCAT(E528, B528, ".", C528), _xlfn.CONCAT(E528, C528)))</f>
        <v>MC5.2</v>
      </c>
    </row>
    <row r="529" spans="1:9" customFormat="1" x14ac:dyDescent="0.45">
      <c r="A529" s="96" t="s">
        <v>5765</v>
      </c>
      <c r="B529">
        <v>5</v>
      </c>
      <c r="C529" s="92">
        <v>2</v>
      </c>
      <c r="D529" s="93" t="s">
        <v>2123</v>
      </c>
      <c r="E529" t="str" cm="1">
        <f t="array" ref="E529">IFERROR(_xlfn.SWITCH(A529, "Tiny", "TS", "Mini", "MC", "Junior", "JC", "Senior", "SC", "GCSE", "GCSE"),"")</f>
        <v>MC</v>
      </c>
      <c r="F529" s="92" t="str">
        <f ca="1">IFERROR(VLOOKUP(I529,INDIRECT(A529&amp;"!"&amp;" C:D"), 2, FALSE),"")</f>
        <v>Python Theory</v>
      </c>
      <c r="G529" s="92" t="str" cm="1">
        <f t="array" ref="G529">IFERROR(CONCATENATE(TEXT(_xlfn.SWITCH(A529, "Tiny", "1", "Mini", "2", "Junior", "3", "Senior", "4", "GCSE", "5"),"00"),"-", IF(ISBLANK(B529), "XX", TEXT(B529,"00")), "-", TEXT(C529,"000")),"")</f>
        <v>02-05-002</v>
      </c>
      <c r="I529" s="97" t="str">
        <f>IF(ISBLANK(A529), "", IF(ISNUMBER(B529),_xlfn.CONCAT(E529, B529, ".", C529), _xlfn.CONCAT(E529, C529)))</f>
        <v>MC5.2</v>
      </c>
    </row>
    <row r="530" spans="1:9" customFormat="1" x14ac:dyDescent="0.45">
      <c r="A530" s="96" t="s">
        <v>5765</v>
      </c>
      <c r="B530">
        <v>5</v>
      </c>
      <c r="C530" s="92">
        <v>2</v>
      </c>
      <c r="D530" s="93" t="s">
        <v>2126</v>
      </c>
      <c r="E530" t="str" cm="1">
        <f t="array" ref="E530">IFERROR(_xlfn.SWITCH(A530, "Tiny", "TS", "Mini", "MC", "Junior", "JC", "Senior", "SC", "GCSE", "GCSE"),"")</f>
        <v>MC</v>
      </c>
      <c r="F530" s="92" t="str">
        <f ca="1">IFERROR(VLOOKUP(I530,INDIRECT(A530&amp;"!"&amp;" C:D"), 2, FALSE),"")</f>
        <v>Python Theory</v>
      </c>
      <c r="G530" s="92" t="str" cm="1">
        <f t="array" ref="G530">IFERROR(CONCATENATE(TEXT(_xlfn.SWITCH(A530, "Tiny", "1", "Mini", "2", "Junior", "3", "Senior", "4", "GCSE", "5"),"00"),"-", IF(ISBLANK(B530), "XX", TEXT(B530,"00")), "-", TEXT(C530,"000")),"")</f>
        <v>02-05-002</v>
      </c>
      <c r="I530" s="97" t="str">
        <f>IF(ISBLANK(A530), "", IF(ISNUMBER(B530),_xlfn.CONCAT(E530, B530, ".", C530), _xlfn.CONCAT(E530, C530)))</f>
        <v>MC5.2</v>
      </c>
    </row>
    <row r="531" spans="1:9" customFormat="1" x14ac:dyDescent="0.45">
      <c r="A531" s="96" t="s">
        <v>5765</v>
      </c>
      <c r="B531">
        <v>5</v>
      </c>
      <c r="C531" s="92">
        <v>3</v>
      </c>
      <c r="D531" s="93" t="s">
        <v>1787</v>
      </c>
      <c r="E531" t="str" cm="1">
        <f t="array" ref="E531">IFERROR(_xlfn.SWITCH(A531, "Tiny", "TS", "Mini", "MC", "Junior", "JC", "Senior", "SC", "GCSE", "GCSE"),"")</f>
        <v>MC</v>
      </c>
      <c r="F531" s="92" t="str">
        <f ca="1">IFERROR(VLOOKUP(I531,INDIRECT(A531&amp;"!"&amp;" C:D"), 2, FALSE),"")</f>
        <v>Artificial Intelligence</v>
      </c>
      <c r="G531" s="92" t="str" cm="1">
        <f t="array" ref="G531">IFERROR(CONCATENATE(TEXT(_xlfn.SWITCH(A531, "Tiny", "1", "Mini", "2", "Junior", "3", "Senior", "4", "GCSE", "5"),"00"),"-", IF(ISBLANK(B531), "XX", TEXT(B531,"00")), "-", TEXT(C531,"000")),"")</f>
        <v>02-05-003</v>
      </c>
      <c r="I531" s="97" t="str">
        <f>IF(ISBLANK(A531), "", IF(ISNUMBER(B531),_xlfn.CONCAT(E531, B531, ".", C531), _xlfn.CONCAT(E531, C531)))</f>
        <v>MC5.3</v>
      </c>
    </row>
    <row r="532" spans="1:9" customFormat="1" x14ac:dyDescent="0.45">
      <c r="A532" s="96" t="s">
        <v>5765</v>
      </c>
      <c r="B532">
        <v>5</v>
      </c>
      <c r="C532" s="92">
        <v>3</v>
      </c>
      <c r="D532" s="93" t="s">
        <v>1911</v>
      </c>
      <c r="E532" t="str" cm="1">
        <f t="array" ref="E532">IFERROR(_xlfn.SWITCH(A532, "Tiny", "TS", "Mini", "MC", "Junior", "JC", "Senior", "SC", "GCSE", "GCSE"),"")</f>
        <v>MC</v>
      </c>
      <c r="F532" s="92" t="str">
        <f ca="1">IFERROR(VLOOKUP(I532,INDIRECT(A532&amp;"!"&amp;" C:D"), 2, FALSE),"")</f>
        <v>Artificial Intelligence</v>
      </c>
      <c r="G532" s="92" t="str" cm="1">
        <f t="array" ref="G532">IFERROR(CONCATENATE(TEXT(_xlfn.SWITCH(A532, "Tiny", "1", "Mini", "2", "Junior", "3", "Senior", "4", "GCSE", "5"),"00"),"-", IF(ISBLANK(B532), "XX", TEXT(B532,"00")), "-", TEXT(C532,"000")),"")</f>
        <v>02-05-003</v>
      </c>
      <c r="I532" s="97" t="str">
        <f>IF(ISBLANK(A532), "", IF(ISNUMBER(B532),_xlfn.CONCAT(E532, B532, ".", C532), _xlfn.CONCAT(E532, C532)))</f>
        <v>MC5.3</v>
      </c>
    </row>
    <row r="533" spans="1:9" customFormat="1" x14ac:dyDescent="0.45">
      <c r="A533" s="96" t="s">
        <v>5765</v>
      </c>
      <c r="B533">
        <v>5</v>
      </c>
      <c r="C533" s="92">
        <v>3</v>
      </c>
      <c r="D533" s="93" t="s">
        <v>1914</v>
      </c>
      <c r="E533" t="str" cm="1">
        <f t="array" ref="E533">IFERROR(_xlfn.SWITCH(A533, "Tiny", "TS", "Mini", "MC", "Junior", "JC", "Senior", "SC", "GCSE", "GCSE"),"")</f>
        <v>MC</v>
      </c>
      <c r="F533" s="92" t="str">
        <f ca="1">IFERROR(VLOOKUP(I533,INDIRECT(A533&amp;"!"&amp;" C:D"), 2, FALSE),"")</f>
        <v>Artificial Intelligence</v>
      </c>
      <c r="G533" s="92" t="str" cm="1">
        <f t="array" ref="G533">IFERROR(CONCATENATE(TEXT(_xlfn.SWITCH(A533, "Tiny", "1", "Mini", "2", "Junior", "3", "Senior", "4", "GCSE", "5"),"00"),"-", IF(ISBLANK(B533), "XX", TEXT(B533,"00")), "-", TEXT(C533,"000")),"")</f>
        <v>02-05-003</v>
      </c>
      <c r="I533" s="97" t="str">
        <f>IF(ISBLANK(A533), "", IF(ISNUMBER(B533),_xlfn.CONCAT(E533, B533, ".", C533), _xlfn.CONCAT(E533, C533)))</f>
        <v>MC5.3</v>
      </c>
    </row>
    <row r="534" spans="1:9" customFormat="1" x14ac:dyDescent="0.45">
      <c r="A534" s="96" t="s">
        <v>5765</v>
      </c>
      <c r="B534">
        <v>5</v>
      </c>
      <c r="C534" s="92">
        <v>3</v>
      </c>
      <c r="D534" s="93" t="s">
        <v>1917</v>
      </c>
      <c r="E534" t="str" cm="1">
        <f t="array" ref="E534">IFERROR(_xlfn.SWITCH(A534, "Tiny", "TS", "Mini", "MC", "Junior", "JC", "Senior", "SC", "GCSE", "GCSE"),"")</f>
        <v>MC</v>
      </c>
      <c r="F534" s="92" t="str">
        <f ca="1">IFERROR(VLOOKUP(I534,INDIRECT(A534&amp;"!"&amp;" C:D"), 2, FALSE),"")</f>
        <v>Artificial Intelligence</v>
      </c>
      <c r="G534" s="92" t="str" cm="1">
        <f t="array" ref="G534">IFERROR(CONCATENATE(TEXT(_xlfn.SWITCH(A534, "Tiny", "1", "Mini", "2", "Junior", "3", "Senior", "4", "GCSE", "5"),"00"),"-", IF(ISBLANK(B534), "XX", TEXT(B534,"00")), "-", TEXT(C534,"000")),"")</f>
        <v>02-05-003</v>
      </c>
      <c r="I534" s="97" t="str">
        <f>IF(ISBLANK(A534), "", IF(ISNUMBER(B534),_xlfn.CONCAT(E534, B534, ".", C534), _xlfn.CONCAT(E534, C534)))</f>
        <v>MC5.3</v>
      </c>
    </row>
    <row r="535" spans="1:9" customFormat="1" x14ac:dyDescent="0.45">
      <c r="A535" s="96" t="s">
        <v>5765</v>
      </c>
      <c r="B535">
        <v>5</v>
      </c>
      <c r="C535" s="92">
        <v>3</v>
      </c>
      <c r="D535" s="93" t="s">
        <v>2154</v>
      </c>
      <c r="E535" t="str" cm="1">
        <f t="array" ref="E535">IFERROR(_xlfn.SWITCH(A535, "Tiny", "TS", "Mini", "MC", "Junior", "JC", "Senior", "SC", "GCSE", "GCSE"),"")</f>
        <v>MC</v>
      </c>
      <c r="F535" s="92" t="str">
        <f ca="1">IFERROR(VLOOKUP(I535,INDIRECT(A535&amp;"!"&amp;" C:D"), 2, FALSE),"")</f>
        <v>Artificial Intelligence</v>
      </c>
      <c r="G535" s="92" t="str" cm="1">
        <f t="array" ref="G535">IFERROR(CONCATENATE(TEXT(_xlfn.SWITCH(A535, "Tiny", "1", "Mini", "2", "Junior", "3", "Senior", "4", "GCSE", "5"),"00"),"-", IF(ISBLANK(B535), "XX", TEXT(B535,"00")), "-", TEXT(C535,"000")),"")</f>
        <v>02-05-003</v>
      </c>
      <c r="I535" s="97" t="str">
        <f>IF(ISBLANK(A535), "", IF(ISNUMBER(B535),_xlfn.CONCAT(E535, B535, ".", C535), _xlfn.CONCAT(E535, C535)))</f>
        <v>MC5.3</v>
      </c>
    </row>
    <row r="536" spans="1:9" customFormat="1" x14ac:dyDescent="0.45">
      <c r="A536" s="96" t="s">
        <v>5765</v>
      </c>
      <c r="B536">
        <v>5</v>
      </c>
      <c r="C536" s="92">
        <v>3</v>
      </c>
      <c r="D536" s="93" t="s">
        <v>2157</v>
      </c>
      <c r="E536" t="str" cm="1">
        <f t="array" ref="E536">IFERROR(_xlfn.SWITCH(A536, "Tiny", "TS", "Mini", "MC", "Junior", "JC", "Senior", "SC", "GCSE", "GCSE"),"")</f>
        <v>MC</v>
      </c>
      <c r="F536" s="92" t="str">
        <f ca="1">IFERROR(VLOOKUP(I536,INDIRECT(A536&amp;"!"&amp;" C:D"), 2, FALSE),"")</f>
        <v>Artificial Intelligence</v>
      </c>
      <c r="G536" s="92" t="str" cm="1">
        <f t="array" ref="G536">IFERROR(CONCATENATE(TEXT(_xlfn.SWITCH(A536, "Tiny", "1", "Mini", "2", "Junior", "3", "Senior", "4", "GCSE", "5"),"00"),"-", IF(ISBLANK(B536), "XX", TEXT(B536,"00")), "-", TEXT(C536,"000")),"")</f>
        <v>02-05-003</v>
      </c>
      <c r="I536" s="97" t="str">
        <f>IF(ISBLANK(A536), "", IF(ISNUMBER(B536),_xlfn.CONCAT(E536, B536, ".", C536), _xlfn.CONCAT(E536, C536)))</f>
        <v>MC5.3</v>
      </c>
    </row>
    <row r="537" spans="1:9" customFormat="1" x14ac:dyDescent="0.45">
      <c r="A537" s="96" t="s">
        <v>5765</v>
      </c>
      <c r="B537">
        <v>5</v>
      </c>
      <c r="C537" s="92">
        <v>3</v>
      </c>
      <c r="D537" s="93" t="s">
        <v>1908</v>
      </c>
      <c r="E537" t="str" cm="1">
        <f t="array" ref="E537">IFERROR(_xlfn.SWITCH(A537, "Tiny", "TS", "Mini", "MC", "Junior", "JC", "Senior", "SC", "GCSE", "GCSE"),"")</f>
        <v>MC</v>
      </c>
      <c r="F537" s="92" t="str">
        <f ca="1">IFERROR(VLOOKUP(I537,INDIRECT(A537&amp;"!"&amp;" C:D"), 2, FALSE),"")</f>
        <v>Artificial Intelligence</v>
      </c>
      <c r="G537" s="92" t="str" cm="1">
        <f t="array" ref="G537">IFERROR(CONCATENATE(TEXT(_xlfn.SWITCH(A537, "Tiny", "1", "Mini", "2", "Junior", "3", "Senior", "4", "GCSE", "5"),"00"),"-", IF(ISBLANK(B537), "XX", TEXT(B537,"00")), "-", TEXT(C537,"000")),"")</f>
        <v>02-05-003</v>
      </c>
      <c r="I537" s="97" t="str">
        <f>IF(ISBLANK(A537), "", IF(ISNUMBER(B537),_xlfn.CONCAT(E537, B537, ".", C537), _xlfn.CONCAT(E537, C537)))</f>
        <v>MC5.3</v>
      </c>
    </row>
    <row r="538" spans="1:9" customFormat="1" x14ac:dyDescent="0.45">
      <c r="A538" s="96" t="s">
        <v>5765</v>
      </c>
      <c r="B538">
        <v>5</v>
      </c>
      <c r="C538" s="92">
        <v>3</v>
      </c>
      <c r="D538" s="93" t="s">
        <v>1911</v>
      </c>
      <c r="E538" t="str" cm="1">
        <f t="array" ref="E538">IFERROR(_xlfn.SWITCH(A538, "Tiny", "TS", "Mini", "MC", "Junior", "JC", "Senior", "SC", "GCSE", "GCSE"),"")</f>
        <v>MC</v>
      </c>
      <c r="F538" s="92" t="str">
        <f ca="1">IFERROR(VLOOKUP(I538,INDIRECT(A538&amp;"!"&amp;" C:D"), 2, FALSE),"")</f>
        <v>Artificial Intelligence</v>
      </c>
      <c r="G538" s="92" t="str" cm="1">
        <f t="array" ref="G538">IFERROR(CONCATENATE(TEXT(_xlfn.SWITCH(A538, "Tiny", "1", "Mini", "2", "Junior", "3", "Senior", "4", "GCSE", "5"),"00"),"-", IF(ISBLANK(B538), "XX", TEXT(B538,"00")), "-", TEXT(C538,"000")),"")</f>
        <v>02-05-003</v>
      </c>
      <c r="I538" s="97" t="str">
        <f>IF(ISBLANK(A538), "", IF(ISNUMBER(B538),_xlfn.CONCAT(E538, B538, ".", C538), _xlfn.CONCAT(E538, C538)))</f>
        <v>MC5.3</v>
      </c>
    </row>
    <row r="539" spans="1:9" customFormat="1" x14ac:dyDescent="0.45">
      <c r="A539" s="96" t="s">
        <v>5765</v>
      </c>
      <c r="B539">
        <v>5</v>
      </c>
      <c r="C539" s="92">
        <v>3</v>
      </c>
      <c r="D539" s="93" t="s">
        <v>1920</v>
      </c>
      <c r="E539" t="str" cm="1">
        <f t="array" ref="E539">IFERROR(_xlfn.SWITCH(A539, "Tiny", "TS", "Mini", "MC", "Junior", "JC", "Senior", "SC", "GCSE", "GCSE"),"")</f>
        <v>MC</v>
      </c>
      <c r="F539" s="92" t="str">
        <f ca="1">IFERROR(VLOOKUP(I539,INDIRECT(A539&amp;"!"&amp;" C:D"), 2, FALSE),"")</f>
        <v>Artificial Intelligence</v>
      </c>
      <c r="G539" s="92" t="str" cm="1">
        <f t="array" ref="G539">IFERROR(CONCATENATE(TEXT(_xlfn.SWITCH(A539, "Tiny", "1", "Mini", "2", "Junior", "3", "Senior", "4", "GCSE", "5"),"00"),"-", IF(ISBLANK(B539), "XX", TEXT(B539,"00")), "-", TEXT(C539,"000")),"")</f>
        <v>02-05-003</v>
      </c>
      <c r="I539" s="97" t="str">
        <f>IF(ISBLANK(A539), "", IF(ISNUMBER(B539),_xlfn.CONCAT(E539, B539, ".", C539), _xlfn.CONCAT(E539, C539)))</f>
        <v>MC5.3</v>
      </c>
    </row>
    <row r="540" spans="1:9" customFormat="1" x14ac:dyDescent="0.45">
      <c r="A540" s="96" t="s">
        <v>5765</v>
      </c>
      <c r="B540">
        <v>5</v>
      </c>
      <c r="C540" s="92">
        <v>3</v>
      </c>
      <c r="D540" s="93" t="s">
        <v>1923</v>
      </c>
      <c r="E540" t="str" cm="1">
        <f t="array" ref="E540">IFERROR(_xlfn.SWITCH(A540, "Tiny", "TS", "Mini", "MC", "Junior", "JC", "Senior", "SC", "GCSE", "GCSE"),"")</f>
        <v>MC</v>
      </c>
      <c r="F540" s="92" t="str">
        <f ca="1">IFERROR(VLOOKUP(I540,INDIRECT(A540&amp;"!"&amp;" C:D"), 2, FALSE),"")</f>
        <v>Artificial Intelligence</v>
      </c>
      <c r="G540" s="92" t="str" cm="1">
        <f t="array" ref="G540">IFERROR(CONCATENATE(TEXT(_xlfn.SWITCH(A540, "Tiny", "1", "Mini", "2", "Junior", "3", "Senior", "4", "GCSE", "5"),"00"),"-", IF(ISBLANK(B540), "XX", TEXT(B540,"00")), "-", TEXT(C540,"000")),"")</f>
        <v>02-05-003</v>
      </c>
      <c r="I540" s="97" t="str">
        <f>IF(ISBLANK(A540), "", IF(ISNUMBER(B540),_xlfn.CONCAT(E540, B540, ".", C540), _xlfn.CONCAT(E540, C540)))</f>
        <v>MC5.3</v>
      </c>
    </row>
    <row r="541" spans="1:9" customFormat="1" x14ac:dyDescent="0.45">
      <c r="A541" s="96" t="s">
        <v>5765</v>
      </c>
      <c r="B541">
        <v>5</v>
      </c>
      <c r="C541" s="92">
        <v>3</v>
      </c>
      <c r="D541" s="93" t="s">
        <v>1926</v>
      </c>
      <c r="E541" t="str" cm="1">
        <f t="array" ref="E541">IFERROR(_xlfn.SWITCH(A541, "Tiny", "TS", "Mini", "MC", "Junior", "JC", "Senior", "SC", "GCSE", "GCSE"),"")</f>
        <v>MC</v>
      </c>
      <c r="F541" s="92" t="str">
        <f ca="1">IFERROR(VLOOKUP(I541,INDIRECT(A541&amp;"!"&amp;" C:D"), 2, FALSE),"")</f>
        <v>Artificial Intelligence</v>
      </c>
      <c r="G541" s="92" t="str" cm="1">
        <f t="array" ref="G541">IFERROR(CONCATENATE(TEXT(_xlfn.SWITCH(A541, "Tiny", "1", "Mini", "2", "Junior", "3", "Senior", "4", "GCSE", "5"),"00"),"-", IF(ISBLANK(B541), "XX", TEXT(B541,"00")), "-", TEXT(C541,"000")),"")</f>
        <v>02-05-003</v>
      </c>
      <c r="I541" s="97" t="str">
        <f>IF(ISBLANK(A541), "", IF(ISNUMBER(B541),_xlfn.CONCAT(E541, B541, ".", C541), _xlfn.CONCAT(E541, C541)))</f>
        <v>MC5.3</v>
      </c>
    </row>
    <row r="542" spans="1:9" customFormat="1" x14ac:dyDescent="0.45">
      <c r="A542" s="96" t="s">
        <v>5765</v>
      </c>
      <c r="B542">
        <v>5</v>
      </c>
      <c r="C542" s="92">
        <v>3</v>
      </c>
      <c r="D542" s="93" t="s">
        <v>1929</v>
      </c>
      <c r="E542" t="str" cm="1">
        <f t="array" ref="E542">IFERROR(_xlfn.SWITCH(A542, "Tiny", "TS", "Mini", "MC", "Junior", "JC", "Senior", "SC", "GCSE", "GCSE"),"")</f>
        <v>MC</v>
      </c>
      <c r="F542" s="92" t="str">
        <f ca="1">IFERROR(VLOOKUP(I542,INDIRECT(A542&amp;"!"&amp;" C:D"), 2, FALSE),"")</f>
        <v>Artificial Intelligence</v>
      </c>
      <c r="G542" s="92" t="str" cm="1">
        <f t="array" ref="G542">IFERROR(CONCATENATE(TEXT(_xlfn.SWITCH(A542, "Tiny", "1", "Mini", "2", "Junior", "3", "Senior", "4", "GCSE", "5"),"00"),"-", IF(ISBLANK(B542), "XX", TEXT(B542,"00")), "-", TEXT(C542,"000")),"")</f>
        <v>02-05-003</v>
      </c>
      <c r="I542" s="97" t="str">
        <f>IF(ISBLANK(A542), "", IF(ISNUMBER(B542),_xlfn.CONCAT(E542, B542, ".", C542), _xlfn.CONCAT(E542, C542)))</f>
        <v>MC5.3</v>
      </c>
    </row>
    <row r="543" spans="1:9" customFormat="1" x14ac:dyDescent="0.45">
      <c r="A543" s="96" t="s">
        <v>5765</v>
      </c>
      <c r="B543">
        <v>5</v>
      </c>
      <c r="C543" s="92">
        <v>4</v>
      </c>
      <c r="D543" s="93" t="s">
        <v>1937</v>
      </c>
      <c r="E543" t="str" cm="1">
        <f t="array" ref="E543">IFERROR(_xlfn.SWITCH(A543, "Tiny", "TS", "Mini", "MC", "Junior", "JC", "Senior", "SC", "GCSE", "GCSE"),"")</f>
        <v>MC</v>
      </c>
      <c r="F543" s="92" t="str">
        <f ca="1">IFERROR(VLOOKUP(I543,INDIRECT(A543&amp;"!"&amp;" C:D"), 2, FALSE),"")</f>
        <v>Object Detection</v>
      </c>
      <c r="G543" s="92" t="str" cm="1">
        <f t="array" ref="G543">IFERROR(CONCATENATE(TEXT(_xlfn.SWITCH(A543, "Tiny", "1", "Mini", "2", "Junior", "3", "Senior", "4", "GCSE", "5"),"00"),"-", IF(ISBLANK(B543), "XX", TEXT(B543,"00")), "-", TEXT(C543,"000")),"")</f>
        <v>02-05-004</v>
      </c>
      <c r="I543" s="97" t="str">
        <f>IF(ISBLANK(A543), "", IF(ISNUMBER(B543),_xlfn.CONCAT(E543, B543, ".", C543), _xlfn.CONCAT(E543, C543)))</f>
        <v>MC5.4</v>
      </c>
    </row>
    <row r="544" spans="1:9" customFormat="1" x14ac:dyDescent="0.45">
      <c r="A544" s="96" t="s">
        <v>5765</v>
      </c>
      <c r="B544">
        <v>5</v>
      </c>
      <c r="C544" s="92">
        <v>4</v>
      </c>
      <c r="D544" s="93" t="s">
        <v>1940</v>
      </c>
      <c r="E544" t="str" cm="1">
        <f t="array" ref="E544">IFERROR(_xlfn.SWITCH(A544, "Tiny", "TS", "Mini", "MC", "Junior", "JC", "Senior", "SC", "GCSE", "GCSE"),"")</f>
        <v>MC</v>
      </c>
      <c r="F544" s="92" t="str">
        <f ca="1">IFERROR(VLOOKUP(I544,INDIRECT(A544&amp;"!"&amp;" C:D"), 2, FALSE),"")</f>
        <v>Object Detection</v>
      </c>
      <c r="G544" s="92" t="str" cm="1">
        <f t="array" ref="G544">IFERROR(CONCATENATE(TEXT(_xlfn.SWITCH(A544, "Tiny", "1", "Mini", "2", "Junior", "3", "Senior", "4", "GCSE", "5"),"00"),"-", IF(ISBLANK(B544), "XX", TEXT(B544,"00")), "-", TEXT(C544,"000")),"")</f>
        <v>02-05-004</v>
      </c>
      <c r="I544" s="97" t="str">
        <f>IF(ISBLANK(A544), "", IF(ISNUMBER(B544),_xlfn.CONCAT(E544, B544, ".", C544), _xlfn.CONCAT(E544, C544)))</f>
        <v>MC5.4</v>
      </c>
    </row>
    <row r="545" spans="1:9" customFormat="1" x14ac:dyDescent="0.45">
      <c r="A545" s="96" t="s">
        <v>5765</v>
      </c>
      <c r="B545">
        <v>5</v>
      </c>
      <c r="C545" s="92">
        <v>4</v>
      </c>
      <c r="D545" s="93" t="s">
        <v>1943</v>
      </c>
      <c r="E545" t="str" cm="1">
        <f t="array" ref="E545">IFERROR(_xlfn.SWITCH(A545, "Tiny", "TS", "Mini", "MC", "Junior", "JC", "Senior", "SC", "GCSE", "GCSE"),"")</f>
        <v>MC</v>
      </c>
      <c r="F545" s="92" t="str">
        <f ca="1">IFERROR(VLOOKUP(I545,INDIRECT(A545&amp;"!"&amp;" C:D"), 2, FALSE),"")</f>
        <v>Object Detection</v>
      </c>
      <c r="G545" s="92" t="str" cm="1">
        <f t="array" ref="G545">IFERROR(CONCATENATE(TEXT(_xlfn.SWITCH(A545, "Tiny", "1", "Mini", "2", "Junior", "3", "Senior", "4", "GCSE", "5"),"00"),"-", IF(ISBLANK(B545), "XX", TEXT(B545,"00")), "-", TEXT(C545,"000")),"")</f>
        <v>02-05-004</v>
      </c>
      <c r="I545" s="97" t="str">
        <f>IF(ISBLANK(A545), "", IF(ISNUMBER(B545),_xlfn.CONCAT(E545, B545, ".", C545), _xlfn.CONCAT(E545, C545)))</f>
        <v>MC5.4</v>
      </c>
    </row>
    <row r="546" spans="1:9" customFormat="1" x14ac:dyDescent="0.45">
      <c r="A546" s="96" t="s">
        <v>5765</v>
      </c>
      <c r="B546">
        <v>5</v>
      </c>
      <c r="C546" s="92">
        <v>4</v>
      </c>
      <c r="D546" s="93" t="s">
        <v>1946</v>
      </c>
      <c r="E546" t="str" cm="1">
        <f t="array" ref="E546">IFERROR(_xlfn.SWITCH(A546, "Tiny", "TS", "Mini", "MC", "Junior", "JC", "Senior", "SC", "GCSE", "GCSE"),"")</f>
        <v>MC</v>
      </c>
      <c r="F546" s="92" t="str">
        <f ca="1">IFERROR(VLOOKUP(I546,INDIRECT(A546&amp;"!"&amp;" C:D"), 2, FALSE),"")</f>
        <v>Object Detection</v>
      </c>
      <c r="G546" s="92" t="str" cm="1">
        <f t="array" ref="G546">IFERROR(CONCATENATE(TEXT(_xlfn.SWITCH(A546, "Tiny", "1", "Mini", "2", "Junior", "3", "Senior", "4", "GCSE", "5"),"00"),"-", IF(ISBLANK(B546), "XX", TEXT(B546,"00")), "-", TEXT(C546,"000")),"")</f>
        <v>02-05-004</v>
      </c>
      <c r="I546" s="97" t="str">
        <f>IF(ISBLANK(A546), "", IF(ISNUMBER(B546),_xlfn.CONCAT(E546, B546, ".", C546), _xlfn.CONCAT(E546, C546)))</f>
        <v>MC5.4</v>
      </c>
    </row>
    <row r="547" spans="1:9" customFormat="1" x14ac:dyDescent="0.45">
      <c r="A547" s="96" t="s">
        <v>5765</v>
      </c>
      <c r="B547">
        <v>5</v>
      </c>
      <c r="C547" s="92">
        <v>4</v>
      </c>
      <c r="D547" s="93" t="s">
        <v>1949</v>
      </c>
      <c r="E547" t="str" cm="1">
        <f t="array" ref="E547">IFERROR(_xlfn.SWITCH(A547, "Tiny", "TS", "Mini", "MC", "Junior", "JC", "Senior", "SC", "GCSE", "GCSE"),"")</f>
        <v>MC</v>
      </c>
      <c r="F547" s="92" t="str">
        <f ca="1">IFERROR(VLOOKUP(I547,INDIRECT(A547&amp;"!"&amp;" C:D"), 2, FALSE),"")</f>
        <v>Object Detection</v>
      </c>
      <c r="G547" s="92" t="str" cm="1">
        <f t="array" ref="G547">IFERROR(CONCATENATE(TEXT(_xlfn.SWITCH(A547, "Tiny", "1", "Mini", "2", "Junior", "3", "Senior", "4", "GCSE", "5"),"00"),"-", IF(ISBLANK(B547), "XX", TEXT(B547,"00")), "-", TEXT(C547,"000")),"")</f>
        <v>02-05-004</v>
      </c>
      <c r="I547" s="97" t="str">
        <f>IF(ISBLANK(A547), "", IF(ISNUMBER(B547),_xlfn.CONCAT(E547, B547, ".", C547), _xlfn.CONCAT(E547, C547)))</f>
        <v>MC5.4</v>
      </c>
    </row>
    <row r="548" spans="1:9" customFormat="1" x14ac:dyDescent="0.45">
      <c r="A548" s="96" t="s">
        <v>5765</v>
      </c>
      <c r="B548">
        <v>5</v>
      </c>
      <c r="C548" s="92">
        <v>4</v>
      </c>
      <c r="D548" s="93" t="s">
        <v>1952</v>
      </c>
      <c r="E548" t="str" cm="1">
        <f t="array" ref="E548">IFERROR(_xlfn.SWITCH(A548, "Tiny", "TS", "Mini", "MC", "Junior", "JC", "Senior", "SC", "GCSE", "GCSE"),"")</f>
        <v>MC</v>
      </c>
      <c r="F548" s="92" t="str">
        <f ca="1">IFERROR(VLOOKUP(I548,INDIRECT(A548&amp;"!"&amp;" C:D"), 2, FALSE),"")</f>
        <v>Object Detection</v>
      </c>
      <c r="G548" s="92" t="str" cm="1">
        <f t="array" ref="G548">IFERROR(CONCATENATE(TEXT(_xlfn.SWITCH(A548, "Tiny", "1", "Mini", "2", "Junior", "3", "Senior", "4", "GCSE", "5"),"00"),"-", IF(ISBLANK(B548), "XX", TEXT(B548,"00")), "-", TEXT(C548,"000")),"")</f>
        <v>02-05-004</v>
      </c>
      <c r="I548" s="97" t="str">
        <f>IF(ISBLANK(A548), "", IF(ISNUMBER(B548),_xlfn.CONCAT(E548, B548, ".", C548), _xlfn.CONCAT(E548, C548)))</f>
        <v>MC5.4</v>
      </c>
    </row>
    <row r="549" spans="1:9" customFormat="1" x14ac:dyDescent="0.45">
      <c r="A549" s="96" t="s">
        <v>5765</v>
      </c>
      <c r="B549">
        <v>5</v>
      </c>
      <c r="C549" s="92">
        <v>6</v>
      </c>
      <c r="D549" s="93" t="s">
        <v>1957</v>
      </c>
      <c r="E549" t="str" cm="1">
        <f t="array" ref="E549">IFERROR(_xlfn.SWITCH(A549, "Tiny", "TS", "Mini", "MC", "Junior", "JC", "Senior", "SC", "GCSE", "GCSE"),"")</f>
        <v>MC</v>
      </c>
      <c r="F549" s="92" t="str">
        <f ca="1">IFERROR(VLOOKUP(I549,INDIRECT(A549&amp;"!"&amp;" C:D"), 2, FALSE),"")</f>
        <v>Emotion Recognition</v>
      </c>
      <c r="G549" s="92" t="str" cm="1">
        <f t="array" ref="G549">IFERROR(CONCATENATE(TEXT(_xlfn.SWITCH(A549, "Tiny", "1", "Mini", "2", "Junior", "3", "Senior", "4", "GCSE", "5"),"00"),"-", IF(ISBLANK(B549), "XX", TEXT(B549,"00")), "-", TEXT(C549,"000")),"")</f>
        <v>02-05-006</v>
      </c>
      <c r="I549" s="97" t="str">
        <f>IF(ISBLANK(A549), "", IF(ISNUMBER(B549),_xlfn.CONCAT(E549, B549, ".", C549), _xlfn.CONCAT(E549, C549)))</f>
        <v>MC5.6</v>
      </c>
    </row>
    <row r="550" spans="1:9" customFormat="1" x14ac:dyDescent="0.45">
      <c r="A550" s="96" t="s">
        <v>5765</v>
      </c>
      <c r="B550">
        <v>5</v>
      </c>
      <c r="C550" s="92">
        <v>6</v>
      </c>
      <c r="D550" s="93" t="s">
        <v>1960</v>
      </c>
      <c r="E550" t="str" cm="1">
        <f t="array" ref="E550">IFERROR(_xlfn.SWITCH(A550, "Tiny", "TS", "Mini", "MC", "Junior", "JC", "Senior", "SC", "GCSE", "GCSE"),"")</f>
        <v>MC</v>
      </c>
      <c r="F550" s="92" t="str">
        <f ca="1">IFERROR(VLOOKUP(I550,INDIRECT(A550&amp;"!"&amp;" C:D"), 2, FALSE),"")</f>
        <v>Emotion Recognition</v>
      </c>
      <c r="G550" s="92" t="str" cm="1">
        <f t="array" ref="G550">IFERROR(CONCATENATE(TEXT(_xlfn.SWITCH(A550, "Tiny", "1", "Mini", "2", "Junior", "3", "Senior", "4", "GCSE", "5"),"00"),"-", IF(ISBLANK(B550), "XX", TEXT(B550,"00")), "-", TEXT(C550,"000")),"")</f>
        <v>02-05-006</v>
      </c>
      <c r="I550" s="97" t="str">
        <f>IF(ISBLANK(A550), "", IF(ISNUMBER(B550),_xlfn.CONCAT(E550, B550, ".", C550), _xlfn.CONCAT(E550, C550)))</f>
        <v>MC5.6</v>
      </c>
    </row>
    <row r="551" spans="1:9" customFormat="1" x14ac:dyDescent="0.45">
      <c r="A551" s="96" t="s">
        <v>5765</v>
      </c>
      <c r="B551">
        <v>5</v>
      </c>
      <c r="C551" s="92">
        <v>6</v>
      </c>
      <c r="D551" s="93" t="s">
        <v>1963</v>
      </c>
      <c r="E551" t="str" cm="1">
        <f t="array" ref="E551">IFERROR(_xlfn.SWITCH(A551, "Tiny", "TS", "Mini", "MC", "Junior", "JC", "Senior", "SC", "GCSE", "GCSE"),"")</f>
        <v>MC</v>
      </c>
      <c r="F551" s="92" t="str">
        <f ca="1">IFERROR(VLOOKUP(I551,INDIRECT(A551&amp;"!"&amp;" C:D"), 2, FALSE),"")</f>
        <v>Emotion Recognition</v>
      </c>
      <c r="G551" s="92" t="str" cm="1">
        <f t="array" ref="G551">IFERROR(CONCATENATE(TEXT(_xlfn.SWITCH(A551, "Tiny", "1", "Mini", "2", "Junior", "3", "Senior", "4", "GCSE", "5"),"00"),"-", IF(ISBLANK(B551), "XX", TEXT(B551,"00")), "-", TEXT(C551,"000")),"")</f>
        <v>02-05-006</v>
      </c>
      <c r="I551" s="97" t="str">
        <f>IF(ISBLANK(A551), "", IF(ISNUMBER(B551),_xlfn.CONCAT(E551, B551, ".", C551), _xlfn.CONCAT(E551, C551)))</f>
        <v>MC5.6</v>
      </c>
    </row>
    <row r="552" spans="1:9" customFormat="1" x14ac:dyDescent="0.45">
      <c r="A552" s="96" t="s">
        <v>5765</v>
      </c>
      <c r="B552">
        <v>5</v>
      </c>
      <c r="C552" s="92">
        <v>6</v>
      </c>
      <c r="D552" s="93" t="s">
        <v>1966</v>
      </c>
      <c r="E552" t="str" cm="1">
        <f t="array" ref="E552">IFERROR(_xlfn.SWITCH(A552, "Tiny", "TS", "Mini", "MC", "Junior", "JC", "Senior", "SC", "GCSE", "GCSE"),"")</f>
        <v>MC</v>
      </c>
      <c r="F552" s="92" t="str">
        <f ca="1">IFERROR(VLOOKUP(I552,INDIRECT(A552&amp;"!"&amp;" C:D"), 2, FALSE),"")</f>
        <v>Emotion Recognition</v>
      </c>
      <c r="G552" s="92" t="str" cm="1">
        <f t="array" ref="G552">IFERROR(CONCATENATE(TEXT(_xlfn.SWITCH(A552, "Tiny", "1", "Mini", "2", "Junior", "3", "Senior", "4", "GCSE", "5"),"00"),"-", IF(ISBLANK(B552), "XX", TEXT(B552,"00")), "-", TEXT(C552,"000")),"")</f>
        <v>02-05-006</v>
      </c>
      <c r="I552" s="97" t="str">
        <f>IF(ISBLANK(A552), "", IF(ISNUMBER(B552),_xlfn.CONCAT(E552, B552, ".", C552), _xlfn.CONCAT(E552, C552)))</f>
        <v>MC5.6</v>
      </c>
    </row>
    <row r="553" spans="1:9" customFormat="1" x14ac:dyDescent="0.45">
      <c r="A553" s="96" t="s">
        <v>5765</v>
      </c>
      <c r="B553">
        <v>5</v>
      </c>
      <c r="C553" s="92">
        <v>7</v>
      </c>
      <c r="D553" s="93" t="s">
        <v>1882</v>
      </c>
      <c r="E553" t="str" cm="1">
        <f t="array" ref="E553">IFERROR(_xlfn.SWITCH(A553, "Tiny", "TS", "Mini", "MC", "Junior", "JC", "Senior", "SC", "GCSE", "GCSE"),"")</f>
        <v>MC</v>
      </c>
      <c r="F553" s="92" t="str">
        <f ca="1">IFERROR(VLOOKUP(I553,INDIRECT(A553&amp;"!"&amp;" C:D"), 2, FALSE),"")</f>
        <v>Reinforcement Learning</v>
      </c>
      <c r="G553" s="92" t="str" cm="1">
        <f t="array" ref="G553">IFERROR(CONCATENATE(TEXT(_xlfn.SWITCH(A553, "Tiny", "1", "Mini", "2", "Junior", "3", "Senior", "4", "GCSE", "5"),"00"),"-", IF(ISBLANK(B553), "XX", TEXT(B553,"00")), "-", TEXT(C553,"000")),"")</f>
        <v>02-05-007</v>
      </c>
      <c r="I553" s="97" t="str">
        <f>IF(ISBLANK(A553), "", IF(ISNUMBER(B553),_xlfn.CONCAT(E553, B553, ".", C553), _xlfn.CONCAT(E553, C553)))</f>
        <v>MC5.7</v>
      </c>
    </row>
    <row r="554" spans="1:9" customFormat="1" x14ac:dyDescent="0.45">
      <c r="A554" s="96" t="s">
        <v>5765</v>
      </c>
      <c r="B554">
        <v>5</v>
      </c>
      <c r="C554" s="92">
        <v>7</v>
      </c>
      <c r="D554" s="93" t="s">
        <v>1885</v>
      </c>
      <c r="E554" t="str" cm="1">
        <f t="array" ref="E554">IFERROR(_xlfn.SWITCH(A554, "Tiny", "TS", "Mini", "MC", "Junior", "JC", "Senior", "SC", "GCSE", "GCSE"),"")</f>
        <v>MC</v>
      </c>
      <c r="F554" s="92" t="str">
        <f ca="1">IFERROR(VLOOKUP(I554,INDIRECT(A554&amp;"!"&amp;" C:D"), 2, FALSE),"")</f>
        <v>Reinforcement Learning</v>
      </c>
      <c r="G554" s="92" t="str" cm="1">
        <f t="array" ref="G554">IFERROR(CONCATENATE(TEXT(_xlfn.SWITCH(A554, "Tiny", "1", "Mini", "2", "Junior", "3", "Senior", "4", "GCSE", "5"),"00"),"-", IF(ISBLANK(B554), "XX", TEXT(B554,"00")), "-", TEXT(C554,"000")),"")</f>
        <v>02-05-007</v>
      </c>
      <c r="I554" s="97" t="str">
        <f>IF(ISBLANK(A554), "", IF(ISNUMBER(B554),_xlfn.CONCAT(E554, B554, ".", C554), _xlfn.CONCAT(E554, C554)))</f>
        <v>MC5.7</v>
      </c>
    </row>
    <row r="555" spans="1:9" customFormat="1" x14ac:dyDescent="0.45">
      <c r="A555" s="96" t="s">
        <v>5765</v>
      </c>
      <c r="B555">
        <v>5</v>
      </c>
      <c r="C555" s="92">
        <v>7</v>
      </c>
      <c r="D555" s="93" t="s">
        <v>1888</v>
      </c>
      <c r="E555" t="str" cm="1">
        <f t="array" ref="E555">IFERROR(_xlfn.SWITCH(A555, "Tiny", "TS", "Mini", "MC", "Junior", "JC", "Senior", "SC", "GCSE", "GCSE"),"")</f>
        <v>MC</v>
      </c>
      <c r="F555" s="92" t="str">
        <f ca="1">IFERROR(VLOOKUP(I555,INDIRECT(A555&amp;"!"&amp;" C:D"), 2, FALSE),"")</f>
        <v>Reinforcement Learning</v>
      </c>
      <c r="G555" s="92" t="str" cm="1">
        <f t="array" ref="G555">IFERROR(CONCATENATE(TEXT(_xlfn.SWITCH(A555, "Tiny", "1", "Mini", "2", "Junior", "3", "Senior", "4", "GCSE", "5"),"00"),"-", IF(ISBLANK(B555), "XX", TEXT(B555,"00")), "-", TEXT(C555,"000")),"")</f>
        <v>02-05-007</v>
      </c>
      <c r="I555" s="97" t="str">
        <f>IF(ISBLANK(A555), "", IF(ISNUMBER(B555),_xlfn.CONCAT(E555, B555, ".", C555), _xlfn.CONCAT(E555, C555)))</f>
        <v>MC5.7</v>
      </c>
    </row>
    <row r="556" spans="1:9" customFormat="1" x14ac:dyDescent="0.45">
      <c r="A556" s="96" t="s">
        <v>5765</v>
      </c>
      <c r="B556">
        <v>5</v>
      </c>
      <c r="C556" s="92">
        <v>7</v>
      </c>
      <c r="D556" s="93" t="s">
        <v>1891</v>
      </c>
      <c r="E556" t="str" cm="1">
        <f t="array" ref="E556">IFERROR(_xlfn.SWITCH(A556, "Tiny", "TS", "Mini", "MC", "Junior", "JC", "Senior", "SC", "GCSE", "GCSE"),"")</f>
        <v>MC</v>
      </c>
      <c r="F556" s="92" t="str">
        <f ca="1">IFERROR(VLOOKUP(I556,INDIRECT(A556&amp;"!"&amp;" C:D"), 2, FALSE),"")</f>
        <v>Reinforcement Learning</v>
      </c>
      <c r="G556" s="92" t="str" cm="1">
        <f t="array" ref="G556">IFERROR(CONCATENATE(TEXT(_xlfn.SWITCH(A556, "Tiny", "1", "Mini", "2", "Junior", "3", "Senior", "4", "GCSE", "5"),"00"),"-", IF(ISBLANK(B556), "XX", TEXT(B556,"00")), "-", TEXT(C556,"000")),"")</f>
        <v>02-05-007</v>
      </c>
      <c r="I556" s="97" t="str">
        <f>IF(ISBLANK(A556), "", IF(ISNUMBER(B556),_xlfn.CONCAT(E556, B556, ".", C556), _xlfn.CONCAT(E556, C556)))</f>
        <v>MC5.7</v>
      </c>
    </row>
    <row r="557" spans="1:9" customFormat="1" x14ac:dyDescent="0.45">
      <c r="A557" s="96" t="s">
        <v>5765</v>
      </c>
      <c r="B557">
        <v>5</v>
      </c>
      <c r="C557" s="92">
        <v>8</v>
      </c>
      <c r="D557" s="106" t="s">
        <v>1894</v>
      </c>
      <c r="E557" t="str" cm="1">
        <f t="array" ref="E557">IFERROR(_xlfn.SWITCH(A557, "Tiny", "TS", "Mini", "MC", "Junior", "JC", "Senior", "SC", "GCSE", "GCSE"),"")</f>
        <v>MC</v>
      </c>
      <c r="F557" s="92" t="str">
        <f ca="1">IFERROR(VLOOKUP(I557,INDIRECT(A557&amp;"!"&amp;" C:D"), 2, FALSE),"")</f>
        <v>RL Project</v>
      </c>
      <c r="G557" s="92" t="str" cm="1">
        <f t="array" ref="G557">IFERROR(CONCATENATE(TEXT(_xlfn.SWITCH(A557, "Tiny", "1", "Mini", "2", "Junior", "3", "Senior", "4", "GCSE", "5"),"00"),"-", IF(ISBLANK(B557), "XX", TEXT(B557,"00")), "-", TEXT(C557,"000")),"")</f>
        <v>02-05-008</v>
      </c>
      <c r="I557" s="97" t="str">
        <f>IF(ISBLANK(A557), "", IF(ISNUMBER(B557),_xlfn.CONCAT(E557, B557, ".", C557), _xlfn.CONCAT(E557, C557)))</f>
        <v>MC5.8</v>
      </c>
    </row>
    <row r="558" spans="1:9" customFormat="1" x14ac:dyDescent="0.45">
      <c r="A558" s="96" t="s">
        <v>5765</v>
      </c>
      <c r="B558">
        <v>5</v>
      </c>
      <c r="C558" s="92">
        <v>9</v>
      </c>
      <c r="D558" s="93" t="s">
        <v>2466</v>
      </c>
      <c r="E558" t="str" cm="1">
        <f t="array" ref="E558">IFERROR(_xlfn.SWITCH(A558, "Tiny", "TS", "Mini", "MC", "Junior", "JC", "Senior", "SC", "GCSE", "GCSE"),"")</f>
        <v>MC</v>
      </c>
      <c r="F558" s="92" t="str">
        <f ca="1">IFERROR(VLOOKUP(I558,INDIRECT(A558&amp;"!"&amp;" C:D"), 2, FALSE),"")</f>
        <v>Binary Systems</v>
      </c>
      <c r="G558" s="92" t="str" cm="1">
        <f t="array" ref="G558">IFERROR(CONCATENATE(TEXT(_xlfn.SWITCH(A558, "Tiny", "1", "Mini", "2", "Junior", "3", "Senior", "4", "GCSE", "5"),"00"),"-", IF(ISBLANK(B558), "XX", TEXT(B558,"00")), "-", TEXT(C558,"000")),"")</f>
        <v>02-05-009</v>
      </c>
      <c r="I558" s="97" t="str">
        <f>IF(ISBLANK(A558), "", IF(ISNUMBER(B558),_xlfn.CONCAT(E558, B558, ".", C558), _xlfn.CONCAT(E558, C558)))</f>
        <v>MC5.9</v>
      </c>
    </row>
    <row r="559" spans="1:9" customFormat="1" x14ac:dyDescent="0.45">
      <c r="A559" s="96" t="s">
        <v>5765</v>
      </c>
      <c r="B559">
        <v>5</v>
      </c>
      <c r="C559" s="92">
        <v>9</v>
      </c>
      <c r="D559" s="93" t="s">
        <v>2473</v>
      </c>
      <c r="E559" t="str" cm="1">
        <f t="array" ref="E559">IFERROR(_xlfn.SWITCH(A559, "Tiny", "TS", "Mini", "MC", "Junior", "JC", "Senior", "SC", "GCSE", "GCSE"),"")</f>
        <v>MC</v>
      </c>
      <c r="F559" s="92" t="str">
        <f ca="1">IFERROR(VLOOKUP(I559,INDIRECT(A559&amp;"!"&amp;" C:D"), 2, FALSE),"")</f>
        <v>Binary Systems</v>
      </c>
      <c r="G559" s="92" t="str" cm="1">
        <f t="array" ref="G559">IFERROR(CONCATENATE(TEXT(_xlfn.SWITCH(A559, "Tiny", "1", "Mini", "2", "Junior", "3", "Senior", "4", "GCSE", "5"),"00"),"-", IF(ISBLANK(B559), "XX", TEXT(B559,"00")), "-", TEXT(C559,"000")),"")</f>
        <v>02-05-009</v>
      </c>
      <c r="I559" s="97" t="str">
        <f>IF(ISBLANK(A559), "", IF(ISNUMBER(B559),_xlfn.CONCAT(E559, B559, ".", C559), _xlfn.CONCAT(E559, C559)))</f>
        <v>MC5.9</v>
      </c>
    </row>
    <row r="560" spans="1:9" customFormat="1" x14ac:dyDescent="0.45">
      <c r="A560" s="96" t="s">
        <v>5765</v>
      </c>
      <c r="B560">
        <v>5</v>
      </c>
      <c r="C560" s="92">
        <v>9</v>
      </c>
      <c r="D560" s="93" t="s">
        <v>1242</v>
      </c>
      <c r="E560" t="str" cm="1">
        <f t="array" ref="E560">IFERROR(_xlfn.SWITCH(A560, "Tiny", "TS", "Mini", "MC", "Junior", "JC", "Senior", "SC", "GCSE", "GCSE"),"")</f>
        <v>MC</v>
      </c>
      <c r="F560" s="92" t="str">
        <f ca="1">IFERROR(VLOOKUP(I560,INDIRECT(A560&amp;"!"&amp;" C:D"), 2, FALSE),"")</f>
        <v>Binary Systems</v>
      </c>
      <c r="G560" s="92" t="str" cm="1">
        <f t="array" ref="G560">IFERROR(CONCATENATE(TEXT(_xlfn.SWITCH(A560, "Tiny", "1", "Mini", "2", "Junior", "3", "Senior", "4", "GCSE", "5"),"00"),"-", IF(ISBLANK(B560), "XX", TEXT(B560,"00")), "-", TEXT(C560,"000")),"")</f>
        <v>02-05-009</v>
      </c>
      <c r="I560" s="97" t="str">
        <f>IF(ISBLANK(A560), "", IF(ISNUMBER(B560),_xlfn.CONCAT(E560, B560, ".", C560), _xlfn.CONCAT(E560, C560)))</f>
        <v>MC5.9</v>
      </c>
    </row>
    <row r="561" spans="1:9" customFormat="1" x14ac:dyDescent="0.45">
      <c r="A561" s="96" t="s">
        <v>5765</v>
      </c>
      <c r="B561">
        <v>5</v>
      </c>
      <c r="C561" s="92">
        <v>9</v>
      </c>
      <c r="D561" s="93" t="s">
        <v>1245</v>
      </c>
      <c r="E561" t="str" cm="1">
        <f t="array" ref="E561">IFERROR(_xlfn.SWITCH(A561, "Tiny", "TS", "Mini", "MC", "Junior", "JC", "Senior", "SC", "GCSE", "GCSE"),"")</f>
        <v>MC</v>
      </c>
      <c r="F561" s="92" t="str">
        <f ca="1">IFERROR(VLOOKUP(I561,INDIRECT(A561&amp;"!"&amp;" C:D"), 2, FALSE),"")</f>
        <v>Binary Systems</v>
      </c>
      <c r="G561" s="92" t="str" cm="1">
        <f t="array" ref="G561">IFERROR(CONCATENATE(TEXT(_xlfn.SWITCH(A561, "Tiny", "1", "Mini", "2", "Junior", "3", "Senior", "4", "GCSE", "5"),"00"),"-", IF(ISBLANK(B561), "XX", TEXT(B561,"00")), "-", TEXT(C561,"000")),"")</f>
        <v>02-05-009</v>
      </c>
      <c r="I561" s="97" t="str">
        <f>IF(ISBLANK(A561), "", IF(ISNUMBER(B561),_xlfn.CONCAT(E561, B561, ".", C561), _xlfn.CONCAT(E561, C561)))</f>
        <v>MC5.9</v>
      </c>
    </row>
    <row r="562" spans="1:9" customFormat="1" x14ac:dyDescent="0.45">
      <c r="A562" s="96" t="s">
        <v>5765</v>
      </c>
      <c r="B562">
        <v>5</v>
      </c>
      <c r="C562" s="92">
        <v>9</v>
      </c>
      <c r="D562" s="93" t="s">
        <v>1251</v>
      </c>
      <c r="E562" t="str" cm="1">
        <f t="array" ref="E562">IFERROR(_xlfn.SWITCH(A562, "Tiny", "TS", "Mini", "MC", "Junior", "JC", "Senior", "SC", "GCSE", "GCSE"),"")</f>
        <v>MC</v>
      </c>
      <c r="F562" s="92" t="str">
        <f ca="1">IFERROR(VLOOKUP(I562,INDIRECT(A562&amp;"!"&amp;" C:D"), 2, FALSE),"")</f>
        <v>Binary Systems</v>
      </c>
      <c r="G562" s="92" t="str" cm="1">
        <f t="array" ref="G562">IFERROR(CONCATENATE(TEXT(_xlfn.SWITCH(A562, "Tiny", "1", "Mini", "2", "Junior", "3", "Senior", "4", "GCSE", "5"),"00"),"-", IF(ISBLANK(B562), "XX", TEXT(B562,"00")), "-", TEXT(C562,"000")),"")</f>
        <v>02-05-009</v>
      </c>
      <c r="I562" s="97" t="str">
        <f>IF(ISBLANK(A562), "", IF(ISNUMBER(B562),_xlfn.CONCAT(E562, B562, ".", C562), _xlfn.CONCAT(E562, C562)))</f>
        <v>MC5.9</v>
      </c>
    </row>
    <row r="563" spans="1:9" customFormat="1" x14ac:dyDescent="0.45">
      <c r="A563" s="96" t="s">
        <v>5766</v>
      </c>
      <c r="B563">
        <v>1</v>
      </c>
      <c r="C563" s="92">
        <v>1</v>
      </c>
      <c r="D563" s="93" t="s">
        <v>226</v>
      </c>
      <c r="E563" t="str" cm="1">
        <f t="array" ref="E563">IFERROR(_xlfn.SWITCH(A563, "Tiny", "TS", "Mini", "MC", "Junior", "JC", "Senior", "SC", "GCSE", "GCSE"),"")</f>
        <v>JC</v>
      </c>
      <c r="F563" s="92" t="str">
        <f ca="1">IFERROR(VLOOKUP(I563,INDIRECT(A563&amp;"!"&amp;" C:D"), 2, FALSE),"")</f>
        <v>Variables</v>
      </c>
      <c r="G563" s="92" t="str" cm="1">
        <f t="array" ref="G563">IFERROR(CONCATENATE(TEXT(_xlfn.SWITCH(A563, "Tiny", "1", "Mini", "2", "Junior", "3", "Senior", "4", "GCSE", "5"),"00"),"-", IF(ISBLANK(B563), "XX", TEXT(B563,"00")), "-", TEXT(C563,"000")),"")</f>
        <v>03-01-001</v>
      </c>
      <c r="H563" t="str">
        <f>A563&amp;D563</f>
        <v>Junior02dba053-4042-467d-a8ea-6b451f0178dd</v>
      </c>
      <c r="I563" s="97" t="str">
        <f>IF(ISBLANK(A563), "", IF(ISNUMBER(B563),_xlfn.CONCAT(E563, B563, ".", C563), _xlfn.CONCAT(E563, C563)))</f>
        <v>JC1.1</v>
      </c>
    </row>
    <row r="564" spans="1:9" customFormat="1" x14ac:dyDescent="0.45">
      <c r="A564" s="96" t="s">
        <v>5766</v>
      </c>
      <c r="B564">
        <v>1</v>
      </c>
      <c r="C564" s="92">
        <v>1</v>
      </c>
      <c r="D564" s="93" t="s">
        <v>313</v>
      </c>
      <c r="E564" t="str" cm="1">
        <f t="array" ref="E564">IFERROR(_xlfn.SWITCH(A564, "Tiny", "TS", "Mini", "MC", "Junior", "JC", "Senior", "SC", "GCSE", "GCSE"),"")</f>
        <v>JC</v>
      </c>
      <c r="F564" s="92" t="str">
        <f ca="1">IFERROR(VLOOKUP(I564,INDIRECT(A564&amp;"!"&amp;" C:D"), 2, FALSE),"")</f>
        <v>Variables</v>
      </c>
      <c r="G564" s="92" t="str" cm="1">
        <f t="array" ref="G564">IFERROR(CONCATENATE(TEXT(_xlfn.SWITCH(A564, "Tiny", "1", "Mini", "2", "Junior", "3", "Senior", "4", "GCSE", "5"),"00"),"-", IF(ISBLANK(B564), "XX", TEXT(B564,"00")), "-", TEXT(C564,"000")),"")</f>
        <v>03-01-001</v>
      </c>
      <c r="H564" t="str">
        <f>A564&amp;D564</f>
        <v>Junior41a8e62b-58ad-4eaa-b9cb-d1aca990d158</v>
      </c>
      <c r="I564" s="97" t="str">
        <f>IF(ISBLANK(A564), "", IF(ISNUMBER(B564),_xlfn.CONCAT(E564, B564, ".", C564), _xlfn.CONCAT(E564, C564)))</f>
        <v>JC1.1</v>
      </c>
    </row>
    <row r="565" spans="1:9" customFormat="1" x14ac:dyDescent="0.45">
      <c r="A565" s="96" t="s">
        <v>5766</v>
      </c>
      <c r="B565">
        <v>1</v>
      </c>
      <c r="C565" s="92">
        <v>1</v>
      </c>
      <c r="D565" s="93" t="s">
        <v>204</v>
      </c>
      <c r="E565" t="str" cm="1">
        <f t="array" ref="E565">IFERROR(_xlfn.SWITCH(A565, "Tiny", "TS", "Mini", "MC", "Junior", "JC", "Senior", "SC", "GCSE", "GCSE"),"")</f>
        <v>JC</v>
      </c>
      <c r="F565" s="92" t="str">
        <f ca="1">IFERROR(VLOOKUP(I565,INDIRECT(A565&amp;"!"&amp;" C:D"), 2, FALSE),"")</f>
        <v>Variables</v>
      </c>
      <c r="G565" s="92" t="str" cm="1">
        <f t="array" ref="G565">IFERROR(CONCATENATE(TEXT(_xlfn.SWITCH(A565, "Tiny", "1", "Mini", "2", "Junior", "3", "Senior", "4", "GCSE", "5"),"00"),"-", IF(ISBLANK(B565), "XX", TEXT(B565,"00")), "-", TEXT(C565,"000")),"")</f>
        <v>03-01-001</v>
      </c>
      <c r="H565" t="str">
        <f>A565&amp;D565</f>
        <v>Junior77a46ef5-6c71-4c8d-97e8-9ead4108e0f1</v>
      </c>
      <c r="I565" s="97" t="str">
        <f>IF(ISBLANK(A565), "", IF(ISNUMBER(B565),_xlfn.CONCAT(E565, B565, ".", C565), _xlfn.CONCAT(E565, C565)))</f>
        <v>JC1.1</v>
      </c>
    </row>
    <row r="566" spans="1:9" customFormat="1" x14ac:dyDescent="0.45">
      <c r="A566" s="96" t="s">
        <v>5766</v>
      </c>
      <c r="B566">
        <v>1</v>
      </c>
      <c r="C566" s="92">
        <v>1</v>
      </c>
      <c r="D566" s="93" t="s">
        <v>310</v>
      </c>
      <c r="E566" t="str" cm="1">
        <f t="array" ref="E566">IFERROR(_xlfn.SWITCH(A566, "Tiny", "TS", "Mini", "MC", "Junior", "JC", "Senior", "SC", "GCSE", "GCSE"),"")</f>
        <v>JC</v>
      </c>
      <c r="F566" s="92" t="str">
        <f ca="1">IFERROR(VLOOKUP(I566,INDIRECT(A566&amp;"!"&amp;" C:D"), 2, FALSE),"")</f>
        <v>Variables</v>
      </c>
      <c r="G566" s="92" t="str" cm="1">
        <f t="array" ref="G566">IFERROR(CONCATENATE(TEXT(_xlfn.SWITCH(A566, "Tiny", "1", "Mini", "2", "Junior", "3", "Senior", "4", "GCSE", "5"),"00"),"-", IF(ISBLANK(B566), "XX", TEXT(B566,"00")), "-", TEXT(C566,"000")),"")</f>
        <v>03-01-001</v>
      </c>
      <c r="H566" t="str">
        <f>A566&amp;D566</f>
        <v>Juniora729d12e-d7c9-4462-b18d-7603a4e8f66c</v>
      </c>
      <c r="I566" s="97" t="str">
        <f>IF(ISBLANK(A566), "", IF(ISNUMBER(B566),_xlfn.CONCAT(E566, B566, ".", C566), _xlfn.CONCAT(E566, C566)))</f>
        <v>JC1.1</v>
      </c>
    </row>
    <row r="567" spans="1:9" customFormat="1" x14ac:dyDescent="0.45">
      <c r="A567" s="96" t="s">
        <v>5766</v>
      </c>
      <c r="B567">
        <v>1</v>
      </c>
      <c r="C567" s="92">
        <v>1</v>
      </c>
      <c r="D567" s="93" t="s">
        <v>194</v>
      </c>
      <c r="E567" t="str" cm="1">
        <f t="array" ref="E567">IFERROR(_xlfn.SWITCH(A567, "Tiny", "TS", "Mini", "MC", "Junior", "JC", "Senior", "SC", "GCSE", "GCSE"),"")</f>
        <v>JC</v>
      </c>
      <c r="F567" s="92" t="str">
        <f ca="1">IFERROR(VLOOKUP(I567,INDIRECT(A567&amp;"!"&amp;" C:D"), 2, FALSE),"")</f>
        <v>Variables</v>
      </c>
      <c r="G567" s="92" t="str" cm="1">
        <f t="array" ref="G567">IFERROR(CONCATENATE(TEXT(_xlfn.SWITCH(A567, "Tiny", "1", "Mini", "2", "Junior", "3", "Senior", "4", "GCSE", "5"),"00"),"-", IF(ISBLANK(B567), "XX", TEXT(B567,"00")), "-", TEXT(C567,"000")),"")</f>
        <v>03-01-001</v>
      </c>
      <c r="H567" t="str">
        <f>A567&amp;D567</f>
        <v>Juniorb051796c-edc4-48cb-82c7-bf42c5c37456</v>
      </c>
      <c r="I567" s="97" t="str">
        <f>IF(ISBLANK(A567), "", IF(ISNUMBER(B567),_xlfn.CONCAT(E567, B567, ".", C567), _xlfn.CONCAT(E567, C567)))</f>
        <v>JC1.1</v>
      </c>
    </row>
    <row r="568" spans="1:9" customFormat="1" x14ac:dyDescent="0.45">
      <c r="A568" s="96" t="s">
        <v>5766</v>
      </c>
      <c r="B568">
        <v>1</v>
      </c>
      <c r="C568" s="92">
        <v>1</v>
      </c>
      <c r="D568" s="93" t="s">
        <v>201</v>
      </c>
      <c r="E568" t="str" cm="1">
        <f t="array" ref="E568">IFERROR(_xlfn.SWITCH(A568, "Tiny", "TS", "Mini", "MC", "Junior", "JC", "Senior", "SC", "GCSE", "GCSE"),"")</f>
        <v>JC</v>
      </c>
      <c r="F568" s="92" t="str">
        <f ca="1">IFERROR(VLOOKUP(I568,INDIRECT(A568&amp;"!"&amp;" C:D"), 2, FALSE),"")</f>
        <v>Variables</v>
      </c>
      <c r="G568" s="92" t="str" cm="1">
        <f t="array" ref="G568">IFERROR(CONCATENATE(TEXT(_xlfn.SWITCH(A568, "Tiny", "1", "Mini", "2", "Junior", "3", "Senior", "4", "GCSE", "5"),"00"),"-", IF(ISBLANK(B568), "XX", TEXT(B568,"00")), "-", TEXT(C568,"000")),"")</f>
        <v>03-01-001</v>
      </c>
      <c r="H568" t="str">
        <f>A568&amp;D568</f>
        <v>Juniorbbf90f31-2265-45a1-9305-d882c4fa894e</v>
      </c>
      <c r="I568" s="97" t="str">
        <f>IF(ISBLANK(A568), "", IF(ISNUMBER(B568),_xlfn.CONCAT(E568, B568, ".", C568), _xlfn.CONCAT(E568, C568)))</f>
        <v>JC1.1</v>
      </c>
    </row>
    <row r="569" spans="1:9" customFormat="1" x14ac:dyDescent="0.45">
      <c r="A569" s="96" t="s">
        <v>5766</v>
      </c>
      <c r="B569">
        <v>1</v>
      </c>
      <c r="C569" s="92">
        <v>1</v>
      </c>
      <c r="D569" s="93" t="s">
        <v>316</v>
      </c>
      <c r="E569" t="str" cm="1">
        <f t="array" ref="E569">IFERROR(_xlfn.SWITCH(A569, "Tiny", "TS", "Mini", "MC", "Junior", "JC", "Senior", "SC", "GCSE", "GCSE"),"")</f>
        <v>JC</v>
      </c>
      <c r="F569" s="92" t="str">
        <f ca="1">IFERROR(VLOOKUP(I569,INDIRECT(A569&amp;"!"&amp;" C:D"), 2, FALSE),"")</f>
        <v>Variables</v>
      </c>
      <c r="G569" s="92" t="str" cm="1">
        <f t="array" ref="G569">IFERROR(CONCATENATE(TEXT(_xlfn.SWITCH(A569, "Tiny", "1", "Mini", "2", "Junior", "3", "Senior", "4", "GCSE", "5"),"00"),"-", IF(ISBLANK(B569), "XX", TEXT(B569,"00")), "-", TEXT(C569,"000")),"")</f>
        <v>03-01-001</v>
      </c>
      <c r="H569" t="str">
        <f>A569&amp;D569</f>
        <v>Juniorc3c3fbd7-4243-4c28-a641-0f45f7dfdc99</v>
      </c>
      <c r="I569" s="97" t="str">
        <f>IF(ISBLANK(A569), "", IF(ISNUMBER(B569),_xlfn.CONCAT(E569, B569, ".", C569), _xlfn.CONCAT(E569, C569)))</f>
        <v>JC1.1</v>
      </c>
    </row>
    <row r="570" spans="1:9" customFormat="1" x14ac:dyDescent="0.45">
      <c r="A570" s="96" t="s">
        <v>5766</v>
      </c>
      <c r="B570">
        <v>1</v>
      </c>
      <c r="C570" s="92">
        <v>1</v>
      </c>
      <c r="D570" s="93" t="s">
        <v>216</v>
      </c>
      <c r="E570" t="str" cm="1">
        <f t="array" ref="E570">IFERROR(_xlfn.SWITCH(A570, "Tiny", "TS", "Mini", "MC", "Junior", "JC", "Senior", "SC", "GCSE", "GCSE"),"")</f>
        <v>JC</v>
      </c>
      <c r="F570" s="92" t="str">
        <f ca="1">IFERROR(VLOOKUP(I570,INDIRECT(A570&amp;"!"&amp;" C:D"), 2, FALSE),"")</f>
        <v>Variables</v>
      </c>
      <c r="G570" s="92" t="str" cm="1">
        <f t="array" ref="G570">IFERROR(CONCATENATE(TEXT(_xlfn.SWITCH(A570, "Tiny", "1", "Mini", "2", "Junior", "3", "Senior", "4", "GCSE", "5"),"00"),"-", IF(ISBLANK(B570), "XX", TEXT(B570,"00")), "-", TEXT(C570,"000")),"")</f>
        <v>03-01-001</v>
      </c>
      <c r="H570" t="str">
        <f>A570&amp;D570</f>
        <v>Juniorc974a7af-e7e5-4fa3-8a77-de3d6a4f3106</v>
      </c>
      <c r="I570" s="97" t="str">
        <f>IF(ISBLANK(A570), "", IF(ISNUMBER(B570),_xlfn.CONCAT(E570, B570, ".", C570), _xlfn.CONCAT(E570, C570)))</f>
        <v>JC1.1</v>
      </c>
    </row>
    <row r="571" spans="1:9" customFormat="1" x14ac:dyDescent="0.45">
      <c r="A571" s="96" t="s">
        <v>5766</v>
      </c>
      <c r="B571">
        <v>1</v>
      </c>
      <c r="C571" s="92">
        <v>1</v>
      </c>
      <c r="D571" s="93" t="s">
        <v>198</v>
      </c>
      <c r="E571" t="str" cm="1">
        <f t="array" ref="E571">IFERROR(_xlfn.SWITCH(A571, "Tiny", "TS", "Mini", "MC", "Junior", "JC", "Senior", "SC", "GCSE", "GCSE"),"")</f>
        <v>JC</v>
      </c>
      <c r="F571" s="92" t="str">
        <f ca="1">IFERROR(VLOOKUP(I571,INDIRECT(A571&amp;"!"&amp;" C:D"), 2, FALSE),"")</f>
        <v>Variables</v>
      </c>
      <c r="G571" s="92" t="str" cm="1">
        <f t="array" ref="G571">IFERROR(CONCATENATE(TEXT(_xlfn.SWITCH(A571, "Tiny", "1", "Mini", "2", "Junior", "3", "Senior", "4", "GCSE", "5"),"00"),"-", IF(ISBLANK(B571), "XX", TEXT(B571,"00")), "-", TEXT(C571,"000")),"")</f>
        <v>03-01-001</v>
      </c>
      <c r="H571" t="str">
        <f>A571&amp;D571</f>
        <v>Juniord216c327-9fcd-4ce5-91ba-985ea043c333</v>
      </c>
      <c r="I571" s="97" t="str">
        <f>IF(ISBLANK(A571), "", IF(ISNUMBER(B571),_xlfn.CONCAT(E571, B571, ".", C571), _xlfn.CONCAT(E571, C571)))</f>
        <v>JC1.1</v>
      </c>
    </row>
    <row r="572" spans="1:9" customFormat="1" x14ac:dyDescent="0.45">
      <c r="A572" s="96" t="s">
        <v>5766</v>
      </c>
      <c r="B572">
        <v>1</v>
      </c>
      <c r="C572" s="92">
        <v>1</v>
      </c>
      <c r="D572" s="93" t="s">
        <v>221</v>
      </c>
      <c r="E572" t="str" cm="1">
        <f t="array" ref="E572">IFERROR(_xlfn.SWITCH(A572, "Tiny", "TS", "Mini", "MC", "Junior", "JC", "Senior", "SC", "GCSE", "GCSE"),"")</f>
        <v>JC</v>
      </c>
      <c r="F572" s="92" t="str">
        <f ca="1">IFERROR(VLOOKUP(I572,INDIRECT(A572&amp;"!"&amp;" C:D"), 2, FALSE),"")</f>
        <v>Variables</v>
      </c>
      <c r="G572" s="92" t="str" cm="1">
        <f t="array" ref="G572">IFERROR(CONCATENATE(TEXT(_xlfn.SWITCH(A572, "Tiny", "1", "Mini", "2", "Junior", "3", "Senior", "4", "GCSE", "5"),"00"),"-", IF(ISBLANK(B572), "XX", TEXT(B572,"00")), "-", TEXT(C572,"000")),"")</f>
        <v>03-01-001</v>
      </c>
      <c r="H572" t="str">
        <f>A572&amp;D572</f>
        <v>Juniord3164118-2075-46c7-8a7d-f818d460e6cb</v>
      </c>
      <c r="I572" s="97" t="str">
        <f>IF(ISBLANK(A572), "", IF(ISNUMBER(B572),_xlfn.CONCAT(E572, B572, ".", C572), _xlfn.CONCAT(E572, C572)))</f>
        <v>JC1.1</v>
      </c>
    </row>
    <row r="573" spans="1:9" customFormat="1" x14ac:dyDescent="0.45">
      <c r="A573" s="96" t="s">
        <v>5766</v>
      </c>
      <c r="B573">
        <v>1</v>
      </c>
      <c r="C573" s="92">
        <v>1</v>
      </c>
      <c r="D573" s="93" t="s">
        <v>304</v>
      </c>
      <c r="E573" t="str" cm="1">
        <f t="array" ref="E573">IFERROR(_xlfn.SWITCH(A573, "Tiny", "TS", "Mini", "MC", "Junior", "JC", "Senior", "SC", "GCSE", "GCSE"),"")</f>
        <v>JC</v>
      </c>
      <c r="F573" s="92" t="str">
        <f ca="1">IFERROR(VLOOKUP(I573,INDIRECT(A573&amp;"!"&amp;" C:D"), 2, FALSE),"")</f>
        <v>Variables</v>
      </c>
      <c r="G573" s="92" t="str" cm="1">
        <f t="array" ref="G573">IFERROR(CONCATENATE(TEXT(_xlfn.SWITCH(A573, "Tiny", "1", "Mini", "2", "Junior", "3", "Senior", "4", "GCSE", "5"),"00"),"-", IF(ISBLANK(B573), "XX", TEXT(B573,"00")), "-", TEXT(C573,"000")),"")</f>
        <v>03-01-001</v>
      </c>
      <c r="H573" t="str">
        <f>A573&amp;D573</f>
        <v>Juniore1bb8a8a-01f9-4758-b1f9-c7d934745564</v>
      </c>
      <c r="I573" s="97" t="str">
        <f>IF(ISBLANK(A573), "", IF(ISNUMBER(B573),_xlfn.CONCAT(E573, B573, ".", C573), _xlfn.CONCAT(E573, C573)))</f>
        <v>JC1.1</v>
      </c>
    </row>
    <row r="574" spans="1:9" customFormat="1" x14ac:dyDescent="0.45">
      <c r="A574" s="96" t="s">
        <v>5766</v>
      </c>
      <c r="B574">
        <v>1</v>
      </c>
      <c r="C574" s="92">
        <v>1</v>
      </c>
      <c r="D574" s="93" t="s">
        <v>207</v>
      </c>
      <c r="E574" t="str" cm="1">
        <f t="array" ref="E574">IFERROR(_xlfn.SWITCH(A574, "Tiny", "TS", "Mini", "MC", "Junior", "JC", "Senior", "SC", "GCSE", "GCSE"),"")</f>
        <v>JC</v>
      </c>
      <c r="F574" s="92" t="str">
        <f ca="1">IFERROR(VLOOKUP(I574,INDIRECT(A574&amp;"!"&amp;" C:D"), 2, FALSE),"")</f>
        <v>Variables</v>
      </c>
      <c r="G574" s="92" t="str" cm="1">
        <f t="array" ref="G574">IFERROR(CONCATENATE(TEXT(_xlfn.SWITCH(A574, "Tiny", "1", "Mini", "2", "Junior", "3", "Senior", "4", "GCSE", "5"),"00"),"-", IF(ISBLANK(B574), "XX", TEXT(B574,"00")), "-", TEXT(C574,"000")),"")</f>
        <v>03-01-001</v>
      </c>
      <c r="H574" t="str">
        <f>A574&amp;D574</f>
        <v>Juniorf2770698-42db-452c-afa2-5647ce64a66a</v>
      </c>
      <c r="I574" s="97" t="str">
        <f>IF(ISBLANK(A574), "", IF(ISNUMBER(B574),_xlfn.CONCAT(E574, B574, ".", C574), _xlfn.CONCAT(E574, C574)))</f>
        <v>JC1.1</v>
      </c>
    </row>
    <row r="575" spans="1:9" customFormat="1" x14ac:dyDescent="0.45">
      <c r="A575" s="96" t="s">
        <v>5766</v>
      </c>
      <c r="B575">
        <v>1</v>
      </c>
      <c r="C575" s="92">
        <v>1</v>
      </c>
      <c r="D575" s="93" t="s">
        <v>301</v>
      </c>
      <c r="E575" t="str" cm="1">
        <f t="array" ref="E575">IFERROR(_xlfn.SWITCH(A575, "Tiny", "TS", "Mini", "MC", "Junior", "JC", "Senior", "SC", "GCSE", "GCSE"),"")</f>
        <v>JC</v>
      </c>
      <c r="F575" s="92" t="str">
        <f ca="1">IFERROR(VLOOKUP(I575,INDIRECT(A575&amp;"!"&amp;" C:D"), 2, FALSE),"")</f>
        <v>Variables</v>
      </c>
      <c r="G575" s="92" t="str" cm="1">
        <f t="array" ref="G575">IFERROR(CONCATENATE(TEXT(_xlfn.SWITCH(A575, "Tiny", "1", "Mini", "2", "Junior", "3", "Senior", "4", "GCSE", "5"),"00"),"-", IF(ISBLANK(B575), "XX", TEXT(B575,"00")), "-", TEXT(C575,"000")),"")</f>
        <v>03-01-001</v>
      </c>
      <c r="H575" t="str">
        <f>A575&amp;D575</f>
        <v>Juniorf6f8c334-19aa-4bcc-9056-01dad8211e10</v>
      </c>
      <c r="I575" s="97" t="str">
        <f>IF(ISBLANK(A575), "", IF(ISNUMBER(B575),_xlfn.CONCAT(E575, B575, ".", C575), _xlfn.CONCAT(E575, C575)))</f>
        <v>JC1.1</v>
      </c>
    </row>
    <row r="576" spans="1:9" customFormat="1" x14ac:dyDescent="0.45">
      <c r="A576" s="96" t="s">
        <v>5766</v>
      </c>
      <c r="B576">
        <v>1</v>
      </c>
      <c r="C576" s="92">
        <v>1</v>
      </c>
      <c r="D576" s="93" t="s">
        <v>212</v>
      </c>
      <c r="E576" t="str" cm="1">
        <f t="array" ref="E576">IFERROR(_xlfn.SWITCH(A576, "Tiny", "TS", "Mini", "MC", "Junior", "JC", "Senior", "SC", "GCSE", "GCSE"),"")</f>
        <v>JC</v>
      </c>
      <c r="F576" s="92" t="str">
        <f ca="1">IFERROR(VLOOKUP(I576,INDIRECT(A576&amp;"!"&amp;" C:D"), 2, FALSE),"")</f>
        <v>Variables</v>
      </c>
      <c r="G576" s="92" t="str" cm="1">
        <f t="array" ref="G576">IFERROR(CONCATENATE(TEXT(_xlfn.SWITCH(A576, "Tiny", "1", "Mini", "2", "Junior", "3", "Senior", "4", "GCSE", "5"),"00"),"-", IF(ISBLANK(B576), "XX", TEXT(B576,"00")), "-", TEXT(C576,"000")),"")</f>
        <v>03-01-001</v>
      </c>
      <c r="H576" t="str">
        <f>A576&amp;D576</f>
        <v>Juniorf857e2a4-8131-4f85-828a-b9a0cc1fd6c9</v>
      </c>
      <c r="I576" s="97" t="str">
        <f>IF(ISBLANK(A576), "", IF(ISNUMBER(B576),_xlfn.CONCAT(E576, B576, ".", C576), _xlfn.CONCAT(E576, C576)))</f>
        <v>JC1.1</v>
      </c>
    </row>
    <row r="577" spans="1:9" customFormat="1" x14ac:dyDescent="0.45">
      <c r="A577" s="96" t="s">
        <v>5766</v>
      </c>
      <c r="B577">
        <v>1</v>
      </c>
      <c r="C577" s="92">
        <v>2</v>
      </c>
      <c r="D577" s="93" t="s">
        <v>633</v>
      </c>
      <c r="E577" t="str" cm="1">
        <f t="array" ref="E577">IFERROR(_xlfn.SWITCH(A577, "Tiny", "TS", "Mini", "MC", "Junior", "JC", "Senior", "SC", "GCSE", "GCSE"),"")</f>
        <v>JC</v>
      </c>
      <c r="F577" s="92" t="str">
        <f ca="1">IFERROR(VLOOKUP(I577,INDIRECT(A577&amp;"!"&amp;" C:D"), 2, FALSE),"")</f>
        <v>IF Statements</v>
      </c>
      <c r="G577" s="92" t="str" cm="1">
        <f t="array" ref="G577">IFERROR(CONCATENATE(TEXT(_xlfn.SWITCH(A577, "Tiny", "1", "Mini", "2", "Junior", "3", "Senior", "4", "GCSE", "5"),"00"),"-", IF(ISBLANK(B577), "XX", TEXT(B577,"00")), "-", TEXT(C577,"000")),"")</f>
        <v>03-01-002</v>
      </c>
      <c r="H577" t="str">
        <f>A577&amp;D577</f>
        <v>Junior00d2988c-300b-4712-b4a3-1ce6acd66379</v>
      </c>
      <c r="I577" s="97" t="str">
        <f>IF(ISBLANK(A577), "", IF(ISNUMBER(B577),_xlfn.CONCAT(E577, B577, ".", C577), _xlfn.CONCAT(E577, C577)))</f>
        <v>JC1.2</v>
      </c>
    </row>
    <row r="578" spans="1:9" customFormat="1" x14ac:dyDescent="0.45">
      <c r="A578" s="96" t="s">
        <v>5766</v>
      </c>
      <c r="B578">
        <v>1</v>
      </c>
      <c r="C578" s="92">
        <v>2</v>
      </c>
      <c r="D578" s="93" t="s">
        <v>630</v>
      </c>
      <c r="E578" t="str" cm="1">
        <f t="array" ref="E578">IFERROR(_xlfn.SWITCH(A578, "Tiny", "TS", "Mini", "MC", "Junior", "JC", "Senior", "SC", "GCSE", "GCSE"),"")</f>
        <v>JC</v>
      </c>
      <c r="F578" s="92" t="str">
        <f ca="1">IFERROR(VLOOKUP(I578,INDIRECT(A578&amp;"!"&amp;" C:D"), 2, FALSE),"")</f>
        <v>IF Statements</v>
      </c>
      <c r="G578" s="92" t="str" cm="1">
        <f t="array" ref="G578">IFERROR(CONCATENATE(TEXT(_xlfn.SWITCH(A578, "Tiny", "1", "Mini", "2", "Junior", "3", "Senior", "4", "GCSE", "5"),"00"),"-", IF(ISBLANK(B578), "XX", TEXT(B578,"00")), "-", TEXT(C578,"000")),"")</f>
        <v>03-01-002</v>
      </c>
      <c r="H578" t="str">
        <f>A578&amp;D578</f>
        <v>Junior02be5165-9fe3-480a-92eb-8634626b69b1</v>
      </c>
      <c r="I578" s="97" t="str">
        <f>IF(ISBLANK(A578), "", IF(ISNUMBER(B578),_xlfn.CONCAT(E578, B578, ".", C578), _xlfn.CONCAT(E578, C578)))</f>
        <v>JC1.2</v>
      </c>
    </row>
    <row r="579" spans="1:9" customFormat="1" x14ac:dyDescent="0.45">
      <c r="A579" s="96" t="s">
        <v>5766</v>
      </c>
      <c r="B579">
        <v>1</v>
      </c>
      <c r="C579" s="92">
        <v>2</v>
      </c>
      <c r="D579" s="93" t="s">
        <v>546</v>
      </c>
      <c r="E579" t="str" cm="1">
        <f t="array" ref="E579">IFERROR(_xlfn.SWITCH(A579, "Tiny", "TS", "Mini", "MC", "Junior", "JC", "Senior", "SC", "GCSE", "GCSE"),"")</f>
        <v>JC</v>
      </c>
      <c r="F579" s="92" t="str">
        <f ca="1">IFERROR(VLOOKUP(I579,INDIRECT(A579&amp;"!"&amp;" C:D"), 2, FALSE),"")</f>
        <v>IF Statements</v>
      </c>
      <c r="G579" s="92" t="str" cm="1">
        <f t="array" ref="G579">IFERROR(CONCATENATE(TEXT(_xlfn.SWITCH(A579, "Tiny", "1", "Mini", "2", "Junior", "3", "Senior", "4", "GCSE", "5"),"00"),"-", IF(ISBLANK(B579), "XX", TEXT(B579,"00")), "-", TEXT(C579,"000")),"")</f>
        <v>03-01-002</v>
      </c>
      <c r="H579" t="str">
        <f>A579&amp;D579</f>
        <v>Junior31cbac03-2117-438b-9f85-82feda8c82c6</v>
      </c>
      <c r="I579" s="97" t="str">
        <f>IF(ISBLANK(A579), "", IF(ISNUMBER(B579),_xlfn.CONCAT(E579, B579, ".", C579), _xlfn.CONCAT(E579, C579)))</f>
        <v>JC1.2</v>
      </c>
    </row>
    <row r="580" spans="1:9" customFormat="1" x14ac:dyDescent="0.45">
      <c r="A580" s="96" t="s">
        <v>5766</v>
      </c>
      <c r="B580">
        <v>1</v>
      </c>
      <c r="C580" s="92">
        <v>2</v>
      </c>
      <c r="D580" s="93" t="s">
        <v>636</v>
      </c>
      <c r="E580" t="str" cm="1">
        <f t="array" ref="E580">IFERROR(_xlfn.SWITCH(A580, "Tiny", "TS", "Mini", "MC", "Junior", "JC", "Senior", "SC", "GCSE", "GCSE"),"")</f>
        <v>JC</v>
      </c>
      <c r="F580" s="92" t="str">
        <f ca="1">IFERROR(VLOOKUP(I580,INDIRECT(A580&amp;"!"&amp;" C:D"), 2, FALSE),"")</f>
        <v>IF Statements</v>
      </c>
      <c r="G580" s="92" t="str" cm="1">
        <f t="array" ref="G580">IFERROR(CONCATENATE(TEXT(_xlfn.SWITCH(A580, "Tiny", "1", "Mini", "2", "Junior", "3", "Senior", "4", "GCSE", "5"),"00"),"-", IF(ISBLANK(B580), "XX", TEXT(B580,"00")), "-", TEXT(C580,"000")),"")</f>
        <v>03-01-002</v>
      </c>
      <c r="H580" t="str">
        <f>A580&amp;D580</f>
        <v>Junior4ac32148-ba5d-4be3-8daf-80aade8f8aed</v>
      </c>
      <c r="I580" s="97" t="str">
        <f>IF(ISBLANK(A580), "", IF(ISNUMBER(B580),_xlfn.CONCAT(E580, B580, ".", C580), _xlfn.CONCAT(E580, C580)))</f>
        <v>JC1.2</v>
      </c>
    </row>
    <row r="581" spans="1:9" customFormat="1" x14ac:dyDescent="0.45">
      <c r="A581" s="96" t="s">
        <v>5766</v>
      </c>
      <c r="B581">
        <v>1</v>
      </c>
      <c r="C581" s="92">
        <v>3</v>
      </c>
      <c r="D581" s="93" t="s">
        <v>671</v>
      </c>
      <c r="E581" t="str" cm="1">
        <f t="array" ref="E581">IFERROR(_xlfn.SWITCH(A581, "Tiny", "TS", "Mini", "MC", "Junior", "JC", "Senior", "SC", "GCSE", "GCSE"),"")</f>
        <v>JC</v>
      </c>
      <c r="F581" s="92" t="str">
        <f ca="1">IFERROR(VLOOKUP(I581,INDIRECT(A581&amp;"!"&amp;" C:D"), 2, FALSE),"")</f>
        <v>For Loops</v>
      </c>
      <c r="G581" s="92" t="str" cm="1">
        <f t="array" ref="G581">IFERROR(CONCATENATE(TEXT(_xlfn.SWITCH(A581, "Tiny", "1", "Mini", "2", "Junior", "3", "Senior", "4", "GCSE", "5"),"00"),"-", IF(ISBLANK(B581), "XX", TEXT(B581,"00")), "-", TEXT(C581,"000")),"")</f>
        <v>03-01-003</v>
      </c>
      <c r="H581" t="str">
        <f>A581&amp;D581</f>
        <v>Junior237ea963-231c-4895-aa31-bdf10490c2cd</v>
      </c>
      <c r="I581" s="97" t="str">
        <f>IF(ISBLANK(A581), "", IF(ISNUMBER(B581),_xlfn.CONCAT(E581, B581, ".", C581), _xlfn.CONCAT(E581, C581)))</f>
        <v>JC1.3</v>
      </c>
    </row>
    <row r="582" spans="1:9" customFormat="1" x14ac:dyDescent="0.45">
      <c r="A582" s="96" t="s">
        <v>5766</v>
      </c>
      <c r="B582">
        <v>1</v>
      </c>
      <c r="C582" s="92">
        <v>3</v>
      </c>
      <c r="D582" s="93" t="s">
        <v>659</v>
      </c>
      <c r="E582" t="str" cm="1">
        <f t="array" ref="E582">IFERROR(_xlfn.SWITCH(A582, "Tiny", "TS", "Mini", "MC", "Junior", "JC", "Senior", "SC", "GCSE", "GCSE"),"")</f>
        <v>JC</v>
      </c>
      <c r="F582" s="92" t="str">
        <f ca="1">IFERROR(VLOOKUP(I582,INDIRECT(A582&amp;"!"&amp;" C:D"), 2, FALSE),"")</f>
        <v>For Loops</v>
      </c>
      <c r="G582" s="92" t="str" cm="1">
        <f t="array" ref="G582">IFERROR(CONCATENATE(TEXT(_xlfn.SWITCH(A582, "Tiny", "1", "Mini", "2", "Junior", "3", "Senior", "4", "GCSE", "5"),"00"),"-", IF(ISBLANK(B582), "XX", TEXT(B582,"00")), "-", TEXT(C582,"000")),"")</f>
        <v>03-01-003</v>
      </c>
      <c r="H582" t="str">
        <f>A582&amp;D582</f>
        <v>Junior608c41c6-f6d9-4c4f-8b3f-25c2403b9856</v>
      </c>
      <c r="I582" s="97" t="str">
        <f>IF(ISBLANK(A582), "", IF(ISNUMBER(B582),_xlfn.CONCAT(E582, B582, ".", C582), _xlfn.CONCAT(E582, C582)))</f>
        <v>JC1.3</v>
      </c>
    </row>
    <row r="583" spans="1:9" customFormat="1" x14ac:dyDescent="0.45">
      <c r="A583" s="96" t="s">
        <v>5766</v>
      </c>
      <c r="B583">
        <v>1</v>
      </c>
      <c r="C583" s="92">
        <v>3</v>
      </c>
      <c r="D583" s="93" t="s">
        <v>662</v>
      </c>
      <c r="E583" t="str" cm="1">
        <f t="array" ref="E583">IFERROR(_xlfn.SWITCH(A583, "Tiny", "TS", "Mini", "MC", "Junior", "JC", "Senior", "SC", "GCSE", "GCSE"),"")</f>
        <v>JC</v>
      </c>
      <c r="F583" s="92" t="str">
        <f ca="1">IFERROR(VLOOKUP(I583,INDIRECT(A583&amp;"!"&amp;" C:D"), 2, FALSE),"")</f>
        <v>For Loops</v>
      </c>
      <c r="G583" s="92" t="str" cm="1">
        <f t="array" ref="G583">IFERROR(CONCATENATE(TEXT(_xlfn.SWITCH(A583, "Tiny", "1", "Mini", "2", "Junior", "3", "Senior", "4", "GCSE", "5"),"00"),"-", IF(ISBLANK(B583), "XX", TEXT(B583,"00")), "-", TEXT(C583,"000")),"")</f>
        <v>03-01-003</v>
      </c>
      <c r="H583" t="str">
        <f>A583&amp;D583</f>
        <v>Juniora7f86bab-a9cb-4dde-9d58-f649ffbd38ee</v>
      </c>
      <c r="I583" s="97" t="str">
        <f>IF(ISBLANK(A583), "", IF(ISNUMBER(B583),_xlfn.CONCAT(E583, B583, ".", C583), _xlfn.CONCAT(E583, C583)))</f>
        <v>JC1.3</v>
      </c>
    </row>
    <row r="584" spans="1:9" customFormat="1" x14ac:dyDescent="0.45">
      <c r="A584" s="96" t="s">
        <v>5766</v>
      </c>
      <c r="B584">
        <v>1</v>
      </c>
      <c r="C584" s="92">
        <v>3</v>
      </c>
      <c r="D584" s="93" t="s">
        <v>674</v>
      </c>
      <c r="E584" t="str" cm="1">
        <f t="array" ref="E584">IFERROR(_xlfn.SWITCH(A584, "Tiny", "TS", "Mini", "MC", "Junior", "JC", "Senior", "SC", "GCSE", "GCSE"),"")</f>
        <v>JC</v>
      </c>
      <c r="F584" s="92" t="str">
        <f ca="1">IFERROR(VLOOKUP(I584,INDIRECT(A584&amp;"!"&amp;" C:D"), 2, FALSE),"")</f>
        <v>For Loops</v>
      </c>
      <c r="G584" s="92" t="str" cm="1">
        <f t="array" ref="G584">IFERROR(CONCATENATE(TEXT(_xlfn.SWITCH(A584, "Tiny", "1", "Mini", "2", "Junior", "3", "Senior", "4", "GCSE", "5"),"00"),"-", IF(ISBLANK(B584), "XX", TEXT(B584,"00")), "-", TEXT(C584,"000")),"")</f>
        <v>03-01-003</v>
      </c>
      <c r="H584" t="str">
        <f>A584&amp;D584</f>
        <v>Juniorb1f5e786-c8aa-4a82-893c-e0beb1b684d9</v>
      </c>
      <c r="I584" s="97" t="str">
        <f>IF(ISBLANK(A584), "", IF(ISNUMBER(B584),_xlfn.CONCAT(E584, B584, ".", C584), _xlfn.CONCAT(E584, C584)))</f>
        <v>JC1.3</v>
      </c>
    </row>
    <row r="585" spans="1:9" customFormat="1" x14ac:dyDescent="0.45">
      <c r="A585" s="96" t="s">
        <v>5766</v>
      </c>
      <c r="B585">
        <v>1</v>
      </c>
      <c r="C585" s="92">
        <v>3</v>
      </c>
      <c r="D585" s="93" t="s">
        <v>2760</v>
      </c>
      <c r="E585" t="str" cm="1">
        <f t="array" ref="E585">IFERROR(_xlfn.SWITCH(A585, "Tiny", "TS", "Mini", "MC", "Junior", "JC", "Senior", "SC", "GCSE", "GCSE"),"")</f>
        <v>JC</v>
      </c>
      <c r="F585" s="92" t="str">
        <f ca="1">IFERROR(VLOOKUP(I585,INDIRECT(A585&amp;"!"&amp;" C:D"), 2, FALSE),"")</f>
        <v>For Loops</v>
      </c>
      <c r="G585" s="92" t="str" cm="1">
        <f t="array" ref="G585">IFERROR(CONCATENATE(TEXT(_xlfn.SWITCH(A585, "Tiny", "1", "Mini", "2", "Junior", "3", "Senior", "4", "GCSE", "5"),"00"),"-", IF(ISBLANK(B585), "XX", TEXT(B585,"00")), "-", TEXT(C585,"000")),"")</f>
        <v>03-01-003</v>
      </c>
      <c r="H585" t="str">
        <f>A585&amp;D585</f>
        <v>Juniorbe8a5679-cf14-47d4-8163-70090c8ada39</v>
      </c>
      <c r="I585" s="97" t="str">
        <f>IF(ISBLANK(A585), "", IF(ISNUMBER(B585),_xlfn.CONCAT(E585, B585, ".", C585), _xlfn.CONCAT(E585, C585)))</f>
        <v>JC1.3</v>
      </c>
    </row>
    <row r="586" spans="1:9" customFormat="1" x14ac:dyDescent="0.45">
      <c r="A586" s="96" t="s">
        <v>5766</v>
      </c>
      <c r="B586">
        <v>1</v>
      </c>
      <c r="C586" s="92">
        <v>4</v>
      </c>
      <c r="D586" s="93" t="s">
        <v>682</v>
      </c>
      <c r="E586" t="str" cm="1">
        <f t="array" ref="E586">IFERROR(_xlfn.SWITCH(A586, "Tiny", "TS", "Mini", "MC", "Junior", "JC", "Senior", "SC", "GCSE", "GCSE"),"")</f>
        <v>JC</v>
      </c>
      <c r="F586" s="92" t="str">
        <f ca="1">IFERROR(VLOOKUP(I586,INDIRECT(A586&amp;"!"&amp;" C:D"), 2, FALSE),"")</f>
        <v>While Loops</v>
      </c>
      <c r="G586" s="92" t="str" cm="1">
        <f t="array" ref="G586">IFERROR(CONCATENATE(TEXT(_xlfn.SWITCH(A586, "Tiny", "1", "Mini", "2", "Junior", "3", "Senior", "4", "GCSE", "5"),"00"),"-", IF(ISBLANK(B586), "XX", TEXT(B586,"00")), "-", TEXT(C586,"000")),"")</f>
        <v>03-01-004</v>
      </c>
      <c r="H586" t="str">
        <f>A586&amp;D586</f>
        <v>Junior92b51b9d-4a54-4ab0-8336-27ab439624ce</v>
      </c>
      <c r="I586" s="97" t="str">
        <f>IF(ISBLANK(A586), "", IF(ISNUMBER(B586),_xlfn.CONCAT(E586, B586, ".", C586), _xlfn.CONCAT(E586, C586)))</f>
        <v>JC1.4</v>
      </c>
    </row>
    <row r="587" spans="1:9" customFormat="1" x14ac:dyDescent="0.45">
      <c r="A587" s="96" t="s">
        <v>5766</v>
      </c>
      <c r="B587">
        <v>1</v>
      </c>
      <c r="C587" s="92">
        <v>4</v>
      </c>
      <c r="D587" s="93" t="s">
        <v>679</v>
      </c>
      <c r="E587" t="str" cm="1">
        <f t="array" ref="E587">IFERROR(_xlfn.SWITCH(A587, "Tiny", "TS", "Mini", "MC", "Junior", "JC", "Senior", "SC", "GCSE", "GCSE"),"")</f>
        <v>JC</v>
      </c>
      <c r="F587" s="92" t="str">
        <f ca="1">IFERROR(VLOOKUP(I587,INDIRECT(A587&amp;"!"&amp;" C:D"), 2, FALSE),"")</f>
        <v>While Loops</v>
      </c>
      <c r="G587" s="92" t="str" cm="1">
        <f t="array" ref="G587">IFERROR(CONCATENATE(TEXT(_xlfn.SWITCH(A587, "Tiny", "1", "Mini", "2", "Junior", "3", "Senior", "4", "GCSE", "5"),"00"),"-", IF(ISBLANK(B587), "XX", TEXT(B587,"00")), "-", TEXT(C587,"000")),"")</f>
        <v>03-01-004</v>
      </c>
      <c r="H587" t="str">
        <f>A587&amp;D587</f>
        <v>Juniorab4537a3-d741-46f9-b2ca-ff98905db86b</v>
      </c>
      <c r="I587" s="97" t="str">
        <f>IF(ISBLANK(A587), "", IF(ISNUMBER(B587),_xlfn.CONCAT(E587, B587, ".", C587), _xlfn.CONCAT(E587, C587)))</f>
        <v>JC1.4</v>
      </c>
    </row>
    <row r="588" spans="1:9" customFormat="1" x14ac:dyDescent="0.45">
      <c r="A588" s="96" t="s">
        <v>5766</v>
      </c>
      <c r="B588">
        <v>1</v>
      </c>
      <c r="C588" s="92">
        <v>5</v>
      </c>
      <c r="D588" s="93" t="s">
        <v>747</v>
      </c>
      <c r="E588" t="str" cm="1">
        <f t="array" ref="E588">IFERROR(_xlfn.SWITCH(A588, "Tiny", "TS", "Mini", "MC", "Junior", "JC", "Senior", "SC", "GCSE", "GCSE"),"")</f>
        <v>JC</v>
      </c>
      <c r="F588" s="92" t="str">
        <f ca="1">IFERROR(VLOOKUP(I588,INDIRECT(A588&amp;"!"&amp;" C:D"), 2, FALSE),"")</f>
        <v>Strings</v>
      </c>
      <c r="G588" s="92" t="str" cm="1">
        <f t="array" ref="G588">IFERROR(CONCATENATE(TEXT(_xlfn.SWITCH(A588, "Tiny", "1", "Mini", "2", "Junior", "3", "Senior", "4", "GCSE", "5"),"00"),"-", IF(ISBLANK(B588), "XX", TEXT(B588,"00")), "-", TEXT(C588,"000")),"")</f>
        <v>03-01-005</v>
      </c>
      <c r="H588" t="str">
        <f>A588&amp;D588</f>
        <v>Junior544a70c0-6766-4d9d-b0c9-b444a27b5266</v>
      </c>
      <c r="I588" s="97" t="str">
        <f>IF(ISBLANK(A588), "", IF(ISNUMBER(B588),_xlfn.CONCAT(E588, B588, ".", C588), _xlfn.CONCAT(E588, C588)))</f>
        <v>JC1.5</v>
      </c>
    </row>
    <row r="589" spans="1:9" customFormat="1" x14ac:dyDescent="0.45">
      <c r="A589" s="96" t="s">
        <v>5766</v>
      </c>
      <c r="B589">
        <v>1</v>
      </c>
      <c r="C589" s="92">
        <v>5</v>
      </c>
      <c r="D589" s="93" t="s">
        <v>1040</v>
      </c>
      <c r="E589" t="str" cm="1">
        <f t="array" ref="E589">IFERROR(_xlfn.SWITCH(A589, "Tiny", "TS", "Mini", "MC", "Junior", "JC", "Senior", "SC", "GCSE", "GCSE"),"")</f>
        <v>JC</v>
      </c>
      <c r="F589" s="92" t="str">
        <f ca="1">IFERROR(VLOOKUP(I589,INDIRECT(A589&amp;"!"&amp;" C:D"), 2, FALSE),"")</f>
        <v>Strings</v>
      </c>
      <c r="G589" s="92" t="str" cm="1">
        <f t="array" ref="G589">IFERROR(CONCATENATE(TEXT(_xlfn.SWITCH(A589, "Tiny", "1", "Mini", "2", "Junior", "3", "Senior", "4", "GCSE", "5"),"00"),"-", IF(ISBLANK(B589), "XX", TEXT(B589,"00")), "-", TEXT(C589,"000")),"")</f>
        <v>03-01-005</v>
      </c>
      <c r="H589" t="str">
        <f>A589&amp;D589</f>
        <v>Junior5fd2d8b3-4a80-4a84-b2c2-89b77a2b1a30</v>
      </c>
      <c r="I589" s="97" t="str">
        <f>IF(ISBLANK(A589), "", IF(ISNUMBER(B589),_xlfn.CONCAT(E589, B589, ".", C589), _xlfn.CONCAT(E589, C589)))</f>
        <v>JC1.5</v>
      </c>
    </row>
    <row r="590" spans="1:9" customFormat="1" x14ac:dyDescent="0.45">
      <c r="A590" s="96" t="s">
        <v>5766</v>
      </c>
      <c r="B590">
        <v>1</v>
      </c>
      <c r="C590" s="92">
        <v>5</v>
      </c>
      <c r="D590" s="93" t="s">
        <v>756</v>
      </c>
      <c r="E590" t="str" cm="1">
        <f t="array" ref="E590">IFERROR(_xlfn.SWITCH(A590, "Tiny", "TS", "Mini", "MC", "Junior", "JC", "Senior", "SC", "GCSE", "GCSE"),"")</f>
        <v>JC</v>
      </c>
      <c r="F590" s="92" t="str">
        <f ca="1">IFERROR(VLOOKUP(I590,INDIRECT(A590&amp;"!"&amp;" C:D"), 2, FALSE),"")</f>
        <v>Strings</v>
      </c>
      <c r="G590" s="92" t="str" cm="1">
        <f t="array" ref="G590">IFERROR(CONCATENATE(TEXT(_xlfn.SWITCH(A590, "Tiny", "1", "Mini", "2", "Junior", "3", "Senior", "4", "GCSE", "5"),"00"),"-", IF(ISBLANK(B590), "XX", TEXT(B590,"00")), "-", TEXT(C590,"000")),"")</f>
        <v>03-01-005</v>
      </c>
      <c r="H590" t="str">
        <f>A590&amp;D590</f>
        <v>Junior603e63d4-7bdf-4f28-a083-b99826796c39</v>
      </c>
      <c r="I590" s="97" t="str">
        <f>IF(ISBLANK(A590), "", IF(ISNUMBER(B590),_xlfn.CONCAT(E590, B590, ".", C590), _xlfn.CONCAT(E590, C590)))</f>
        <v>JC1.5</v>
      </c>
    </row>
    <row r="591" spans="1:9" customFormat="1" x14ac:dyDescent="0.45">
      <c r="A591" s="96" t="s">
        <v>5766</v>
      </c>
      <c r="B591">
        <v>1</v>
      </c>
      <c r="C591" s="92">
        <v>5</v>
      </c>
      <c r="D591" s="93" t="s">
        <v>1032</v>
      </c>
      <c r="E591" t="str" cm="1">
        <f t="array" ref="E591">IFERROR(_xlfn.SWITCH(A591, "Tiny", "TS", "Mini", "MC", "Junior", "JC", "Senior", "SC", "GCSE", "GCSE"),"")</f>
        <v>JC</v>
      </c>
      <c r="F591" s="92" t="str">
        <f ca="1">IFERROR(VLOOKUP(I591,INDIRECT(A591&amp;"!"&amp;" C:D"), 2, FALSE),"")</f>
        <v>Strings</v>
      </c>
      <c r="G591" s="92" t="str" cm="1">
        <f t="array" ref="G591">IFERROR(CONCATENATE(TEXT(_xlfn.SWITCH(A591, "Tiny", "1", "Mini", "2", "Junior", "3", "Senior", "4", "GCSE", "5"),"00"),"-", IF(ISBLANK(B591), "XX", TEXT(B591,"00")), "-", TEXT(C591,"000")),"")</f>
        <v>03-01-005</v>
      </c>
      <c r="H591" t="str">
        <f>A591&amp;D591</f>
        <v>Juniora7b16418-a279-4324-a874-7fd097ec8b2c</v>
      </c>
      <c r="I591" s="97" t="str">
        <f>IF(ISBLANK(A591), "", IF(ISNUMBER(B591),_xlfn.CONCAT(E591, B591, ".", C591), _xlfn.CONCAT(E591, C591)))</f>
        <v>JC1.5</v>
      </c>
    </row>
    <row r="592" spans="1:9" customFormat="1" x14ac:dyDescent="0.45">
      <c r="A592" s="96" t="s">
        <v>5766</v>
      </c>
      <c r="B592">
        <v>1</v>
      </c>
      <c r="C592" s="92">
        <v>5</v>
      </c>
      <c r="D592" s="93" t="s">
        <v>1029</v>
      </c>
      <c r="E592" t="str" cm="1">
        <f t="array" ref="E592">IFERROR(_xlfn.SWITCH(A592, "Tiny", "TS", "Mini", "MC", "Junior", "JC", "Senior", "SC", "GCSE", "GCSE"),"")</f>
        <v>JC</v>
      </c>
      <c r="F592" s="92" t="str">
        <f ca="1">IFERROR(VLOOKUP(I592,INDIRECT(A592&amp;"!"&amp;" C:D"), 2, FALSE),"")</f>
        <v>Strings</v>
      </c>
      <c r="G592" s="92" t="str" cm="1">
        <f t="array" ref="G592">IFERROR(CONCATENATE(TEXT(_xlfn.SWITCH(A592, "Tiny", "1", "Mini", "2", "Junior", "3", "Senior", "4", "GCSE", "5"),"00"),"-", IF(ISBLANK(B592), "XX", TEXT(B592,"00")), "-", TEXT(C592,"000")),"")</f>
        <v>03-01-005</v>
      </c>
      <c r="H592" t="str">
        <f>A592&amp;D592</f>
        <v>Juniord51e4396-5ab8-4685-b733-8855ee34b480</v>
      </c>
      <c r="I592" s="97" t="str">
        <f>IF(ISBLANK(A592), "", IF(ISNUMBER(B592),_xlfn.CONCAT(E592, B592, ".", C592), _xlfn.CONCAT(E592, C592)))</f>
        <v>JC1.5</v>
      </c>
    </row>
    <row r="593" spans="1:9" customFormat="1" x14ac:dyDescent="0.45">
      <c r="A593" s="96" t="s">
        <v>5766</v>
      </c>
      <c r="B593">
        <v>1</v>
      </c>
      <c r="C593" s="92">
        <v>5</v>
      </c>
      <c r="D593" s="93" t="s">
        <v>858</v>
      </c>
      <c r="E593" t="str" cm="1">
        <f t="array" ref="E593">IFERROR(_xlfn.SWITCH(A593, "Tiny", "TS", "Mini", "MC", "Junior", "JC", "Senior", "SC", "GCSE", "GCSE"),"")</f>
        <v>JC</v>
      </c>
      <c r="F593" s="92" t="str">
        <f ca="1">IFERROR(VLOOKUP(I593,INDIRECT(A593&amp;"!"&amp;" C:D"), 2, FALSE),"")</f>
        <v>Strings</v>
      </c>
      <c r="G593" s="92" t="str" cm="1">
        <f t="array" ref="G593">IFERROR(CONCATENATE(TEXT(_xlfn.SWITCH(A593, "Tiny", "1", "Mini", "2", "Junior", "3", "Senior", "4", "GCSE", "5"),"00"),"-", IF(ISBLANK(B593), "XX", TEXT(B593,"00")), "-", TEXT(C593,"000")),"")</f>
        <v>03-01-005</v>
      </c>
      <c r="H593" t="str">
        <f>A593&amp;D593</f>
        <v>Juniordbbd06fd-3065-4047-afd6-30045829b9d3</v>
      </c>
      <c r="I593" s="97" t="str">
        <f>IF(ISBLANK(A593), "", IF(ISNUMBER(B593),_xlfn.CONCAT(E593, B593, ".", C593), _xlfn.CONCAT(E593, C593)))</f>
        <v>JC1.5</v>
      </c>
    </row>
    <row r="594" spans="1:9" customFormat="1" x14ac:dyDescent="0.45">
      <c r="A594" s="96" t="s">
        <v>5766</v>
      </c>
      <c r="B594">
        <v>1</v>
      </c>
      <c r="C594" s="92">
        <v>5</v>
      </c>
      <c r="D594" s="93" t="s">
        <v>1053</v>
      </c>
      <c r="E594" t="str" cm="1">
        <f t="array" ref="E594">IFERROR(_xlfn.SWITCH(A594, "Tiny", "TS", "Mini", "MC", "Junior", "JC", "Senior", "SC", "GCSE", "GCSE"),"")</f>
        <v>JC</v>
      </c>
      <c r="F594" s="92" t="str">
        <f ca="1">IFERROR(VLOOKUP(I594,INDIRECT(A594&amp;"!"&amp;" C:D"), 2, FALSE),"")</f>
        <v>Strings</v>
      </c>
      <c r="G594" s="92" t="str" cm="1">
        <f t="array" ref="G594">IFERROR(CONCATENATE(TEXT(_xlfn.SWITCH(A594, "Tiny", "1", "Mini", "2", "Junior", "3", "Senior", "4", "GCSE", "5"),"00"),"-", IF(ISBLANK(B594), "XX", TEXT(B594,"00")), "-", TEXT(C594,"000")),"")</f>
        <v>03-01-005</v>
      </c>
      <c r="H594" t="str">
        <f>A594&amp;D594</f>
        <v>Juniore7e5818a-627d-4643-bcbd-6de9e1085e7c</v>
      </c>
      <c r="I594" s="97" t="str">
        <f>IF(ISBLANK(A594), "", IF(ISNUMBER(B594),_xlfn.CONCAT(E594, B594, ".", C594), _xlfn.CONCAT(E594, C594)))</f>
        <v>JC1.5</v>
      </c>
    </row>
    <row r="595" spans="1:9" customFormat="1" x14ac:dyDescent="0.45">
      <c r="A595" s="96" t="s">
        <v>5766</v>
      </c>
      <c r="B595">
        <v>1</v>
      </c>
      <c r="C595" s="92">
        <v>6</v>
      </c>
      <c r="D595" s="93" t="s">
        <v>855</v>
      </c>
      <c r="E595" t="str" cm="1">
        <f t="array" ref="E595">IFERROR(_xlfn.SWITCH(A595, "Tiny", "TS", "Mini", "MC", "Junior", "JC", "Senior", "SC", "GCSE", "GCSE"),"")</f>
        <v>JC</v>
      </c>
      <c r="F595" s="92" t="str">
        <f ca="1">IFERROR(VLOOKUP(I595,INDIRECT(A595&amp;"!"&amp;" C:D"), 2, FALSE),"")</f>
        <v>Lists</v>
      </c>
      <c r="G595" s="92" t="str" cm="1">
        <f t="array" ref="G595">IFERROR(CONCATENATE(TEXT(_xlfn.SWITCH(A595, "Tiny", "1", "Mini", "2", "Junior", "3", "Senior", "4", "GCSE", "5"),"00"),"-", IF(ISBLANK(B595), "XX", TEXT(B595,"00")), "-", TEXT(C595,"000")),"")</f>
        <v>03-01-006</v>
      </c>
      <c r="H595" t="str">
        <f>A595&amp;D595</f>
        <v>Junior240beeff-cf19-4b05-977d-7fb2f5e3aace</v>
      </c>
      <c r="I595" s="97" t="str">
        <f>IF(ISBLANK(A595), "", IF(ISNUMBER(B595),_xlfn.CONCAT(E595, B595, ".", C595), _xlfn.CONCAT(E595, C595)))</f>
        <v>JC1.6</v>
      </c>
    </row>
    <row r="596" spans="1:9" customFormat="1" x14ac:dyDescent="0.45">
      <c r="A596" s="96" t="s">
        <v>5766</v>
      </c>
      <c r="B596">
        <v>1</v>
      </c>
      <c r="C596" s="92">
        <v>6</v>
      </c>
      <c r="D596" s="93" t="s">
        <v>296</v>
      </c>
      <c r="E596" t="str" cm="1">
        <f t="array" ref="E596">IFERROR(_xlfn.SWITCH(A596, "Tiny", "TS", "Mini", "MC", "Junior", "JC", "Senior", "SC", "GCSE", "GCSE"),"")</f>
        <v>JC</v>
      </c>
      <c r="F596" s="92" t="str">
        <f ca="1">IFERROR(VLOOKUP(I596,INDIRECT(A596&amp;"!"&amp;" C:D"), 2, FALSE),"")</f>
        <v>Lists</v>
      </c>
      <c r="G596" s="92" t="str" cm="1">
        <f t="array" ref="G596">IFERROR(CONCATENATE(TEXT(_xlfn.SWITCH(A596, "Tiny", "1", "Mini", "2", "Junior", "3", "Senior", "4", "GCSE", "5"),"00"),"-", IF(ISBLANK(B596), "XX", TEXT(B596,"00")), "-", TEXT(C596,"000")),"")</f>
        <v>03-01-006</v>
      </c>
      <c r="H596" t="str">
        <f>A596&amp;D596</f>
        <v>Junior269d7786-5110-4884-91aa-0d40b14ab2e7</v>
      </c>
      <c r="I596" s="97" t="str">
        <f>IF(ISBLANK(A596), "", IF(ISNUMBER(B596),_xlfn.CONCAT(E596, B596, ".", C596), _xlfn.CONCAT(E596, C596)))</f>
        <v>JC1.6</v>
      </c>
    </row>
    <row r="597" spans="1:9" customFormat="1" x14ac:dyDescent="0.45">
      <c r="A597" s="96" t="s">
        <v>5766</v>
      </c>
      <c r="B597">
        <v>1</v>
      </c>
      <c r="C597" s="92">
        <v>6</v>
      </c>
      <c r="D597" s="93" t="s">
        <v>867</v>
      </c>
      <c r="E597" t="str" cm="1">
        <f t="array" ref="E597">IFERROR(_xlfn.SWITCH(A597, "Tiny", "TS", "Mini", "MC", "Junior", "JC", "Senior", "SC", "GCSE", "GCSE"),"")</f>
        <v>JC</v>
      </c>
      <c r="F597" s="92" t="str">
        <f ca="1">IFERROR(VLOOKUP(I597,INDIRECT(A597&amp;"!"&amp;" C:D"), 2, FALSE),"")</f>
        <v>Lists</v>
      </c>
      <c r="G597" s="92" t="str" cm="1">
        <f t="array" ref="G597">IFERROR(CONCATENATE(TEXT(_xlfn.SWITCH(A597, "Tiny", "1", "Mini", "2", "Junior", "3", "Senior", "4", "GCSE", "5"),"00"),"-", IF(ISBLANK(B597), "XX", TEXT(B597,"00")), "-", TEXT(C597,"000")),"")</f>
        <v>03-01-006</v>
      </c>
      <c r="H597" t="str">
        <f>A597&amp;D597</f>
        <v>Junior43b917b5-cc89-4bf5-bdcf-1fa53839413b</v>
      </c>
      <c r="I597" s="97" t="str">
        <f>IF(ISBLANK(A597), "", IF(ISNUMBER(B597),_xlfn.CONCAT(E597, B597, ".", C597), _xlfn.CONCAT(E597, C597)))</f>
        <v>JC1.6</v>
      </c>
    </row>
    <row r="598" spans="1:9" customFormat="1" x14ac:dyDescent="0.45">
      <c r="A598" s="96" t="s">
        <v>5766</v>
      </c>
      <c r="B598">
        <v>1</v>
      </c>
      <c r="C598" s="92">
        <v>6</v>
      </c>
      <c r="D598" s="93" t="s">
        <v>747</v>
      </c>
      <c r="E598" t="str" cm="1">
        <f t="array" ref="E598">IFERROR(_xlfn.SWITCH(A598, "Tiny", "TS", "Mini", "MC", "Junior", "JC", "Senior", "SC", "GCSE", "GCSE"),"")</f>
        <v>JC</v>
      </c>
      <c r="F598" s="92" t="str">
        <f ca="1">IFERROR(VLOOKUP(I598,INDIRECT(A598&amp;"!"&amp;" C:D"), 2, FALSE),"")</f>
        <v>Lists</v>
      </c>
      <c r="G598" s="92" t="str" cm="1">
        <f t="array" ref="G598">IFERROR(CONCATENATE(TEXT(_xlfn.SWITCH(A598, "Tiny", "1", "Mini", "2", "Junior", "3", "Senior", "4", "GCSE", "5"),"00"),"-", IF(ISBLANK(B598), "XX", TEXT(B598,"00")), "-", TEXT(C598,"000")),"")</f>
        <v>03-01-006</v>
      </c>
      <c r="H598" t="str">
        <f>A598&amp;D598</f>
        <v>Junior544a70c0-6766-4d9d-b0c9-b444a27b5266</v>
      </c>
      <c r="I598" s="97" t="str">
        <f>IF(ISBLANK(A598), "", IF(ISNUMBER(B598),_xlfn.CONCAT(E598, B598, ".", C598), _xlfn.CONCAT(E598, C598)))</f>
        <v>JC1.6</v>
      </c>
    </row>
    <row r="599" spans="1:9" customFormat="1" x14ac:dyDescent="0.45">
      <c r="A599" s="96" t="s">
        <v>5766</v>
      </c>
      <c r="B599">
        <v>1</v>
      </c>
      <c r="C599" s="92">
        <v>6</v>
      </c>
      <c r="D599" s="93" t="s">
        <v>391</v>
      </c>
      <c r="E599" t="str" cm="1">
        <f t="array" ref="E599">IFERROR(_xlfn.SWITCH(A599, "Tiny", "TS", "Mini", "MC", "Junior", "JC", "Senior", "SC", "GCSE", "GCSE"),"")</f>
        <v>JC</v>
      </c>
      <c r="F599" s="92" t="str">
        <f ca="1">IFERROR(VLOOKUP(I599,INDIRECT(A599&amp;"!"&amp;" C:D"), 2, FALSE),"")</f>
        <v>Lists</v>
      </c>
      <c r="G599" s="92" t="str" cm="1">
        <f t="array" ref="G599">IFERROR(CONCATENATE(TEXT(_xlfn.SWITCH(A599, "Tiny", "1", "Mini", "2", "Junior", "3", "Senior", "4", "GCSE", "5"),"00"),"-", IF(ISBLANK(B599), "XX", TEXT(B599,"00")), "-", TEXT(C599,"000")),"")</f>
        <v>03-01-006</v>
      </c>
      <c r="H599" t="str">
        <f>A599&amp;D599</f>
        <v>Juniora7efbf4b-377b-4afb-aa2f-e6295f378a3a</v>
      </c>
      <c r="I599" s="97" t="str">
        <f>IF(ISBLANK(A599), "", IF(ISNUMBER(B599),_xlfn.CONCAT(E599, B599, ".", C599), _xlfn.CONCAT(E599, C599)))</f>
        <v>JC1.6</v>
      </c>
    </row>
    <row r="600" spans="1:9" customFormat="1" x14ac:dyDescent="0.45">
      <c r="A600" s="96" t="s">
        <v>5766</v>
      </c>
      <c r="B600">
        <v>1</v>
      </c>
      <c r="C600" s="92">
        <v>6</v>
      </c>
      <c r="D600" s="93" t="s">
        <v>805</v>
      </c>
      <c r="E600" t="str" cm="1">
        <f t="array" ref="E600">IFERROR(_xlfn.SWITCH(A600, "Tiny", "TS", "Mini", "MC", "Junior", "JC", "Senior", "SC", "GCSE", "GCSE"),"")</f>
        <v>JC</v>
      </c>
      <c r="F600" s="92" t="str">
        <f ca="1">IFERROR(VLOOKUP(I600,INDIRECT(A600&amp;"!"&amp;" C:D"), 2, FALSE),"")</f>
        <v>Lists</v>
      </c>
      <c r="G600" s="92" t="str" cm="1">
        <f t="array" ref="G600">IFERROR(CONCATENATE(TEXT(_xlfn.SWITCH(A600, "Tiny", "1", "Mini", "2", "Junior", "3", "Senior", "4", "GCSE", "5"),"00"),"-", IF(ISBLANK(B600), "XX", TEXT(B600,"00")), "-", TEXT(C600,"000")),"")</f>
        <v>03-01-006</v>
      </c>
      <c r="H600" t="str">
        <f>A600&amp;D600</f>
        <v>Juniorabb68744-eed8-4b1c-9a74-3d8f9df7c6b6</v>
      </c>
      <c r="I600" s="97" t="str">
        <f>IF(ISBLANK(A600), "", IF(ISNUMBER(B600),_xlfn.CONCAT(E600, B600, ".", C600), _xlfn.CONCAT(E600, C600)))</f>
        <v>JC1.6</v>
      </c>
    </row>
    <row r="601" spans="1:9" customFormat="1" x14ac:dyDescent="0.45">
      <c r="A601" s="96" t="s">
        <v>5766</v>
      </c>
      <c r="B601">
        <v>1</v>
      </c>
      <c r="C601" s="92">
        <v>6</v>
      </c>
      <c r="D601" s="93" t="s">
        <v>858</v>
      </c>
      <c r="E601" t="str" cm="1">
        <f t="array" ref="E601">IFERROR(_xlfn.SWITCH(A601, "Tiny", "TS", "Mini", "MC", "Junior", "JC", "Senior", "SC", "GCSE", "GCSE"),"")</f>
        <v>JC</v>
      </c>
      <c r="F601" s="92" t="str">
        <f ca="1">IFERROR(VLOOKUP(I601,INDIRECT(A601&amp;"!"&amp;" C:D"), 2, FALSE),"")</f>
        <v>Lists</v>
      </c>
      <c r="G601" s="92" t="str" cm="1">
        <f t="array" ref="G601">IFERROR(CONCATENATE(TEXT(_xlfn.SWITCH(A601, "Tiny", "1", "Mini", "2", "Junior", "3", "Senior", "4", "GCSE", "5"),"00"),"-", IF(ISBLANK(B601), "XX", TEXT(B601,"00")), "-", TEXT(C601,"000")),"")</f>
        <v>03-01-006</v>
      </c>
      <c r="H601" t="str">
        <f>A601&amp;D601</f>
        <v>Juniordbbd06fd-3065-4047-afd6-30045829b9d3</v>
      </c>
      <c r="I601" s="97" t="str">
        <f>IF(ISBLANK(A601), "", IF(ISNUMBER(B601),_xlfn.CONCAT(E601, B601, ".", C601), _xlfn.CONCAT(E601, C601)))</f>
        <v>JC1.6</v>
      </c>
    </row>
    <row r="602" spans="1:9" customFormat="1" x14ac:dyDescent="0.45">
      <c r="A602" s="96" t="s">
        <v>5766</v>
      </c>
      <c r="B602">
        <v>1</v>
      </c>
      <c r="C602" s="92">
        <v>6</v>
      </c>
      <c r="D602" s="93" t="s">
        <v>819</v>
      </c>
      <c r="E602" t="str" cm="1">
        <f t="array" ref="E602">IFERROR(_xlfn.SWITCH(A602, "Tiny", "TS", "Mini", "MC", "Junior", "JC", "Senior", "SC", "GCSE", "GCSE"),"")</f>
        <v>JC</v>
      </c>
      <c r="F602" s="92" t="str">
        <f ca="1">IFERROR(VLOOKUP(I602,INDIRECT(A602&amp;"!"&amp;" C:D"), 2, FALSE),"")</f>
        <v>Lists</v>
      </c>
      <c r="G602" s="92" t="str" cm="1">
        <f t="array" ref="G602">IFERROR(CONCATENATE(TEXT(_xlfn.SWITCH(A602, "Tiny", "1", "Mini", "2", "Junior", "3", "Senior", "4", "GCSE", "5"),"00"),"-", IF(ISBLANK(B602), "XX", TEXT(B602,"00")), "-", TEXT(C602,"000")),"")</f>
        <v>03-01-006</v>
      </c>
      <c r="H602" t="str">
        <f>A602&amp;D602</f>
        <v>Juniore966ea3a-060b-4306-9234-d939ed6f26c4</v>
      </c>
      <c r="I602" s="97" t="str">
        <f>IF(ISBLANK(A602), "", IF(ISNUMBER(B602),_xlfn.CONCAT(E602, B602, ".", C602), _xlfn.CONCAT(E602, C602)))</f>
        <v>JC1.6</v>
      </c>
    </row>
    <row r="603" spans="1:9" customFormat="1" x14ac:dyDescent="0.45">
      <c r="A603" s="96" t="s">
        <v>5766</v>
      </c>
      <c r="B603">
        <v>1</v>
      </c>
      <c r="C603" s="92">
        <v>6</v>
      </c>
      <c r="D603" s="93" t="s">
        <v>802</v>
      </c>
      <c r="E603" t="str" cm="1">
        <f t="array" ref="E603">IFERROR(_xlfn.SWITCH(A603, "Tiny", "TS", "Mini", "MC", "Junior", "JC", "Senior", "SC", "GCSE", "GCSE"),"")</f>
        <v>JC</v>
      </c>
      <c r="F603" s="92" t="str">
        <f ca="1">IFERROR(VLOOKUP(I603,INDIRECT(A603&amp;"!"&amp;" C:D"), 2, FALSE),"")</f>
        <v>Lists</v>
      </c>
      <c r="G603" s="92" t="str" cm="1">
        <f t="array" ref="G603">IFERROR(CONCATENATE(TEXT(_xlfn.SWITCH(A603, "Tiny", "1", "Mini", "2", "Junior", "3", "Senior", "4", "GCSE", "5"),"00"),"-", IF(ISBLANK(B603), "XX", TEXT(B603,"00")), "-", TEXT(C603,"000")),"")</f>
        <v>03-01-006</v>
      </c>
      <c r="H603" t="str">
        <f>A603&amp;D603</f>
        <v>Juniorff41fec3-c9ef-432d-aa1c-0a145ab76a52</v>
      </c>
      <c r="I603" s="97" t="str">
        <f>IF(ISBLANK(A603), "", IF(ISNUMBER(B603),_xlfn.CONCAT(E603, B603, ".", C603), _xlfn.CONCAT(E603, C603)))</f>
        <v>JC1.6</v>
      </c>
    </row>
    <row r="604" spans="1:9" customFormat="1" x14ac:dyDescent="0.45">
      <c r="A604" s="96" t="s">
        <v>5766</v>
      </c>
      <c r="B604">
        <v>1</v>
      </c>
      <c r="C604" s="92">
        <v>7</v>
      </c>
      <c r="D604" s="93" t="s">
        <v>720</v>
      </c>
      <c r="E604" t="str" cm="1">
        <f t="array" ref="E604">IFERROR(_xlfn.SWITCH(A604, "Tiny", "TS", "Mini", "MC", "Junior", "JC", "Senior", "SC", "GCSE", "GCSE"),"")</f>
        <v>JC</v>
      </c>
      <c r="F604" s="92" t="str">
        <f ca="1">IFERROR(VLOOKUP(I604,INDIRECT(A604&amp;"!"&amp;" C:D"), 2, FALSE),"")</f>
        <v>Functions</v>
      </c>
      <c r="G604" s="92" t="str" cm="1">
        <f t="array" ref="G604">IFERROR(CONCATENATE(TEXT(_xlfn.SWITCH(A604, "Tiny", "1", "Mini", "2", "Junior", "3", "Senior", "4", "GCSE", "5"),"00"),"-", IF(ISBLANK(B604), "XX", TEXT(B604,"00")), "-", TEXT(C604,"000")),"")</f>
        <v>03-01-007</v>
      </c>
      <c r="H604" t="str">
        <f>A604&amp;D604</f>
        <v>Junior08e8d27b-c53f-4d12-97cf-d23c2ebde0f6</v>
      </c>
      <c r="I604" s="97" t="str">
        <f>IF(ISBLANK(A604), "", IF(ISNUMBER(B604),_xlfn.CONCAT(E604, B604, ".", C604), _xlfn.CONCAT(E604, C604)))</f>
        <v>JC1.7</v>
      </c>
    </row>
    <row r="605" spans="1:9" customFormat="1" x14ac:dyDescent="0.45">
      <c r="A605" s="96" t="s">
        <v>5766</v>
      </c>
      <c r="B605">
        <v>1</v>
      </c>
      <c r="C605" s="92">
        <v>7</v>
      </c>
      <c r="D605" s="93" t="s">
        <v>1508</v>
      </c>
      <c r="E605" t="str" cm="1">
        <f t="array" ref="E605">IFERROR(_xlfn.SWITCH(A605, "Tiny", "TS", "Mini", "MC", "Junior", "JC", "Senior", "SC", "GCSE", "GCSE"),"")</f>
        <v>JC</v>
      </c>
      <c r="F605" s="92" t="str">
        <f ca="1">IFERROR(VLOOKUP(I605,INDIRECT(A605&amp;"!"&amp;" C:D"), 2, FALSE),"")</f>
        <v>Functions</v>
      </c>
      <c r="G605" s="92" t="str" cm="1">
        <f t="array" ref="G605">IFERROR(CONCATENATE(TEXT(_xlfn.SWITCH(A605, "Tiny", "1", "Mini", "2", "Junior", "3", "Senior", "4", "GCSE", "5"),"00"),"-", IF(ISBLANK(B605), "XX", TEXT(B605,"00")), "-", TEXT(C605,"000")),"")</f>
        <v>03-01-007</v>
      </c>
      <c r="H605" t="str">
        <f>A605&amp;D605</f>
        <v>Junior12327e5e-7f58-47b1-b5dd-0e633d00be0f</v>
      </c>
      <c r="I605" s="97" t="str">
        <f>IF(ISBLANK(A605), "", IF(ISNUMBER(B605),_xlfn.CONCAT(E605, B605, ".", C605), _xlfn.CONCAT(E605, C605)))</f>
        <v>JC1.7</v>
      </c>
    </row>
    <row r="606" spans="1:9" customFormat="1" x14ac:dyDescent="0.45">
      <c r="A606" s="96" t="s">
        <v>5766</v>
      </c>
      <c r="B606">
        <v>1</v>
      </c>
      <c r="C606" s="92">
        <v>7</v>
      </c>
      <c r="D606" s="93" t="s">
        <v>733</v>
      </c>
      <c r="E606" t="str" cm="1">
        <f t="array" ref="E606">IFERROR(_xlfn.SWITCH(A606, "Tiny", "TS", "Mini", "MC", "Junior", "JC", "Senior", "SC", "GCSE", "GCSE"),"")</f>
        <v>JC</v>
      </c>
      <c r="F606" s="92" t="str">
        <f ca="1">IFERROR(VLOOKUP(I606,INDIRECT(A606&amp;"!"&amp;" C:D"), 2, FALSE),"")</f>
        <v>Functions</v>
      </c>
      <c r="G606" s="92" t="str" cm="1">
        <f t="array" ref="G606">IFERROR(CONCATENATE(TEXT(_xlfn.SWITCH(A606, "Tiny", "1", "Mini", "2", "Junior", "3", "Senior", "4", "GCSE", "5"),"00"),"-", IF(ISBLANK(B606), "XX", TEXT(B606,"00")), "-", TEXT(C606,"000")),"")</f>
        <v>03-01-007</v>
      </c>
      <c r="H606" t="str">
        <f>A606&amp;D606</f>
        <v>Junior4a52ace4-7bbe-4d28-9ac2-8b98b4833fd8</v>
      </c>
      <c r="I606" s="97" t="str">
        <f>IF(ISBLANK(A606), "", IF(ISNUMBER(B606),_xlfn.CONCAT(E606, B606, ".", C606), _xlfn.CONCAT(E606, C606)))</f>
        <v>JC1.7</v>
      </c>
    </row>
    <row r="607" spans="1:9" customFormat="1" x14ac:dyDescent="0.45">
      <c r="A607" s="96" t="s">
        <v>5766</v>
      </c>
      <c r="B607">
        <v>1</v>
      </c>
      <c r="C607" s="92">
        <v>7</v>
      </c>
      <c r="D607" s="93" t="s">
        <v>733</v>
      </c>
      <c r="E607" t="str" cm="1">
        <f t="array" ref="E607">IFERROR(_xlfn.SWITCH(A607, "Tiny", "TS", "Mini", "MC", "Junior", "JC", "Senior", "SC", "GCSE", "GCSE"),"")</f>
        <v>JC</v>
      </c>
      <c r="F607" s="92" t="str">
        <f ca="1">IFERROR(VLOOKUP(I607,INDIRECT(A607&amp;"!"&amp;" C:D"), 2, FALSE),"")</f>
        <v>Functions</v>
      </c>
      <c r="G607" s="92" t="str" cm="1">
        <f t="array" ref="G607">IFERROR(CONCATENATE(TEXT(_xlfn.SWITCH(A607, "Tiny", "1", "Mini", "2", "Junior", "3", "Senior", "4", "GCSE", "5"),"00"),"-", IF(ISBLANK(B607), "XX", TEXT(B607,"00")), "-", TEXT(C607,"000")),"")</f>
        <v>03-01-007</v>
      </c>
      <c r="H607" t="str">
        <f>A607&amp;D607</f>
        <v>Junior4a52ace4-7bbe-4d28-9ac2-8b98b4833fd8</v>
      </c>
      <c r="I607" s="97" t="str">
        <f>IF(ISBLANK(A607), "", IF(ISNUMBER(B607),_xlfn.CONCAT(E607, B607, ".", C607), _xlfn.CONCAT(E607, C607)))</f>
        <v>JC1.7</v>
      </c>
    </row>
    <row r="608" spans="1:9" customFormat="1" x14ac:dyDescent="0.45">
      <c r="A608" s="96" t="s">
        <v>5766</v>
      </c>
      <c r="B608">
        <v>1</v>
      </c>
      <c r="C608" s="92">
        <v>7</v>
      </c>
      <c r="D608" s="93" t="s">
        <v>750</v>
      </c>
      <c r="E608" t="str" cm="1">
        <f t="array" ref="E608">IFERROR(_xlfn.SWITCH(A608, "Tiny", "TS", "Mini", "MC", "Junior", "JC", "Senior", "SC", "GCSE", "GCSE"),"")</f>
        <v>JC</v>
      </c>
      <c r="F608" s="92" t="str">
        <f ca="1">IFERROR(VLOOKUP(I608,INDIRECT(A608&amp;"!"&amp;" C:D"), 2, FALSE),"")</f>
        <v>Functions</v>
      </c>
      <c r="G608" s="92" t="str" cm="1">
        <f t="array" ref="G608">IFERROR(CONCATENATE(TEXT(_xlfn.SWITCH(A608, "Tiny", "1", "Mini", "2", "Junior", "3", "Senior", "4", "GCSE", "5"),"00"),"-", IF(ISBLANK(B608), "XX", TEXT(B608,"00")), "-", TEXT(C608,"000")),"")</f>
        <v>03-01-007</v>
      </c>
      <c r="H608" t="str">
        <f>A608&amp;D608</f>
        <v>Junior4bb7c44d-b0c4-440a-8b3d-3850250a9b32</v>
      </c>
      <c r="I608" s="97" t="str">
        <f>IF(ISBLANK(A608), "", IF(ISNUMBER(B608),_xlfn.CONCAT(E608, B608, ".", C608), _xlfn.CONCAT(E608, C608)))</f>
        <v>JC1.7</v>
      </c>
    </row>
    <row r="609" spans="1:9" customFormat="1" x14ac:dyDescent="0.45">
      <c r="A609" s="96" t="s">
        <v>5766</v>
      </c>
      <c r="B609">
        <v>1</v>
      </c>
      <c r="C609" s="92">
        <v>7</v>
      </c>
      <c r="D609" s="93" t="s">
        <v>789</v>
      </c>
      <c r="E609" t="str" cm="1">
        <f t="array" ref="E609">IFERROR(_xlfn.SWITCH(A609, "Tiny", "TS", "Mini", "MC", "Junior", "JC", "Senior", "SC", "GCSE", "GCSE"),"")</f>
        <v>JC</v>
      </c>
      <c r="F609" s="92" t="str">
        <f ca="1">IFERROR(VLOOKUP(I609,INDIRECT(A609&amp;"!"&amp;" C:D"), 2, FALSE),"")</f>
        <v>Functions</v>
      </c>
      <c r="G609" s="92" t="str" cm="1">
        <f t="array" ref="G609">IFERROR(CONCATENATE(TEXT(_xlfn.SWITCH(A609, "Tiny", "1", "Mini", "2", "Junior", "3", "Senior", "4", "GCSE", "5"),"00"),"-", IF(ISBLANK(B609), "XX", TEXT(B609,"00")), "-", TEXT(C609,"000")),"")</f>
        <v>03-01-007</v>
      </c>
      <c r="H609" t="str">
        <f>A609&amp;D609</f>
        <v>Junior4bfd9e3f-bf05-4752-a794-c5d9038374e4</v>
      </c>
      <c r="I609" s="97" t="str">
        <f>IF(ISBLANK(A609), "", IF(ISNUMBER(B609),_xlfn.CONCAT(E609, B609, ".", C609), _xlfn.CONCAT(E609, C609)))</f>
        <v>JC1.7</v>
      </c>
    </row>
    <row r="610" spans="1:9" customFormat="1" x14ac:dyDescent="0.45">
      <c r="A610" s="96" t="s">
        <v>5766</v>
      </c>
      <c r="B610">
        <v>1</v>
      </c>
      <c r="C610" s="92">
        <v>7</v>
      </c>
      <c r="D610" s="93" t="s">
        <v>747</v>
      </c>
      <c r="E610" t="str" cm="1">
        <f t="array" ref="E610">IFERROR(_xlfn.SWITCH(A610, "Tiny", "TS", "Mini", "MC", "Junior", "JC", "Senior", "SC", "GCSE", "GCSE"),"")</f>
        <v>JC</v>
      </c>
      <c r="F610" s="92" t="str">
        <f ca="1">IFERROR(VLOOKUP(I610,INDIRECT(A610&amp;"!"&amp;" C:D"), 2, FALSE),"")</f>
        <v>Functions</v>
      </c>
      <c r="G610" s="92" t="str" cm="1">
        <f t="array" ref="G610">IFERROR(CONCATENATE(TEXT(_xlfn.SWITCH(A610, "Tiny", "1", "Mini", "2", "Junior", "3", "Senior", "4", "GCSE", "5"),"00"),"-", IF(ISBLANK(B610), "XX", TEXT(B610,"00")), "-", TEXT(C610,"000")),"")</f>
        <v>03-01-007</v>
      </c>
      <c r="H610" t="str">
        <f>A610&amp;D610</f>
        <v>Junior544a70c0-6766-4d9d-b0c9-b444a27b5266</v>
      </c>
      <c r="I610" s="97" t="str">
        <f>IF(ISBLANK(A610), "", IF(ISNUMBER(B610),_xlfn.CONCAT(E610, B610, ".", C610), _xlfn.CONCAT(E610, C610)))</f>
        <v>JC1.7</v>
      </c>
    </row>
    <row r="611" spans="1:9" customFormat="1" x14ac:dyDescent="0.45">
      <c r="A611" s="96" t="s">
        <v>5766</v>
      </c>
      <c r="B611">
        <v>1</v>
      </c>
      <c r="C611" s="92">
        <v>7</v>
      </c>
      <c r="D611" s="93" t="s">
        <v>756</v>
      </c>
      <c r="E611" t="str" cm="1">
        <f t="array" ref="E611">IFERROR(_xlfn.SWITCH(A611, "Tiny", "TS", "Mini", "MC", "Junior", "JC", "Senior", "SC", "GCSE", "GCSE"),"")</f>
        <v>JC</v>
      </c>
      <c r="F611" s="92" t="str">
        <f ca="1">IFERROR(VLOOKUP(I611,INDIRECT(A611&amp;"!"&amp;" C:D"), 2, FALSE),"")</f>
        <v>Functions</v>
      </c>
      <c r="G611" s="92" t="str" cm="1">
        <f t="array" ref="G611">IFERROR(CONCATENATE(TEXT(_xlfn.SWITCH(A611, "Tiny", "1", "Mini", "2", "Junior", "3", "Senior", "4", "GCSE", "5"),"00"),"-", IF(ISBLANK(B611), "XX", TEXT(B611,"00")), "-", TEXT(C611,"000")),"")</f>
        <v>03-01-007</v>
      </c>
      <c r="H611" t="str">
        <f>A611&amp;D611</f>
        <v>Junior603e63d4-7bdf-4f28-a083-b99826796c39</v>
      </c>
      <c r="I611" s="97" t="str">
        <f>IF(ISBLANK(A611), "", IF(ISNUMBER(B611),_xlfn.CONCAT(E611, B611, ".", C611), _xlfn.CONCAT(E611, C611)))</f>
        <v>JC1.7</v>
      </c>
    </row>
    <row r="612" spans="1:9" customFormat="1" x14ac:dyDescent="0.45">
      <c r="A612" s="96" t="s">
        <v>5766</v>
      </c>
      <c r="B612">
        <v>1</v>
      </c>
      <c r="C612" s="92">
        <v>7</v>
      </c>
      <c r="D612" s="93" t="s">
        <v>777</v>
      </c>
      <c r="E612" t="str" cm="1">
        <f t="array" ref="E612">IFERROR(_xlfn.SWITCH(A612, "Tiny", "TS", "Mini", "MC", "Junior", "JC", "Senior", "SC", "GCSE", "GCSE"),"")</f>
        <v>JC</v>
      </c>
      <c r="F612" s="92" t="str">
        <f ca="1">IFERROR(VLOOKUP(I612,INDIRECT(A612&amp;"!"&amp;" C:D"), 2, FALSE),"")</f>
        <v>Functions</v>
      </c>
      <c r="G612" s="92" t="str" cm="1">
        <f t="array" ref="G612">IFERROR(CONCATENATE(TEXT(_xlfn.SWITCH(A612, "Tiny", "1", "Mini", "2", "Junior", "3", "Senior", "4", "GCSE", "5"),"00"),"-", IF(ISBLANK(B612), "XX", TEXT(B612,"00")), "-", TEXT(C612,"000")),"")</f>
        <v>03-01-007</v>
      </c>
      <c r="H612" t="str">
        <f>A612&amp;D612</f>
        <v>Junior7d6815b5-1cbb-4ea2-9672-ef154e06c963</v>
      </c>
      <c r="I612" s="97" t="str">
        <f>IF(ISBLANK(A612), "", IF(ISNUMBER(B612),_xlfn.CONCAT(E612, B612, ".", C612), _xlfn.CONCAT(E612, C612)))</f>
        <v>JC1.7</v>
      </c>
    </row>
    <row r="613" spans="1:9" customFormat="1" x14ac:dyDescent="0.45">
      <c r="A613" s="96" t="s">
        <v>5766</v>
      </c>
      <c r="B613">
        <v>1</v>
      </c>
      <c r="C613" s="92">
        <v>7</v>
      </c>
      <c r="D613" s="93" t="s">
        <v>786</v>
      </c>
      <c r="E613" t="str" cm="1">
        <f t="array" ref="E613">IFERROR(_xlfn.SWITCH(A613, "Tiny", "TS", "Mini", "MC", "Junior", "JC", "Senior", "SC", "GCSE", "GCSE"),"")</f>
        <v>JC</v>
      </c>
      <c r="F613" s="92" t="str">
        <f ca="1">IFERROR(VLOOKUP(I613,INDIRECT(A613&amp;"!"&amp;" C:D"), 2, FALSE),"")</f>
        <v>Functions</v>
      </c>
      <c r="G613" s="92" t="str" cm="1">
        <f t="array" ref="G613">IFERROR(CONCATENATE(TEXT(_xlfn.SWITCH(A613, "Tiny", "1", "Mini", "2", "Junior", "3", "Senior", "4", "GCSE", "5"),"00"),"-", IF(ISBLANK(B613), "XX", TEXT(B613,"00")), "-", TEXT(C613,"000")),"")</f>
        <v>03-01-007</v>
      </c>
      <c r="H613" t="str">
        <f>A613&amp;D613</f>
        <v>Junior7db817c1-a120-406d-92b5-d24e9baecded</v>
      </c>
      <c r="I613" s="97" t="str">
        <f>IF(ISBLANK(A613), "", IF(ISNUMBER(B613),_xlfn.CONCAT(E613, B613, ".", C613), _xlfn.CONCAT(E613, C613)))</f>
        <v>JC1.7</v>
      </c>
    </row>
    <row r="614" spans="1:9" customFormat="1" x14ac:dyDescent="0.45">
      <c r="A614" s="96" t="s">
        <v>5766</v>
      </c>
      <c r="B614">
        <v>1</v>
      </c>
      <c r="C614" s="92">
        <v>7</v>
      </c>
      <c r="D614" s="93" t="s">
        <v>730</v>
      </c>
      <c r="E614" t="str" cm="1">
        <f t="array" ref="E614">IFERROR(_xlfn.SWITCH(A614, "Tiny", "TS", "Mini", "MC", "Junior", "JC", "Senior", "SC", "GCSE", "GCSE"),"")</f>
        <v>JC</v>
      </c>
      <c r="F614" s="92" t="str">
        <f ca="1">IFERROR(VLOOKUP(I614,INDIRECT(A614&amp;"!"&amp;" C:D"), 2, FALSE),"")</f>
        <v>Functions</v>
      </c>
      <c r="G614" s="92" t="str" cm="1">
        <f t="array" ref="G614">IFERROR(CONCATENATE(TEXT(_xlfn.SWITCH(A614, "Tiny", "1", "Mini", "2", "Junior", "3", "Senior", "4", "GCSE", "5"),"00"),"-", IF(ISBLANK(B614), "XX", TEXT(B614,"00")), "-", TEXT(C614,"000")),"")</f>
        <v>03-01-007</v>
      </c>
      <c r="H614" t="str">
        <f>A614&amp;D614</f>
        <v>Junior9809d4b3-a49c-4805-a975-a31f5187d4be</v>
      </c>
      <c r="I614" s="97" t="str">
        <f>IF(ISBLANK(A614), "", IF(ISNUMBER(B614),_xlfn.CONCAT(E614, B614, ".", C614), _xlfn.CONCAT(E614, C614)))</f>
        <v>JC1.7</v>
      </c>
    </row>
    <row r="615" spans="1:9" customFormat="1" x14ac:dyDescent="0.45">
      <c r="A615" s="96" t="s">
        <v>5766</v>
      </c>
      <c r="B615">
        <v>1</v>
      </c>
      <c r="C615" s="92">
        <v>7</v>
      </c>
      <c r="D615" s="93" t="s">
        <v>730</v>
      </c>
      <c r="E615" t="str" cm="1">
        <f t="array" ref="E615">IFERROR(_xlfn.SWITCH(A615, "Tiny", "TS", "Mini", "MC", "Junior", "JC", "Senior", "SC", "GCSE", "GCSE"),"")</f>
        <v>JC</v>
      </c>
      <c r="F615" s="92" t="str">
        <f ca="1">IFERROR(VLOOKUP(I615,INDIRECT(A615&amp;"!"&amp;" C:D"), 2, FALSE),"")</f>
        <v>Functions</v>
      </c>
      <c r="G615" s="92" t="str" cm="1">
        <f t="array" ref="G615">IFERROR(CONCATENATE(TEXT(_xlfn.SWITCH(A615, "Tiny", "1", "Mini", "2", "Junior", "3", "Senior", "4", "GCSE", "5"),"00"),"-", IF(ISBLANK(B615), "XX", TEXT(B615,"00")), "-", TEXT(C615,"000")),"")</f>
        <v>03-01-007</v>
      </c>
      <c r="H615" t="str">
        <f>A615&amp;D615</f>
        <v>Junior9809d4b3-a49c-4805-a975-a31f5187d4be</v>
      </c>
      <c r="I615" s="97" t="str">
        <f>IF(ISBLANK(A615), "", IF(ISNUMBER(B615),_xlfn.CONCAT(E615, B615, ".", C615), _xlfn.CONCAT(E615, C615)))</f>
        <v>JC1.7</v>
      </c>
    </row>
    <row r="616" spans="1:9" customFormat="1" x14ac:dyDescent="0.45">
      <c r="A616" s="96" t="s">
        <v>5766</v>
      </c>
      <c r="B616">
        <v>1</v>
      </c>
      <c r="C616" s="92">
        <v>7</v>
      </c>
      <c r="D616" s="93" t="s">
        <v>783</v>
      </c>
      <c r="E616" t="str" cm="1">
        <f t="array" ref="E616">IFERROR(_xlfn.SWITCH(A616, "Tiny", "TS", "Mini", "MC", "Junior", "JC", "Senior", "SC", "GCSE", "GCSE"),"")</f>
        <v>JC</v>
      </c>
      <c r="F616" s="92" t="str">
        <f ca="1">IFERROR(VLOOKUP(I616,INDIRECT(A616&amp;"!"&amp;" C:D"), 2, FALSE),"")</f>
        <v>Functions</v>
      </c>
      <c r="G616" s="92" t="str" cm="1">
        <f t="array" ref="G616">IFERROR(CONCATENATE(TEXT(_xlfn.SWITCH(A616, "Tiny", "1", "Mini", "2", "Junior", "3", "Senior", "4", "GCSE", "5"),"00"),"-", IF(ISBLANK(B616), "XX", TEXT(B616,"00")), "-", TEXT(C616,"000")),"")</f>
        <v>03-01-007</v>
      </c>
      <c r="H616" t="str">
        <f>A616&amp;D616</f>
        <v>Juniorb564be06-62c8-4314-8606-fc0112bdb87f</v>
      </c>
      <c r="I616" s="97" t="str">
        <f>IF(ISBLANK(A616), "", IF(ISNUMBER(B616),_xlfn.CONCAT(E616, B616, ".", C616), _xlfn.CONCAT(E616, C616)))</f>
        <v>JC1.7</v>
      </c>
    </row>
    <row r="617" spans="1:9" customFormat="1" x14ac:dyDescent="0.45">
      <c r="A617" s="96" t="s">
        <v>5766</v>
      </c>
      <c r="B617">
        <v>1</v>
      </c>
      <c r="C617" s="92">
        <v>7</v>
      </c>
      <c r="D617" s="93" t="s">
        <v>723</v>
      </c>
      <c r="E617" t="str" cm="1">
        <f t="array" ref="E617">IFERROR(_xlfn.SWITCH(A617, "Tiny", "TS", "Mini", "MC", "Junior", "JC", "Senior", "SC", "GCSE", "GCSE"),"")</f>
        <v>JC</v>
      </c>
      <c r="F617" s="92" t="str">
        <f ca="1">IFERROR(VLOOKUP(I617,INDIRECT(A617&amp;"!"&amp;" C:D"), 2, FALSE),"")</f>
        <v>Functions</v>
      </c>
      <c r="G617" s="92" t="str" cm="1">
        <f t="array" ref="G617">IFERROR(CONCATENATE(TEXT(_xlfn.SWITCH(A617, "Tiny", "1", "Mini", "2", "Junior", "3", "Senior", "4", "GCSE", "5"),"00"),"-", IF(ISBLANK(B617), "XX", TEXT(B617,"00")), "-", TEXT(C617,"000")),"")</f>
        <v>03-01-007</v>
      </c>
      <c r="H617" t="str">
        <f>A617&amp;D617</f>
        <v>Juniorcf9760d8-615f-4156-a805-2d394f45b373</v>
      </c>
      <c r="I617" s="97" t="str">
        <f>IF(ISBLANK(A617), "", IF(ISNUMBER(B617),_xlfn.CONCAT(E617, B617, ".", C617), _xlfn.CONCAT(E617, C617)))</f>
        <v>JC1.7</v>
      </c>
    </row>
    <row r="618" spans="1:9" customFormat="1" x14ac:dyDescent="0.45">
      <c r="A618" s="96" t="s">
        <v>5766</v>
      </c>
      <c r="B618">
        <v>1</v>
      </c>
      <c r="C618" s="92">
        <v>7</v>
      </c>
      <c r="D618" s="93" t="s">
        <v>726</v>
      </c>
      <c r="E618" t="str" cm="1">
        <f t="array" ref="E618">IFERROR(_xlfn.SWITCH(A618, "Tiny", "TS", "Mini", "MC", "Junior", "JC", "Senior", "SC", "GCSE", "GCSE"),"")</f>
        <v>JC</v>
      </c>
      <c r="F618" s="92" t="str">
        <f ca="1">IFERROR(VLOOKUP(I618,INDIRECT(A618&amp;"!"&amp;" C:D"), 2, FALSE),"")</f>
        <v>Functions</v>
      </c>
      <c r="G618" s="92" t="str" cm="1">
        <f t="array" ref="G618">IFERROR(CONCATENATE(TEXT(_xlfn.SWITCH(A618, "Tiny", "1", "Mini", "2", "Junior", "3", "Senior", "4", "GCSE", "5"),"00"),"-", IF(ISBLANK(B618), "XX", TEXT(B618,"00")), "-", TEXT(C618,"000")),"")</f>
        <v>03-01-007</v>
      </c>
      <c r="H618" t="str">
        <f>A618&amp;D618</f>
        <v>Juniorfa8c423f-6986-40e0-8e44-801e19d1a930</v>
      </c>
      <c r="I618" s="97" t="str">
        <f>IF(ISBLANK(A618), "", IF(ISNUMBER(B618),_xlfn.CONCAT(E618, B618, ".", C618), _xlfn.CONCAT(E618, C618)))</f>
        <v>JC1.7</v>
      </c>
    </row>
    <row r="619" spans="1:9" customFormat="1" x14ac:dyDescent="0.45">
      <c r="A619" s="96" t="s">
        <v>5766</v>
      </c>
      <c r="B619">
        <v>1</v>
      </c>
      <c r="C619" s="92">
        <v>7</v>
      </c>
      <c r="D619" s="93" t="s">
        <v>2683</v>
      </c>
      <c r="E619" t="str" cm="1">
        <f t="array" ref="E619">IFERROR(_xlfn.SWITCH(A619, "Tiny", "TS", "Mini", "MC", "Junior", "JC", "Senior", "SC", "GCSE", "GCSE"),"")</f>
        <v>JC</v>
      </c>
      <c r="F619" s="92" t="str">
        <f ca="1">IFERROR(VLOOKUP(I619,INDIRECT(A619&amp;"!"&amp;" C:D"), 2, FALSE),"")</f>
        <v>Functions</v>
      </c>
      <c r="G619" s="92" t="str" cm="1">
        <f t="array" ref="G619">IFERROR(CONCATENATE(TEXT(_xlfn.SWITCH(A619, "Tiny", "1", "Mini", "2", "Junior", "3", "Senior", "4", "GCSE", "5"),"00"),"-", IF(ISBLANK(B619), "XX", TEXT(B619,"00")), "-", TEXT(C619,"000")),"")</f>
        <v>03-01-007</v>
      </c>
      <c r="H619" t="str">
        <f>A619&amp;D619</f>
        <v>Juniorff0e0ff0-a529-4cfb-85d4-f3a2150b81e6</v>
      </c>
      <c r="I619" s="97" t="str">
        <f>IF(ISBLANK(A619), "", IF(ISNUMBER(B619),_xlfn.CONCAT(E619, B619, ".", C619), _xlfn.CONCAT(E619, C619)))</f>
        <v>JC1.7</v>
      </c>
    </row>
    <row r="620" spans="1:9" customFormat="1" x14ac:dyDescent="0.45">
      <c r="A620" s="96" t="s">
        <v>5766</v>
      </c>
      <c r="B620">
        <v>1</v>
      </c>
      <c r="C620" s="92">
        <v>8</v>
      </c>
      <c r="D620" s="93" t="s">
        <v>633</v>
      </c>
      <c r="E620" t="str" cm="1">
        <f t="array" ref="E620">IFERROR(_xlfn.SWITCH(A620, "Tiny", "TS", "Mini", "MC", "Junior", "JC", "Senior", "SC", "GCSE", "GCSE"),"")</f>
        <v>JC</v>
      </c>
      <c r="F620" s="92" t="str">
        <f ca="1">IFERROR(VLOOKUP(I620,INDIRECT(A620&amp;"!"&amp;" C:D"), 2, FALSE),"")</f>
        <v>Project Planning</v>
      </c>
      <c r="G620" s="92" t="str" cm="1">
        <f t="array" ref="G620">IFERROR(CONCATENATE(TEXT(_xlfn.SWITCH(A620, "Tiny", "1", "Mini", "2", "Junior", "3", "Senior", "4", "GCSE", "5"),"00"),"-", IF(ISBLANK(B620), "XX", TEXT(B620,"00")), "-", TEXT(C620,"000")),"")</f>
        <v>03-01-008</v>
      </c>
      <c r="H620" t="str">
        <f>A620&amp;D620</f>
        <v>Junior00d2988c-300b-4712-b4a3-1ce6acd66379</v>
      </c>
      <c r="I620" s="97" t="str">
        <f>IF(ISBLANK(A620), "", IF(ISNUMBER(B620),_xlfn.CONCAT(E620, B620, ".", C620), _xlfn.CONCAT(E620, C620)))</f>
        <v>JC1.8</v>
      </c>
    </row>
    <row r="621" spans="1:9" customFormat="1" x14ac:dyDescent="0.45">
      <c r="A621" s="96" t="s">
        <v>5766</v>
      </c>
      <c r="B621">
        <v>1</v>
      </c>
      <c r="C621" s="92">
        <v>8</v>
      </c>
      <c r="D621" s="93" t="s">
        <v>689</v>
      </c>
      <c r="E621" t="str" cm="1">
        <f t="array" ref="E621">IFERROR(_xlfn.SWITCH(A621, "Tiny", "TS", "Mini", "MC", "Junior", "JC", "Senior", "SC", "GCSE", "GCSE"),"")</f>
        <v>JC</v>
      </c>
      <c r="F621" s="92" t="str">
        <f ca="1">IFERROR(VLOOKUP(I621,INDIRECT(A621&amp;"!"&amp;" C:D"), 2, FALSE),"")</f>
        <v>Project Planning</v>
      </c>
      <c r="G621" s="92" t="str" cm="1">
        <f t="array" ref="G621">IFERROR(CONCATENATE(TEXT(_xlfn.SWITCH(A621, "Tiny", "1", "Mini", "2", "Junior", "3", "Senior", "4", "GCSE", "5"),"00"),"-", IF(ISBLANK(B621), "XX", TEXT(B621,"00")), "-", TEXT(C621,"000")),"")</f>
        <v>03-01-008</v>
      </c>
      <c r="H621" t="str">
        <f>A621&amp;D621</f>
        <v>Junior0174c64c-2183-40f5-bc3c-90868cd3201c</v>
      </c>
      <c r="I621" s="97" t="str">
        <f>IF(ISBLANK(A621), "", IF(ISNUMBER(B621),_xlfn.CONCAT(E621, B621, ".", C621), _xlfn.CONCAT(E621, C621)))</f>
        <v>JC1.8</v>
      </c>
    </row>
    <row r="622" spans="1:9" customFormat="1" x14ac:dyDescent="0.45">
      <c r="A622" s="96" t="s">
        <v>5766</v>
      </c>
      <c r="B622">
        <v>1</v>
      </c>
      <c r="C622" s="92">
        <v>8</v>
      </c>
      <c r="D622" s="93" t="s">
        <v>1508</v>
      </c>
      <c r="E622" t="str" cm="1">
        <f t="array" ref="E622">IFERROR(_xlfn.SWITCH(A622, "Tiny", "TS", "Mini", "MC", "Junior", "JC", "Senior", "SC", "GCSE", "GCSE"),"")</f>
        <v>JC</v>
      </c>
      <c r="F622" s="92" t="str">
        <f ca="1">IFERROR(VLOOKUP(I622,INDIRECT(A622&amp;"!"&amp;" C:D"), 2, FALSE),"")</f>
        <v>Project Planning</v>
      </c>
      <c r="G622" s="92" t="str" cm="1">
        <f t="array" ref="G622">IFERROR(CONCATENATE(TEXT(_xlfn.SWITCH(A622, "Tiny", "1", "Mini", "2", "Junior", "3", "Senior", "4", "GCSE", "5"),"00"),"-", IF(ISBLANK(B622), "XX", TEXT(B622,"00")), "-", TEXT(C622,"000")),"")</f>
        <v>03-01-008</v>
      </c>
      <c r="H622" t="str">
        <f>A622&amp;D622</f>
        <v>Junior12327e5e-7f58-47b1-b5dd-0e633d00be0f</v>
      </c>
      <c r="I622" s="97" t="str">
        <f>IF(ISBLANK(A622), "", IF(ISNUMBER(B622),_xlfn.CONCAT(E622, B622, ".", C622), _xlfn.CONCAT(E622, C622)))</f>
        <v>JC1.8</v>
      </c>
    </row>
    <row r="623" spans="1:9" customFormat="1" x14ac:dyDescent="0.45">
      <c r="A623" s="96" t="s">
        <v>5766</v>
      </c>
      <c r="B623">
        <v>1</v>
      </c>
      <c r="C623" s="92">
        <v>8</v>
      </c>
      <c r="D623" s="93" t="s">
        <v>695</v>
      </c>
      <c r="E623" t="str" cm="1">
        <f t="array" ref="E623">IFERROR(_xlfn.SWITCH(A623, "Tiny", "TS", "Mini", "MC", "Junior", "JC", "Senior", "SC", "GCSE", "GCSE"),"")</f>
        <v>JC</v>
      </c>
      <c r="F623" s="92" t="str">
        <f ca="1">IFERROR(VLOOKUP(I623,INDIRECT(A623&amp;"!"&amp;" C:D"), 2, FALSE),"")</f>
        <v>Project Planning</v>
      </c>
      <c r="G623" s="92" t="str" cm="1">
        <f t="array" ref="G623">IFERROR(CONCATENATE(TEXT(_xlfn.SWITCH(A623, "Tiny", "1", "Mini", "2", "Junior", "3", "Senior", "4", "GCSE", "5"),"00"),"-", IF(ISBLANK(B623), "XX", TEXT(B623,"00")), "-", TEXT(C623,"000")),"")</f>
        <v>03-01-008</v>
      </c>
      <c r="H623" t="str">
        <f>A623&amp;D623</f>
        <v>Junior1568ec89-2ff2-4812-a512-bb102855b260</v>
      </c>
      <c r="I623" s="97" t="str">
        <f>IF(ISBLANK(A623), "", IF(ISNUMBER(B623),_xlfn.CONCAT(E623, B623, ".", C623), _xlfn.CONCAT(E623, C623)))</f>
        <v>JC1.8</v>
      </c>
    </row>
    <row r="624" spans="1:9" customFormat="1" x14ac:dyDescent="0.45">
      <c r="A624" s="96" t="s">
        <v>5766</v>
      </c>
      <c r="B624">
        <v>1</v>
      </c>
      <c r="C624" s="92">
        <v>8</v>
      </c>
      <c r="D624" s="93" t="s">
        <v>707</v>
      </c>
      <c r="E624" t="str" cm="1">
        <f t="array" ref="E624">IFERROR(_xlfn.SWITCH(A624, "Tiny", "TS", "Mini", "MC", "Junior", "JC", "Senior", "SC", "GCSE", "GCSE"),"")</f>
        <v>JC</v>
      </c>
      <c r="F624" s="92" t="str">
        <f ca="1">IFERROR(VLOOKUP(I624,INDIRECT(A624&amp;"!"&amp;" C:D"), 2, FALSE),"")</f>
        <v>Project Planning</v>
      </c>
      <c r="G624" s="92" t="str" cm="1">
        <f t="array" ref="G624">IFERROR(CONCATENATE(TEXT(_xlfn.SWITCH(A624, "Tiny", "1", "Mini", "2", "Junior", "3", "Senior", "4", "GCSE", "5"),"00"),"-", IF(ISBLANK(B624), "XX", TEXT(B624,"00")), "-", TEXT(C624,"000")),"")</f>
        <v>03-01-008</v>
      </c>
      <c r="H624" t="str">
        <f>A624&amp;D624</f>
        <v>Junior19ec440c-1b5e-4ab5-8db4-b65d5726b18f</v>
      </c>
      <c r="I624" s="97" t="str">
        <f>IF(ISBLANK(A624), "", IF(ISNUMBER(B624),_xlfn.CONCAT(E624, B624, ".", C624), _xlfn.CONCAT(E624, C624)))</f>
        <v>JC1.8</v>
      </c>
    </row>
    <row r="625" spans="1:9" customFormat="1" x14ac:dyDescent="0.45">
      <c r="A625" s="96" t="s">
        <v>5766</v>
      </c>
      <c r="B625">
        <v>1</v>
      </c>
      <c r="C625" s="92">
        <v>8</v>
      </c>
      <c r="D625" s="93" t="s">
        <v>636</v>
      </c>
      <c r="E625" t="str" cm="1">
        <f t="array" ref="E625">IFERROR(_xlfn.SWITCH(A625, "Tiny", "TS", "Mini", "MC", "Junior", "JC", "Senior", "SC", "GCSE", "GCSE"),"")</f>
        <v>JC</v>
      </c>
      <c r="F625" s="92" t="str">
        <f ca="1">IFERROR(VLOOKUP(I625,INDIRECT(A625&amp;"!"&amp;" C:D"), 2, FALSE),"")</f>
        <v>Project Planning</v>
      </c>
      <c r="G625" s="92" t="str" cm="1">
        <f t="array" ref="G625">IFERROR(CONCATENATE(TEXT(_xlfn.SWITCH(A625, "Tiny", "1", "Mini", "2", "Junior", "3", "Senior", "4", "GCSE", "5"),"00"),"-", IF(ISBLANK(B625), "XX", TEXT(B625,"00")), "-", TEXT(C625,"000")),"")</f>
        <v>03-01-008</v>
      </c>
      <c r="H625" t="str">
        <f>A625&amp;D625</f>
        <v>Junior4ac32148-ba5d-4be3-8daf-80aade8f8aed</v>
      </c>
      <c r="I625" s="97" t="str">
        <f>IF(ISBLANK(A625), "", IF(ISNUMBER(B625),_xlfn.CONCAT(E625, B625, ".", C625), _xlfn.CONCAT(E625, C625)))</f>
        <v>JC1.8</v>
      </c>
    </row>
    <row r="626" spans="1:9" customFormat="1" x14ac:dyDescent="0.45">
      <c r="A626" s="96" t="s">
        <v>5766</v>
      </c>
      <c r="B626">
        <v>1</v>
      </c>
      <c r="C626" s="92">
        <v>8</v>
      </c>
      <c r="D626" s="93" t="s">
        <v>701</v>
      </c>
      <c r="E626" t="str" cm="1">
        <f t="array" ref="E626">IFERROR(_xlfn.SWITCH(A626, "Tiny", "TS", "Mini", "MC", "Junior", "JC", "Senior", "SC", "GCSE", "GCSE"),"")</f>
        <v>JC</v>
      </c>
      <c r="F626" s="92" t="str">
        <f ca="1">IFERROR(VLOOKUP(I626,INDIRECT(A626&amp;"!"&amp;" C:D"), 2, FALSE),"")</f>
        <v>Project Planning</v>
      </c>
      <c r="G626" s="92" t="str" cm="1">
        <f t="array" ref="G626">IFERROR(CONCATENATE(TEXT(_xlfn.SWITCH(A626, "Tiny", "1", "Mini", "2", "Junior", "3", "Senior", "4", "GCSE", "5"),"00"),"-", IF(ISBLANK(B626), "XX", TEXT(B626,"00")), "-", TEXT(C626,"000")),"")</f>
        <v>03-01-008</v>
      </c>
      <c r="H626" t="str">
        <f>A626&amp;D626</f>
        <v>Juniorb1bbd865-3809-4aa0-ac76-02424ee2c2ff</v>
      </c>
      <c r="I626" s="97" t="str">
        <f>IF(ISBLANK(A626), "", IF(ISNUMBER(B626),_xlfn.CONCAT(E626, B626, ".", C626), _xlfn.CONCAT(E626, C626)))</f>
        <v>JC1.8</v>
      </c>
    </row>
    <row r="627" spans="1:9" customFormat="1" x14ac:dyDescent="0.45">
      <c r="A627" s="96" t="s">
        <v>5766</v>
      </c>
      <c r="B627">
        <v>1</v>
      </c>
      <c r="C627" s="92">
        <v>8</v>
      </c>
      <c r="D627" s="93" t="s">
        <v>692</v>
      </c>
      <c r="E627" t="str" cm="1">
        <f t="array" ref="E627">IFERROR(_xlfn.SWITCH(A627, "Tiny", "TS", "Mini", "MC", "Junior", "JC", "Senior", "SC", "GCSE", "GCSE"),"")</f>
        <v>JC</v>
      </c>
      <c r="F627" s="92" t="str">
        <f ca="1">IFERROR(VLOOKUP(I627,INDIRECT(A627&amp;"!"&amp;" C:D"), 2, FALSE),"")</f>
        <v>Project Planning</v>
      </c>
      <c r="G627" s="92" t="str" cm="1">
        <f t="array" ref="G627">IFERROR(CONCATENATE(TEXT(_xlfn.SWITCH(A627, "Tiny", "1", "Mini", "2", "Junior", "3", "Senior", "4", "GCSE", "5"),"00"),"-", IF(ISBLANK(B627), "XX", TEXT(B627,"00")), "-", TEXT(C627,"000")),"")</f>
        <v>03-01-008</v>
      </c>
      <c r="H627" t="str">
        <f>A627&amp;D627</f>
        <v>Juniord8c50445-6732-4f28-a173-4875ea23be46</v>
      </c>
      <c r="I627" s="97" t="str">
        <f>IF(ISBLANK(A627), "", IF(ISNUMBER(B627),_xlfn.CONCAT(E627, B627, ".", C627), _xlfn.CONCAT(E627, C627)))</f>
        <v>JC1.8</v>
      </c>
    </row>
    <row r="628" spans="1:9" customFormat="1" x14ac:dyDescent="0.45">
      <c r="A628" s="96" t="s">
        <v>5766</v>
      </c>
      <c r="B628">
        <v>1</v>
      </c>
      <c r="C628" s="92">
        <v>8</v>
      </c>
      <c r="D628" s="93" t="s">
        <v>698</v>
      </c>
      <c r="E628" t="str" cm="1">
        <f t="array" ref="E628">IFERROR(_xlfn.SWITCH(A628, "Tiny", "TS", "Mini", "MC", "Junior", "JC", "Senior", "SC", "GCSE", "GCSE"),"")</f>
        <v>JC</v>
      </c>
      <c r="F628" s="92" t="str">
        <f ca="1">IFERROR(VLOOKUP(I628,INDIRECT(A628&amp;"!"&amp;" C:D"), 2, FALSE),"")</f>
        <v>Project Planning</v>
      </c>
      <c r="G628" s="92" t="str" cm="1">
        <f t="array" ref="G628">IFERROR(CONCATENATE(TEXT(_xlfn.SWITCH(A628, "Tiny", "1", "Mini", "2", "Junior", "3", "Senior", "4", "GCSE", "5"),"00"),"-", IF(ISBLANK(B628), "XX", TEXT(B628,"00")), "-", TEXT(C628,"000")),"")</f>
        <v>03-01-008</v>
      </c>
      <c r="H628" t="str">
        <f>A628&amp;D628</f>
        <v>Juniordd7a9089-a7ef-48c7-9350-a4d45e5a5ac3</v>
      </c>
      <c r="I628" s="97" t="str">
        <f>IF(ISBLANK(A628), "", IF(ISNUMBER(B628),_xlfn.CONCAT(E628, B628, ".", C628), _xlfn.CONCAT(E628, C628)))</f>
        <v>JC1.8</v>
      </c>
    </row>
    <row r="629" spans="1:9" customFormat="1" x14ac:dyDescent="0.45">
      <c r="A629" s="96" t="s">
        <v>5766</v>
      </c>
      <c r="B629">
        <v>1</v>
      </c>
      <c r="C629" s="92">
        <v>9</v>
      </c>
      <c r="D629" s="93" t="s">
        <v>1405</v>
      </c>
      <c r="E629" t="str" cm="1">
        <f t="array" ref="E629">IFERROR(_xlfn.SWITCH(A629, "Tiny", "TS", "Mini", "MC", "Junior", "JC", "Senior", "SC", "GCSE", "GCSE"),"")</f>
        <v>JC</v>
      </c>
      <c r="F629" s="92" t="str">
        <f ca="1">IFERROR(VLOOKUP(I629,INDIRECT(A629&amp;"!"&amp;" C:D"), 2, FALSE),"")</f>
        <v>Project Creation</v>
      </c>
      <c r="G629" s="92" t="str" cm="1">
        <f t="array" ref="G629">IFERROR(CONCATENATE(TEXT(_xlfn.SWITCH(A629, "Tiny", "1", "Mini", "2", "Junior", "3", "Senior", "4", "GCSE", "5"),"00"),"-", IF(ISBLANK(B629), "XX", TEXT(B629,"00")), "-", TEXT(C629,"000")),"")</f>
        <v>03-01-009</v>
      </c>
      <c r="H629" t="str">
        <f>A629&amp;D629</f>
        <v>Junior21ba89d8-dd52-422c-b547-fb3da71c7e4c</v>
      </c>
      <c r="I629" s="97" t="str">
        <f>IF(ISBLANK(A629), "", IF(ISNUMBER(B629),_xlfn.CONCAT(E629, B629, ".", C629), _xlfn.CONCAT(E629, C629)))</f>
        <v>JC1.9</v>
      </c>
    </row>
    <row r="630" spans="1:9" customFormat="1" x14ac:dyDescent="0.45">
      <c r="A630" s="96" t="s">
        <v>5766</v>
      </c>
      <c r="B630">
        <v>1</v>
      </c>
      <c r="C630" s="92">
        <v>9</v>
      </c>
      <c r="D630" s="93" t="s">
        <v>792</v>
      </c>
      <c r="E630" t="str" cm="1">
        <f t="array" ref="E630">IFERROR(_xlfn.SWITCH(A630, "Tiny", "TS", "Mini", "MC", "Junior", "JC", "Senior", "SC", "GCSE", "GCSE"),"")</f>
        <v>JC</v>
      </c>
      <c r="F630" s="92" t="str">
        <f ca="1">IFERROR(VLOOKUP(I630,INDIRECT(A630&amp;"!"&amp;" C:D"), 2, FALSE),"")</f>
        <v>Project Creation</v>
      </c>
      <c r="G630" s="92" t="str" cm="1">
        <f t="array" ref="G630">IFERROR(CONCATENATE(TEXT(_xlfn.SWITCH(A630, "Tiny", "1", "Mini", "2", "Junior", "3", "Senior", "4", "GCSE", "5"),"00"),"-", IF(ISBLANK(B630), "XX", TEXT(B630,"00")), "-", TEXT(C630,"000")),"")</f>
        <v>03-01-009</v>
      </c>
      <c r="H630" t="str">
        <f>A630&amp;D630</f>
        <v>Junior45331140-6051-4708-bf23-009e4d5107d3</v>
      </c>
      <c r="I630" s="97" t="str">
        <f>IF(ISBLANK(A630), "", IF(ISNUMBER(B630),_xlfn.CONCAT(E630, B630, ".", C630), _xlfn.CONCAT(E630, C630)))</f>
        <v>JC1.9</v>
      </c>
    </row>
    <row r="631" spans="1:9" customFormat="1" x14ac:dyDescent="0.45">
      <c r="A631" s="96" t="s">
        <v>5766</v>
      </c>
      <c r="B631">
        <v>1</v>
      </c>
      <c r="C631" s="92">
        <v>9</v>
      </c>
      <c r="D631" s="93" t="s">
        <v>733</v>
      </c>
      <c r="E631" t="str" cm="1">
        <f t="array" ref="E631">IFERROR(_xlfn.SWITCH(A631, "Tiny", "TS", "Mini", "MC", "Junior", "JC", "Senior", "SC", "GCSE", "GCSE"),"")</f>
        <v>JC</v>
      </c>
      <c r="F631" s="92" t="str">
        <f ca="1">IFERROR(VLOOKUP(I631,INDIRECT(A631&amp;"!"&amp;" C:D"), 2, FALSE),"")</f>
        <v>Project Creation</v>
      </c>
      <c r="G631" s="92" t="str" cm="1">
        <f t="array" ref="G631">IFERROR(CONCATENATE(TEXT(_xlfn.SWITCH(A631, "Tiny", "1", "Mini", "2", "Junior", "3", "Senior", "4", "GCSE", "5"),"00"),"-", IF(ISBLANK(B631), "XX", TEXT(B631,"00")), "-", TEXT(C631,"000")),"")</f>
        <v>03-01-009</v>
      </c>
      <c r="H631" t="str">
        <f>A631&amp;D631</f>
        <v>Junior4a52ace4-7bbe-4d28-9ac2-8b98b4833fd8</v>
      </c>
      <c r="I631" s="97" t="str">
        <f>IF(ISBLANK(A631), "", IF(ISNUMBER(B631),_xlfn.CONCAT(E631, B631, ".", C631), _xlfn.CONCAT(E631, C631)))</f>
        <v>JC1.9</v>
      </c>
    </row>
    <row r="632" spans="1:9" customFormat="1" x14ac:dyDescent="0.45">
      <c r="A632" s="96" t="s">
        <v>5766</v>
      </c>
      <c r="B632">
        <v>1</v>
      </c>
      <c r="C632" s="92">
        <v>9</v>
      </c>
      <c r="D632" s="93" t="s">
        <v>747</v>
      </c>
      <c r="E632" t="str" cm="1">
        <f t="array" ref="E632">IFERROR(_xlfn.SWITCH(A632, "Tiny", "TS", "Mini", "MC", "Junior", "JC", "Senior", "SC", "GCSE", "GCSE"),"")</f>
        <v>JC</v>
      </c>
      <c r="F632" s="92" t="str">
        <f ca="1">IFERROR(VLOOKUP(I632,INDIRECT(A632&amp;"!"&amp;" C:D"), 2, FALSE),"")</f>
        <v>Project Creation</v>
      </c>
      <c r="G632" s="92" t="str" cm="1">
        <f t="array" ref="G632">IFERROR(CONCATENATE(TEXT(_xlfn.SWITCH(A632, "Tiny", "1", "Mini", "2", "Junior", "3", "Senior", "4", "GCSE", "5"),"00"),"-", IF(ISBLANK(B632), "XX", TEXT(B632,"00")), "-", TEXT(C632,"000")),"")</f>
        <v>03-01-009</v>
      </c>
      <c r="H632" t="str">
        <f>A632&amp;D632</f>
        <v>Junior544a70c0-6766-4d9d-b0c9-b444a27b5266</v>
      </c>
      <c r="I632" s="97" t="str">
        <f>IF(ISBLANK(A632), "", IF(ISNUMBER(B632),_xlfn.CONCAT(E632, B632, ".", C632), _xlfn.CONCAT(E632, C632)))</f>
        <v>JC1.9</v>
      </c>
    </row>
    <row r="633" spans="1:9" customFormat="1" x14ac:dyDescent="0.45">
      <c r="A633" s="96" t="s">
        <v>5766</v>
      </c>
      <c r="B633">
        <v>1</v>
      </c>
      <c r="C633" s="92">
        <v>9</v>
      </c>
      <c r="D633" s="93" t="s">
        <v>756</v>
      </c>
      <c r="E633" t="str" cm="1">
        <f t="array" ref="E633">IFERROR(_xlfn.SWITCH(A633, "Tiny", "TS", "Mini", "MC", "Junior", "JC", "Senior", "SC", "GCSE", "GCSE"),"")</f>
        <v>JC</v>
      </c>
      <c r="F633" s="92" t="str">
        <f ca="1">IFERROR(VLOOKUP(I633,INDIRECT(A633&amp;"!"&amp;" C:D"), 2, FALSE),"")</f>
        <v>Project Creation</v>
      </c>
      <c r="G633" s="92" t="str" cm="1">
        <f t="array" ref="G633">IFERROR(CONCATENATE(TEXT(_xlfn.SWITCH(A633, "Tiny", "1", "Mini", "2", "Junior", "3", "Senior", "4", "GCSE", "5"),"00"),"-", IF(ISBLANK(B633), "XX", TEXT(B633,"00")), "-", TEXT(C633,"000")),"")</f>
        <v>03-01-009</v>
      </c>
      <c r="H633" t="str">
        <f>A633&amp;D633</f>
        <v>Junior603e63d4-7bdf-4f28-a083-b99826796c39</v>
      </c>
      <c r="I633" s="97" t="str">
        <f>IF(ISBLANK(A633), "", IF(ISNUMBER(B633),_xlfn.CONCAT(E633, B633, ".", C633), _xlfn.CONCAT(E633, C633)))</f>
        <v>JC1.9</v>
      </c>
    </row>
    <row r="634" spans="1:9" customFormat="1" x14ac:dyDescent="0.45">
      <c r="A634" s="96" t="s">
        <v>5766</v>
      </c>
      <c r="B634">
        <v>1</v>
      </c>
      <c r="C634" s="92">
        <v>9</v>
      </c>
      <c r="D634" s="93" t="s">
        <v>1408</v>
      </c>
      <c r="E634" t="str" cm="1">
        <f t="array" ref="E634">IFERROR(_xlfn.SWITCH(A634, "Tiny", "TS", "Mini", "MC", "Junior", "JC", "Senior", "SC", "GCSE", "GCSE"),"")</f>
        <v>JC</v>
      </c>
      <c r="F634" s="92" t="str">
        <f ca="1">IFERROR(VLOOKUP(I634,INDIRECT(A634&amp;"!"&amp;" C:D"), 2, FALSE),"")</f>
        <v>Project Creation</v>
      </c>
      <c r="G634" s="92" t="str" cm="1">
        <f t="array" ref="G634">IFERROR(CONCATENATE(TEXT(_xlfn.SWITCH(A634, "Tiny", "1", "Mini", "2", "Junior", "3", "Senior", "4", "GCSE", "5"),"00"),"-", IF(ISBLANK(B634), "XX", TEXT(B634,"00")), "-", TEXT(C634,"000")),"")</f>
        <v>03-01-009</v>
      </c>
      <c r="H634" t="str">
        <f>A634&amp;D634</f>
        <v>Junior6a201278-1333-4952-b9bb-ba4d09a1a675</v>
      </c>
      <c r="I634" s="97" t="str">
        <f>IF(ISBLANK(A634), "", IF(ISNUMBER(B634),_xlfn.CONCAT(E634, B634, ".", C634), _xlfn.CONCAT(E634, C634)))</f>
        <v>JC1.9</v>
      </c>
    </row>
    <row r="635" spans="1:9" customFormat="1" x14ac:dyDescent="0.45">
      <c r="A635" s="96" t="s">
        <v>5766</v>
      </c>
      <c r="B635">
        <v>1</v>
      </c>
      <c r="C635" s="92">
        <v>9</v>
      </c>
      <c r="D635" s="93" t="s">
        <v>662</v>
      </c>
      <c r="E635" t="str" cm="1">
        <f t="array" ref="E635">IFERROR(_xlfn.SWITCH(A635, "Tiny", "TS", "Mini", "MC", "Junior", "JC", "Senior", "SC", "GCSE", "GCSE"),"")</f>
        <v>JC</v>
      </c>
      <c r="F635" s="92" t="str">
        <f ca="1">IFERROR(VLOOKUP(I635,INDIRECT(A635&amp;"!"&amp;" C:D"), 2, FALSE),"")</f>
        <v>Project Creation</v>
      </c>
      <c r="G635" s="92" t="str" cm="1">
        <f t="array" ref="G635">IFERROR(CONCATENATE(TEXT(_xlfn.SWITCH(A635, "Tiny", "1", "Mini", "2", "Junior", "3", "Senior", "4", "GCSE", "5"),"00"),"-", IF(ISBLANK(B635), "XX", TEXT(B635,"00")), "-", TEXT(C635,"000")),"")</f>
        <v>03-01-009</v>
      </c>
      <c r="H635" t="str">
        <f>A635&amp;D635</f>
        <v>Juniora7f86bab-a9cb-4dde-9d58-f649ffbd38ee</v>
      </c>
      <c r="I635" s="97" t="str">
        <f>IF(ISBLANK(A635), "", IF(ISNUMBER(B635),_xlfn.CONCAT(E635, B635, ".", C635), _xlfn.CONCAT(E635, C635)))</f>
        <v>JC1.9</v>
      </c>
    </row>
    <row r="636" spans="1:9" customFormat="1" x14ac:dyDescent="0.45">
      <c r="A636" s="96" t="s">
        <v>5766</v>
      </c>
      <c r="B636">
        <v>2</v>
      </c>
      <c r="C636" s="92">
        <v>1</v>
      </c>
      <c r="D636" s="93" t="s">
        <v>839</v>
      </c>
      <c r="E636" t="str" cm="1">
        <f t="array" ref="E636">IFERROR(_xlfn.SWITCH(A636, "Tiny", "TS", "Mini", "MC", "Junior", "JC", "Senior", "SC", "GCSE", "GCSE"),"")</f>
        <v>JC</v>
      </c>
      <c r="F636" s="92" t="str">
        <f ca="1">IFERROR(VLOOKUP(I636,INDIRECT(A636&amp;"!"&amp;" C:D"), 2, FALSE),"")</f>
        <v>2D Arrays</v>
      </c>
      <c r="G636" s="92" t="str" cm="1">
        <f t="array" ref="G636">IFERROR(CONCATENATE(TEXT(_xlfn.SWITCH(A636, "Tiny", "1", "Mini", "2", "Junior", "3", "Senior", "4", "GCSE", "5"),"00"),"-", IF(ISBLANK(B636), "XX", TEXT(B636,"00")), "-", TEXT(C636,"000")),"")</f>
        <v>03-02-001</v>
      </c>
      <c r="H636" t="str">
        <f>A636&amp;D636</f>
        <v>Junior55829471-b310-47d2-b4f9-2a2083d45153</v>
      </c>
      <c r="I636" s="97" t="str">
        <f>IF(ISBLANK(A636), "", IF(ISNUMBER(B636),_xlfn.CONCAT(E636, B636, ".", C636), _xlfn.CONCAT(E636, C636)))</f>
        <v>JC2.1</v>
      </c>
    </row>
    <row r="637" spans="1:9" customFormat="1" x14ac:dyDescent="0.45">
      <c r="A637" s="96" t="s">
        <v>5766</v>
      </c>
      <c r="B637">
        <v>2</v>
      </c>
      <c r="C637" s="92">
        <v>1</v>
      </c>
      <c r="D637" s="93" t="s">
        <v>835</v>
      </c>
      <c r="E637" t="str" cm="1">
        <f t="array" ref="E637">IFERROR(_xlfn.SWITCH(A637, "Tiny", "TS", "Mini", "MC", "Junior", "JC", "Senior", "SC", "GCSE", "GCSE"),"")</f>
        <v>JC</v>
      </c>
      <c r="F637" s="92" t="str">
        <f ca="1">IFERROR(VLOOKUP(I637,INDIRECT(A637&amp;"!"&amp;" C:D"), 2, FALSE),"")</f>
        <v>2D Arrays</v>
      </c>
      <c r="G637" s="92" t="str" cm="1">
        <f t="array" ref="G637">IFERROR(CONCATENATE(TEXT(_xlfn.SWITCH(A637, "Tiny", "1", "Mini", "2", "Junior", "3", "Senior", "4", "GCSE", "5"),"00"),"-", IF(ISBLANK(B637), "XX", TEXT(B637,"00")), "-", TEXT(C637,"000")),"")</f>
        <v>03-02-001</v>
      </c>
      <c r="H637" t="str">
        <f>A637&amp;D637</f>
        <v>Junior748d6562-97f1-4aad-a93d-87362124bdc8</v>
      </c>
      <c r="I637" s="97" t="str">
        <f>IF(ISBLANK(A637), "", IF(ISNUMBER(B637),_xlfn.CONCAT(E637, B637, ".", C637), _xlfn.CONCAT(E637, C637)))</f>
        <v>JC2.1</v>
      </c>
    </row>
    <row r="638" spans="1:9" customFormat="1" x14ac:dyDescent="0.45">
      <c r="A638" s="96" t="s">
        <v>5766</v>
      </c>
      <c r="B638">
        <v>2</v>
      </c>
      <c r="C638" s="92">
        <v>1</v>
      </c>
      <c r="D638" s="98" t="s">
        <v>828</v>
      </c>
      <c r="E638" t="str" cm="1">
        <f t="array" ref="E638">IFERROR(_xlfn.SWITCH(A638, "Tiny", "TS", "Mini", "MC", "Junior", "JC", "Senior", "SC", "GCSE", "GCSE"),"")</f>
        <v>JC</v>
      </c>
      <c r="F638" s="92" t="str">
        <f ca="1">IFERROR(VLOOKUP(I638,INDIRECT(A638&amp;"!"&amp;" C:D"), 2, FALSE),"")</f>
        <v>2D Arrays</v>
      </c>
      <c r="G638" s="92" t="str" cm="1">
        <f t="array" ref="G638">IFERROR(CONCATENATE(TEXT(_xlfn.SWITCH(A638, "Tiny", "1", "Mini", "2", "Junior", "3", "Senior", "4", "GCSE", "5"),"00"),"-", IF(ISBLANK(B638), "XX", TEXT(B638,"00")), "-", TEXT(C638,"000")),"")</f>
        <v>03-02-001</v>
      </c>
      <c r="H638" t="str">
        <f>A638&amp;D638</f>
        <v>Junior7e411610-f9ec-4376-90fb-f0ecae3cb859</v>
      </c>
      <c r="I638" s="97" t="str">
        <f>IF(ISBLANK(A638), "", IF(ISNUMBER(B638),_xlfn.CONCAT(E638, B638, ".", C638), _xlfn.CONCAT(E638, C638)))</f>
        <v>JC2.1</v>
      </c>
    </row>
    <row r="639" spans="1:9" customFormat="1" x14ac:dyDescent="0.45">
      <c r="A639" s="96" t="s">
        <v>5766</v>
      </c>
      <c r="B639">
        <v>2</v>
      </c>
      <c r="C639" s="92">
        <v>1</v>
      </c>
      <c r="D639" s="93" t="s">
        <v>825</v>
      </c>
      <c r="E639" t="str" cm="1">
        <f t="array" ref="E639">IFERROR(_xlfn.SWITCH(A639, "Tiny", "TS", "Mini", "MC", "Junior", "JC", "Senior", "SC", "GCSE", "GCSE"),"")</f>
        <v>JC</v>
      </c>
      <c r="F639" s="92" t="str">
        <f ca="1">IFERROR(VLOOKUP(I639,INDIRECT(A639&amp;"!"&amp;" C:D"), 2, FALSE),"")</f>
        <v>2D Arrays</v>
      </c>
      <c r="G639" s="92" t="str" cm="1">
        <f t="array" ref="G639">IFERROR(CONCATENATE(TEXT(_xlfn.SWITCH(A639, "Tiny", "1", "Mini", "2", "Junior", "3", "Senior", "4", "GCSE", "5"),"00"),"-", IF(ISBLANK(B639), "XX", TEXT(B639,"00")), "-", TEXT(C639,"000")),"")</f>
        <v>03-02-001</v>
      </c>
      <c r="H639" t="str">
        <f>A639&amp;D639</f>
        <v>Juniord8605c0c-a469-4731-ad41-502c112db00c</v>
      </c>
      <c r="I639" s="97" t="str">
        <f>IF(ISBLANK(A639), "", IF(ISNUMBER(B639),_xlfn.CONCAT(E639, B639, ".", C639), _xlfn.CONCAT(E639, C639)))</f>
        <v>JC2.1</v>
      </c>
    </row>
    <row r="640" spans="1:9" customFormat="1" x14ac:dyDescent="0.45">
      <c r="A640" s="96" t="s">
        <v>5766</v>
      </c>
      <c r="B640">
        <v>2</v>
      </c>
      <c r="C640" s="92">
        <v>1</v>
      </c>
      <c r="D640" s="93" t="s">
        <v>831</v>
      </c>
      <c r="E640" t="str" cm="1">
        <f t="array" ref="E640">IFERROR(_xlfn.SWITCH(A640, "Tiny", "TS", "Mini", "MC", "Junior", "JC", "Senior", "SC", "GCSE", "GCSE"),"")</f>
        <v>JC</v>
      </c>
      <c r="F640" s="92" t="str">
        <f ca="1">IFERROR(VLOOKUP(I640,INDIRECT(A640&amp;"!"&amp;" C:D"), 2, FALSE),"")</f>
        <v>2D Arrays</v>
      </c>
      <c r="G640" s="92" t="str" cm="1">
        <f t="array" ref="G640">IFERROR(CONCATENATE(TEXT(_xlfn.SWITCH(A640, "Tiny", "1", "Mini", "2", "Junior", "3", "Senior", "4", "GCSE", "5"),"00"),"-", IF(ISBLANK(B640), "XX", TEXT(B640,"00")), "-", TEXT(C640,"000")),"")</f>
        <v>03-02-001</v>
      </c>
      <c r="H640" t="str">
        <f>A640&amp;D640</f>
        <v>Junioreacd0b12-27a4-40ba-adc1-ed797601ea02</v>
      </c>
      <c r="I640" s="97" t="str">
        <f>IF(ISBLANK(A640), "", IF(ISNUMBER(B640),_xlfn.CONCAT(E640, B640, ".", C640), _xlfn.CONCAT(E640, C640)))</f>
        <v>JC2.1</v>
      </c>
    </row>
    <row r="641" spans="1:9" customFormat="1" x14ac:dyDescent="0.45">
      <c r="A641" s="96" t="s">
        <v>5766</v>
      </c>
      <c r="B641">
        <v>2</v>
      </c>
      <c r="C641" s="92">
        <v>2</v>
      </c>
      <c r="D641" s="93" t="s">
        <v>991</v>
      </c>
      <c r="E641" t="str" cm="1">
        <f t="array" ref="E641">IFERROR(_xlfn.SWITCH(A641, "Tiny", "TS", "Mini", "MC", "Junior", "JC", "Senior", "SC", "GCSE", "GCSE"),"")</f>
        <v>JC</v>
      </c>
      <c r="F641" s="92" t="str">
        <f ca="1">IFERROR(VLOOKUP(I641,INDIRECT(A641&amp;"!"&amp;" C:D"), 2, FALSE),"")</f>
        <v>Queues &amp; Stacks</v>
      </c>
      <c r="G641" s="92" t="str" cm="1">
        <f t="array" ref="G641">IFERROR(CONCATENATE(TEXT(_xlfn.SWITCH(A641, "Tiny", "1", "Mini", "2", "Junior", "3", "Senior", "4", "GCSE", "5"),"00"),"-", IF(ISBLANK(B641), "XX", TEXT(B641,"00")), "-", TEXT(C641,"000")),"")</f>
        <v>03-02-002</v>
      </c>
      <c r="H641" t="str">
        <f>A641&amp;D641</f>
        <v>Junior5d0768b9-f12f-4326-9c5d-3d447d49a2af</v>
      </c>
      <c r="I641" s="97" t="str">
        <f>IF(ISBLANK(A641), "", IF(ISNUMBER(B641),_xlfn.CONCAT(E641, B641, ".", C641), _xlfn.CONCAT(E641, C641)))</f>
        <v>JC2.2</v>
      </c>
    </row>
    <row r="642" spans="1:9" customFormat="1" x14ac:dyDescent="0.45">
      <c r="A642" s="96" t="s">
        <v>5766</v>
      </c>
      <c r="B642">
        <v>2</v>
      </c>
      <c r="C642" s="92">
        <v>2</v>
      </c>
      <c r="D642" s="93" t="s">
        <v>985</v>
      </c>
      <c r="E642" t="str" cm="1">
        <f t="array" ref="E642">IFERROR(_xlfn.SWITCH(A642, "Tiny", "TS", "Mini", "MC", "Junior", "JC", "Senior", "SC", "GCSE", "GCSE"),"")</f>
        <v>JC</v>
      </c>
      <c r="F642" s="92" t="str">
        <f ca="1">IFERROR(VLOOKUP(I642,INDIRECT(A642&amp;"!"&amp;" C:D"), 2, FALSE),"")</f>
        <v>Queues &amp; Stacks</v>
      </c>
      <c r="G642" s="92" t="str" cm="1">
        <f t="array" ref="G642">IFERROR(CONCATENATE(TEXT(_xlfn.SWITCH(A642, "Tiny", "1", "Mini", "2", "Junior", "3", "Senior", "4", "GCSE", "5"),"00"),"-", IF(ISBLANK(B642), "XX", TEXT(B642,"00")), "-", TEXT(C642,"000")),"")</f>
        <v>03-02-002</v>
      </c>
      <c r="H642" t="str">
        <f>A642&amp;D642</f>
        <v>Junior61781db7-966f-4be1-820d-cd2e741df4e3</v>
      </c>
      <c r="I642" s="97" t="str">
        <f>IF(ISBLANK(A642), "", IF(ISNUMBER(B642),_xlfn.CONCAT(E642, B642, ".", C642), _xlfn.CONCAT(E642, C642)))</f>
        <v>JC2.2</v>
      </c>
    </row>
    <row r="643" spans="1:9" customFormat="1" x14ac:dyDescent="0.45">
      <c r="A643" s="96" t="s">
        <v>5766</v>
      </c>
      <c r="B643">
        <v>2</v>
      </c>
      <c r="C643" s="92">
        <v>2</v>
      </c>
      <c r="D643" s="93" t="s">
        <v>1022</v>
      </c>
      <c r="E643" t="str" cm="1">
        <f t="array" ref="E643">IFERROR(_xlfn.SWITCH(A643, "Tiny", "TS", "Mini", "MC", "Junior", "JC", "Senior", "SC", "GCSE", "GCSE"),"")</f>
        <v>JC</v>
      </c>
      <c r="F643" s="92" t="str">
        <f ca="1">IFERROR(VLOOKUP(I643,INDIRECT(A643&amp;"!"&amp;" C:D"), 2, FALSE),"")</f>
        <v>Queues &amp; Stacks</v>
      </c>
      <c r="G643" s="92" t="str" cm="1">
        <f t="array" ref="G643">IFERROR(CONCATENATE(TEXT(_xlfn.SWITCH(A643, "Tiny", "1", "Mini", "2", "Junior", "3", "Senior", "4", "GCSE", "5"),"00"),"-", IF(ISBLANK(B643), "XX", TEXT(B643,"00")), "-", TEXT(C643,"000")),"")</f>
        <v>03-02-002</v>
      </c>
      <c r="H643" t="str">
        <f>A643&amp;D643</f>
        <v>Junior677aa733-8bfd-49df-8898-60b46598e6ee</v>
      </c>
      <c r="I643" s="97" t="str">
        <f>IF(ISBLANK(A643), "", IF(ISNUMBER(B643),_xlfn.CONCAT(E643, B643, ".", C643), _xlfn.CONCAT(E643, C643)))</f>
        <v>JC2.2</v>
      </c>
    </row>
    <row r="644" spans="1:9" customFormat="1" x14ac:dyDescent="0.45">
      <c r="A644" s="96" t="s">
        <v>5766</v>
      </c>
      <c r="B644">
        <v>2</v>
      </c>
      <c r="C644" s="92">
        <v>2</v>
      </c>
      <c r="D644" s="93" t="s">
        <v>1008</v>
      </c>
      <c r="E644" t="str" cm="1">
        <f t="array" ref="E644">IFERROR(_xlfn.SWITCH(A644, "Tiny", "TS", "Mini", "MC", "Junior", "JC", "Senior", "SC", "GCSE", "GCSE"),"")</f>
        <v>JC</v>
      </c>
      <c r="F644" s="92" t="str">
        <f ca="1">IFERROR(VLOOKUP(I644,INDIRECT(A644&amp;"!"&amp;" C:D"), 2, FALSE),"")</f>
        <v>Queues &amp; Stacks</v>
      </c>
      <c r="G644" s="92" t="str" cm="1">
        <f t="array" ref="G644">IFERROR(CONCATENATE(TEXT(_xlfn.SWITCH(A644, "Tiny", "1", "Mini", "2", "Junior", "3", "Senior", "4", "GCSE", "5"),"00"),"-", IF(ISBLANK(B644), "XX", TEXT(B644,"00")), "-", TEXT(C644,"000")),"")</f>
        <v>03-02-002</v>
      </c>
      <c r="H644" t="str">
        <f>A644&amp;D644</f>
        <v>Junior6ec0eb5d-f258-49da-a165-c20b9e4df5d4</v>
      </c>
      <c r="I644" s="97" t="str">
        <f>IF(ISBLANK(A644), "", IF(ISNUMBER(B644),_xlfn.CONCAT(E644, B644, ".", C644), _xlfn.CONCAT(E644, C644)))</f>
        <v>JC2.2</v>
      </c>
    </row>
    <row r="645" spans="1:9" customFormat="1" x14ac:dyDescent="0.45">
      <c r="A645" s="96" t="s">
        <v>5766</v>
      </c>
      <c r="B645">
        <v>2</v>
      </c>
      <c r="C645" s="92">
        <v>2</v>
      </c>
      <c r="D645" s="93" t="s">
        <v>1011</v>
      </c>
      <c r="E645" t="str" cm="1">
        <f t="array" ref="E645">IFERROR(_xlfn.SWITCH(A645, "Tiny", "TS", "Mini", "MC", "Junior", "JC", "Senior", "SC", "GCSE", "GCSE"),"")</f>
        <v>JC</v>
      </c>
      <c r="F645" s="92" t="str">
        <f ca="1">IFERROR(VLOOKUP(I645,INDIRECT(A645&amp;"!"&amp;" C:D"), 2, FALSE),"")</f>
        <v>Queues &amp; Stacks</v>
      </c>
      <c r="G645" s="92" t="str" cm="1">
        <f t="array" ref="G645">IFERROR(CONCATENATE(TEXT(_xlfn.SWITCH(A645, "Tiny", "1", "Mini", "2", "Junior", "3", "Senior", "4", "GCSE", "5"),"00"),"-", IF(ISBLANK(B645), "XX", TEXT(B645,"00")), "-", TEXT(C645,"000")),"")</f>
        <v>03-02-002</v>
      </c>
      <c r="H645" t="str">
        <f>A645&amp;D645</f>
        <v>Junior728282ef-0762-4f00-8a23-01780613378a</v>
      </c>
      <c r="I645" s="97" t="str">
        <f>IF(ISBLANK(A645), "", IF(ISNUMBER(B645),_xlfn.CONCAT(E645, B645, ".", C645), _xlfn.CONCAT(E645, C645)))</f>
        <v>JC2.2</v>
      </c>
    </row>
    <row r="646" spans="1:9" customFormat="1" x14ac:dyDescent="0.45">
      <c r="A646" s="96" t="s">
        <v>5766</v>
      </c>
      <c r="B646">
        <v>2</v>
      </c>
      <c r="C646" s="92">
        <v>2</v>
      </c>
      <c r="D646" s="93" t="s">
        <v>988</v>
      </c>
      <c r="E646" t="str" cm="1">
        <f t="array" ref="E646">IFERROR(_xlfn.SWITCH(A646, "Tiny", "TS", "Mini", "MC", "Junior", "JC", "Senior", "SC", "GCSE", "GCSE"),"")</f>
        <v>JC</v>
      </c>
      <c r="F646" s="92" t="str">
        <f ca="1">IFERROR(VLOOKUP(I646,INDIRECT(A646&amp;"!"&amp;" C:D"), 2, FALSE),"")</f>
        <v>Queues &amp; Stacks</v>
      </c>
      <c r="G646" s="92" t="str" cm="1">
        <f t="array" ref="G646">IFERROR(CONCATENATE(TEXT(_xlfn.SWITCH(A646, "Tiny", "1", "Mini", "2", "Junior", "3", "Senior", "4", "GCSE", "5"),"00"),"-", IF(ISBLANK(B646), "XX", TEXT(B646,"00")), "-", TEXT(C646,"000")),"")</f>
        <v>03-02-002</v>
      </c>
      <c r="H646" t="str">
        <f>A646&amp;D646</f>
        <v>Junior8566d4b7-7c2c-4386-9719-a2badbb6e115</v>
      </c>
      <c r="I646" s="97" t="str">
        <f>IF(ISBLANK(A646), "", IF(ISNUMBER(B646),_xlfn.CONCAT(E646, B646, ".", C646), _xlfn.CONCAT(E646, C646)))</f>
        <v>JC2.2</v>
      </c>
    </row>
    <row r="647" spans="1:9" customFormat="1" x14ac:dyDescent="0.45">
      <c r="A647" s="96" t="s">
        <v>5766</v>
      </c>
      <c r="B647">
        <v>2</v>
      </c>
      <c r="C647" s="92">
        <v>2</v>
      </c>
      <c r="D647" s="93" t="s">
        <v>1005</v>
      </c>
      <c r="E647" t="str" cm="1">
        <f t="array" ref="E647">IFERROR(_xlfn.SWITCH(A647, "Tiny", "TS", "Mini", "MC", "Junior", "JC", "Senior", "SC", "GCSE", "GCSE"),"")</f>
        <v>JC</v>
      </c>
      <c r="F647" s="92" t="str">
        <f ca="1">IFERROR(VLOOKUP(I647,INDIRECT(A647&amp;"!"&amp;" C:D"), 2, FALSE),"")</f>
        <v>Queues &amp; Stacks</v>
      </c>
      <c r="G647" s="92" t="str" cm="1">
        <f t="array" ref="G647">IFERROR(CONCATENATE(TEXT(_xlfn.SWITCH(A647, "Tiny", "1", "Mini", "2", "Junior", "3", "Senior", "4", "GCSE", "5"),"00"),"-", IF(ISBLANK(B647), "XX", TEXT(B647,"00")), "-", TEXT(C647,"000")),"")</f>
        <v>03-02-002</v>
      </c>
      <c r="H647" t="str">
        <f>A647&amp;D647</f>
        <v>Juniora69c2d90-7f66-46a5-9894-cd73254ebd3d</v>
      </c>
      <c r="I647" s="97" t="str">
        <f>IF(ISBLANK(A647), "", IF(ISNUMBER(B647),_xlfn.CONCAT(E647, B647, ".", C647), _xlfn.CONCAT(E647, C647)))</f>
        <v>JC2.2</v>
      </c>
    </row>
    <row r="648" spans="1:9" customFormat="1" x14ac:dyDescent="0.45">
      <c r="A648" s="96" t="s">
        <v>5766</v>
      </c>
      <c r="B648">
        <v>2</v>
      </c>
      <c r="C648" s="92">
        <v>2</v>
      </c>
      <c r="D648" s="93" t="s">
        <v>1017</v>
      </c>
      <c r="E648" t="str" cm="1">
        <f t="array" ref="E648">IFERROR(_xlfn.SWITCH(A648, "Tiny", "TS", "Mini", "MC", "Junior", "JC", "Senior", "SC", "GCSE", "GCSE"),"")</f>
        <v>JC</v>
      </c>
      <c r="F648" s="92" t="str">
        <f ca="1">IFERROR(VLOOKUP(I648,INDIRECT(A648&amp;"!"&amp;" C:D"), 2, FALSE),"")</f>
        <v>Queues &amp; Stacks</v>
      </c>
      <c r="G648" s="92" t="str" cm="1">
        <f t="array" ref="G648">IFERROR(CONCATENATE(TEXT(_xlfn.SWITCH(A648, "Tiny", "1", "Mini", "2", "Junior", "3", "Senior", "4", "GCSE", "5"),"00"),"-", IF(ISBLANK(B648), "XX", TEXT(B648,"00")), "-", TEXT(C648,"000")),"")</f>
        <v>03-02-002</v>
      </c>
      <c r="H648" t="str">
        <f>A648&amp;D648</f>
        <v>Juniora70e3bf8-c6c7-48b8-b1cd-77690ed2ce9f</v>
      </c>
      <c r="I648" s="97" t="str">
        <f>IF(ISBLANK(A648), "", IF(ISNUMBER(B648),_xlfn.CONCAT(E648, B648, ".", C648), _xlfn.CONCAT(E648, C648)))</f>
        <v>JC2.2</v>
      </c>
    </row>
    <row r="649" spans="1:9" customFormat="1" x14ac:dyDescent="0.45">
      <c r="A649" s="96" t="s">
        <v>5766</v>
      </c>
      <c r="B649">
        <v>2</v>
      </c>
      <c r="C649" s="92">
        <v>2</v>
      </c>
      <c r="D649" s="93" t="s">
        <v>997</v>
      </c>
      <c r="E649" t="str" cm="1">
        <f t="array" ref="E649">IFERROR(_xlfn.SWITCH(A649, "Tiny", "TS", "Mini", "MC", "Junior", "JC", "Senior", "SC", "GCSE", "GCSE"),"")</f>
        <v>JC</v>
      </c>
      <c r="F649" s="92" t="str">
        <f ca="1">IFERROR(VLOOKUP(I649,INDIRECT(A649&amp;"!"&amp;" C:D"), 2, FALSE),"")</f>
        <v>Queues &amp; Stacks</v>
      </c>
      <c r="G649" s="92" t="str" cm="1">
        <f t="array" ref="G649">IFERROR(CONCATENATE(TEXT(_xlfn.SWITCH(A649, "Tiny", "1", "Mini", "2", "Junior", "3", "Senior", "4", "GCSE", "5"),"00"),"-", IF(ISBLANK(B649), "XX", TEXT(B649,"00")), "-", TEXT(C649,"000")),"")</f>
        <v>03-02-002</v>
      </c>
      <c r="H649" t="str">
        <f>A649&amp;D649</f>
        <v>Juniorb34c2905-4b7f-4a47-b62b-c7678a908cce</v>
      </c>
      <c r="I649" s="97" t="str">
        <f>IF(ISBLANK(A649), "", IF(ISNUMBER(B649),_xlfn.CONCAT(E649, B649, ".", C649), _xlfn.CONCAT(E649, C649)))</f>
        <v>JC2.2</v>
      </c>
    </row>
    <row r="650" spans="1:9" customFormat="1" x14ac:dyDescent="0.45">
      <c r="A650" s="96" t="s">
        <v>5766</v>
      </c>
      <c r="B650">
        <v>2</v>
      </c>
      <c r="C650" s="92">
        <v>2</v>
      </c>
      <c r="D650" s="93" t="s">
        <v>1014</v>
      </c>
      <c r="E650" t="str" cm="1">
        <f t="array" ref="E650">IFERROR(_xlfn.SWITCH(A650, "Tiny", "TS", "Mini", "MC", "Junior", "JC", "Senior", "SC", "GCSE", "GCSE"),"")</f>
        <v>JC</v>
      </c>
      <c r="F650" s="92" t="str">
        <f ca="1">IFERROR(VLOOKUP(I650,INDIRECT(A650&amp;"!"&amp;" C:D"), 2, FALSE),"")</f>
        <v>Queues &amp; Stacks</v>
      </c>
      <c r="G650" s="92" t="str" cm="1">
        <f t="array" ref="G650">IFERROR(CONCATENATE(TEXT(_xlfn.SWITCH(A650, "Tiny", "1", "Mini", "2", "Junior", "3", "Senior", "4", "GCSE", "5"),"00"),"-", IF(ISBLANK(B650), "XX", TEXT(B650,"00")), "-", TEXT(C650,"000")),"")</f>
        <v>03-02-002</v>
      </c>
      <c r="H650" t="str">
        <f>A650&amp;D650</f>
        <v>Juniorbb85449d-8fdf-4a32-bd65-a92a92fa81c5</v>
      </c>
      <c r="I650" s="97" t="str">
        <f>IF(ISBLANK(A650), "", IF(ISNUMBER(B650),_xlfn.CONCAT(E650, B650, ".", C650), _xlfn.CONCAT(E650, C650)))</f>
        <v>JC2.2</v>
      </c>
    </row>
    <row r="651" spans="1:9" customFormat="1" x14ac:dyDescent="0.45">
      <c r="A651" s="96" t="s">
        <v>5766</v>
      </c>
      <c r="B651">
        <v>2</v>
      </c>
      <c r="C651" s="92">
        <v>2</v>
      </c>
      <c r="D651" s="93" t="s">
        <v>1000</v>
      </c>
      <c r="E651" t="str" cm="1">
        <f t="array" ref="E651">IFERROR(_xlfn.SWITCH(A651, "Tiny", "TS", "Mini", "MC", "Junior", "JC", "Senior", "SC", "GCSE", "GCSE"),"")</f>
        <v>JC</v>
      </c>
      <c r="F651" s="92" t="str">
        <f ca="1">IFERROR(VLOOKUP(I651,INDIRECT(A651&amp;"!"&amp;" C:D"), 2, FALSE),"")</f>
        <v>Queues &amp; Stacks</v>
      </c>
      <c r="G651" s="92" t="str" cm="1">
        <f t="array" ref="G651">IFERROR(CONCATENATE(TEXT(_xlfn.SWITCH(A651, "Tiny", "1", "Mini", "2", "Junior", "3", "Senior", "4", "GCSE", "5"),"00"),"-", IF(ISBLANK(B651), "XX", TEXT(B651,"00")), "-", TEXT(C651,"000")),"")</f>
        <v>03-02-002</v>
      </c>
      <c r="H651" t="str">
        <f>A651&amp;D651</f>
        <v>Juniorc43523a8-f8e1-406f-8e4f-50ab72fcdf68</v>
      </c>
      <c r="I651" s="97" t="str">
        <f>IF(ISBLANK(A651), "", IF(ISNUMBER(B651),_xlfn.CONCAT(E651, B651, ".", C651), _xlfn.CONCAT(E651, C651)))</f>
        <v>JC2.2</v>
      </c>
    </row>
    <row r="652" spans="1:9" customFormat="1" x14ac:dyDescent="0.45">
      <c r="A652" s="96" t="s">
        <v>5766</v>
      </c>
      <c r="B652">
        <v>2</v>
      </c>
      <c r="C652" s="92">
        <v>2</v>
      </c>
      <c r="D652" s="93" t="s">
        <v>994</v>
      </c>
      <c r="E652" t="str" cm="1">
        <f t="array" ref="E652">IFERROR(_xlfn.SWITCH(A652, "Tiny", "TS", "Mini", "MC", "Junior", "JC", "Senior", "SC", "GCSE", "GCSE"),"")</f>
        <v>JC</v>
      </c>
      <c r="F652" s="92" t="str">
        <f ca="1">IFERROR(VLOOKUP(I652,INDIRECT(A652&amp;"!"&amp;" C:D"), 2, FALSE),"")</f>
        <v>Queues &amp; Stacks</v>
      </c>
      <c r="G652" s="92" t="str" cm="1">
        <f t="array" ref="G652">IFERROR(CONCATENATE(TEXT(_xlfn.SWITCH(A652, "Tiny", "1", "Mini", "2", "Junior", "3", "Senior", "4", "GCSE", "5"),"00"),"-", IF(ISBLANK(B652), "XX", TEXT(B652,"00")), "-", TEXT(C652,"000")),"")</f>
        <v>03-02-002</v>
      </c>
      <c r="H652" t="str">
        <f>A652&amp;D652</f>
        <v>Juniorfcf2a04c-13e2-494b-ba45-a7ae6379c5c2</v>
      </c>
      <c r="I652" s="97" t="str">
        <f>IF(ISBLANK(A652), "", IF(ISNUMBER(B652),_xlfn.CONCAT(E652, B652, ".", C652), _xlfn.CONCAT(E652, C652)))</f>
        <v>JC2.2</v>
      </c>
    </row>
    <row r="653" spans="1:9" customFormat="1" x14ac:dyDescent="0.45">
      <c r="A653" s="96" t="s">
        <v>5766</v>
      </c>
      <c r="B653">
        <v>2</v>
      </c>
      <c r="C653" s="92">
        <v>3</v>
      </c>
      <c r="D653" s="98" t="s">
        <v>1109</v>
      </c>
      <c r="E653" t="str" cm="1">
        <f t="array" ref="E653">IFERROR(_xlfn.SWITCH(A653, "Tiny", "TS", "Mini", "MC", "Junior", "JC", "Senior", "SC", "GCSE", "GCSE"),"")</f>
        <v>JC</v>
      </c>
      <c r="F653" s="92" t="str">
        <f ca="1">IFERROR(VLOOKUP(I653,INDIRECT(A653&amp;"!"&amp;" C:D"), 2, FALSE),"")</f>
        <v>Tree Structures</v>
      </c>
      <c r="G653" s="92" t="str" cm="1">
        <f t="array" ref="G653">IFERROR(CONCATENATE(TEXT(_xlfn.SWITCH(A653, "Tiny", "1", "Mini", "2", "Junior", "3", "Senior", "4", "GCSE", "5"),"00"),"-", IF(ISBLANK(B653), "XX", TEXT(B653,"00")), "-", TEXT(C653,"000")),"")</f>
        <v>03-02-003</v>
      </c>
      <c r="H653" t="str">
        <f>A653&amp;D653</f>
        <v>Junior026e1653-93c8-45d7-8396-8b8ffc0eff54</v>
      </c>
      <c r="I653" s="97" t="str">
        <f>IF(ISBLANK(A653), "", IF(ISNUMBER(B653),_xlfn.CONCAT(E653, B653, ".", C653), _xlfn.CONCAT(E653, C653)))</f>
        <v>JC2.3</v>
      </c>
    </row>
    <row r="654" spans="1:9" customFormat="1" x14ac:dyDescent="0.45">
      <c r="A654" s="96" t="s">
        <v>5766</v>
      </c>
      <c r="B654">
        <v>2</v>
      </c>
      <c r="C654" s="92">
        <v>3</v>
      </c>
      <c r="D654" s="93" t="s">
        <v>1103</v>
      </c>
      <c r="E654" t="str" cm="1">
        <f t="array" ref="E654">IFERROR(_xlfn.SWITCH(A654, "Tiny", "TS", "Mini", "MC", "Junior", "JC", "Senior", "SC", "GCSE", "GCSE"),"")</f>
        <v>JC</v>
      </c>
      <c r="F654" s="92" t="str">
        <f ca="1">IFERROR(VLOOKUP(I654,INDIRECT(A654&amp;"!"&amp;" C:D"), 2, FALSE),"")</f>
        <v>Tree Structures</v>
      </c>
      <c r="G654" s="92" t="str" cm="1">
        <f t="array" ref="G654">IFERROR(CONCATENATE(TEXT(_xlfn.SWITCH(A654, "Tiny", "1", "Mini", "2", "Junior", "3", "Senior", "4", "GCSE", "5"),"00"),"-", IF(ISBLANK(B654), "XX", TEXT(B654,"00")), "-", TEXT(C654,"000")),"")</f>
        <v>03-02-003</v>
      </c>
      <c r="H654" t="str">
        <f>A654&amp;D654</f>
        <v>Junior045b3236-a656-489b-ac95-2c92f981a06d</v>
      </c>
      <c r="I654" s="97" t="str">
        <f>IF(ISBLANK(A654), "", IF(ISNUMBER(B654),_xlfn.CONCAT(E654, B654, ".", C654), _xlfn.CONCAT(E654, C654)))</f>
        <v>JC2.3</v>
      </c>
    </row>
    <row r="655" spans="1:9" customFormat="1" x14ac:dyDescent="0.45">
      <c r="A655" s="96" t="s">
        <v>5766</v>
      </c>
      <c r="B655">
        <v>2</v>
      </c>
      <c r="C655" s="92">
        <v>3</v>
      </c>
      <c r="D655" s="93" t="s">
        <v>1084</v>
      </c>
      <c r="E655" t="str" cm="1">
        <f t="array" ref="E655">IFERROR(_xlfn.SWITCH(A655, "Tiny", "TS", "Mini", "MC", "Junior", "JC", "Senior", "SC", "GCSE", "GCSE"),"")</f>
        <v>JC</v>
      </c>
      <c r="F655" s="92" t="str">
        <f ca="1">IFERROR(VLOOKUP(I655,INDIRECT(A655&amp;"!"&amp;" C:D"), 2, FALSE),"")</f>
        <v>Tree Structures</v>
      </c>
      <c r="G655" s="92" t="str" cm="1">
        <f t="array" ref="G655">IFERROR(CONCATENATE(TEXT(_xlfn.SWITCH(A655, "Tiny", "1", "Mini", "2", "Junior", "3", "Senior", "4", "GCSE", "5"),"00"),"-", IF(ISBLANK(B655), "XX", TEXT(B655,"00")), "-", TEXT(C655,"000")),"")</f>
        <v>03-02-003</v>
      </c>
      <c r="H655" t="str">
        <f>A655&amp;D655</f>
        <v>Junior05e7e4ca-2a13-4b22-949a-30a64c769d2a</v>
      </c>
      <c r="I655" s="97" t="str">
        <f>IF(ISBLANK(A655), "", IF(ISNUMBER(B655),_xlfn.CONCAT(E655, B655, ".", C655), _xlfn.CONCAT(E655, C655)))</f>
        <v>JC2.3</v>
      </c>
    </row>
    <row r="656" spans="1:9" customFormat="1" x14ac:dyDescent="0.45">
      <c r="A656" s="96" t="s">
        <v>5766</v>
      </c>
      <c r="B656">
        <v>2</v>
      </c>
      <c r="C656" s="92">
        <v>3</v>
      </c>
      <c r="D656" s="93" t="s">
        <v>1078</v>
      </c>
      <c r="E656" t="str" cm="1">
        <f t="array" ref="E656">IFERROR(_xlfn.SWITCH(A656, "Tiny", "TS", "Mini", "MC", "Junior", "JC", "Senior", "SC", "GCSE", "GCSE"),"")</f>
        <v>JC</v>
      </c>
      <c r="F656" s="92" t="str">
        <f ca="1">IFERROR(VLOOKUP(I656,INDIRECT(A656&amp;"!"&amp;" C:D"), 2, FALSE),"")</f>
        <v>Tree Structures</v>
      </c>
      <c r="G656" s="92" t="str" cm="1">
        <f t="array" ref="G656">IFERROR(CONCATENATE(TEXT(_xlfn.SWITCH(A656, "Tiny", "1", "Mini", "2", "Junior", "3", "Senior", "4", "GCSE", "5"),"00"),"-", IF(ISBLANK(B656), "XX", TEXT(B656,"00")), "-", TEXT(C656,"000")),"")</f>
        <v>03-02-003</v>
      </c>
      <c r="H656" t="str">
        <f>A656&amp;D656</f>
        <v>Junior073709f2-c3ff-4d9e-9446-6a4fa17fcd41</v>
      </c>
      <c r="I656" s="97" t="str">
        <f>IF(ISBLANK(A656), "", IF(ISNUMBER(B656),_xlfn.CONCAT(E656, B656, ".", C656), _xlfn.CONCAT(E656, C656)))</f>
        <v>JC2.3</v>
      </c>
    </row>
    <row r="657" spans="1:9" customFormat="1" x14ac:dyDescent="0.45">
      <c r="A657" s="96" t="s">
        <v>5766</v>
      </c>
      <c r="B657">
        <v>2</v>
      </c>
      <c r="C657" s="92">
        <v>3</v>
      </c>
      <c r="D657" s="93" t="s">
        <v>1097</v>
      </c>
      <c r="E657" t="str" cm="1">
        <f t="array" ref="E657">IFERROR(_xlfn.SWITCH(A657, "Tiny", "TS", "Mini", "MC", "Junior", "JC", "Senior", "SC", "GCSE", "GCSE"),"")</f>
        <v>JC</v>
      </c>
      <c r="F657" s="92" t="str">
        <f ca="1">IFERROR(VLOOKUP(I657,INDIRECT(A657&amp;"!"&amp;" C:D"), 2, FALSE),"")</f>
        <v>Tree Structures</v>
      </c>
      <c r="G657" s="92" t="str" cm="1">
        <f t="array" ref="G657">IFERROR(CONCATENATE(TEXT(_xlfn.SWITCH(A657, "Tiny", "1", "Mini", "2", "Junior", "3", "Senior", "4", "GCSE", "5"),"00"),"-", IF(ISBLANK(B657), "XX", TEXT(B657,"00")), "-", TEXT(C657,"000")),"")</f>
        <v>03-02-003</v>
      </c>
      <c r="H657" t="str">
        <f>A657&amp;D657</f>
        <v>Junior19aef803-f3b5-4f76-a4b8-8c3ff52b2920</v>
      </c>
      <c r="I657" s="97" t="str">
        <f>IF(ISBLANK(A657), "", IF(ISNUMBER(B657),_xlfn.CONCAT(E657, B657, ".", C657), _xlfn.CONCAT(E657, C657)))</f>
        <v>JC2.3</v>
      </c>
    </row>
    <row r="658" spans="1:9" customFormat="1" x14ac:dyDescent="0.45">
      <c r="A658" s="96" t="s">
        <v>5766</v>
      </c>
      <c r="B658">
        <v>2</v>
      </c>
      <c r="C658" s="92">
        <v>3</v>
      </c>
      <c r="D658" s="98" t="s">
        <v>1089</v>
      </c>
      <c r="E658" t="str" cm="1">
        <f t="array" ref="E658">IFERROR(_xlfn.SWITCH(A658, "Tiny", "TS", "Mini", "MC", "Junior", "JC", "Senior", "SC", "GCSE", "GCSE"),"")</f>
        <v>JC</v>
      </c>
      <c r="F658" s="92" t="str">
        <f ca="1">IFERROR(VLOOKUP(I658,INDIRECT(A658&amp;"!"&amp;" C:D"), 2, FALSE),"")</f>
        <v>Tree Structures</v>
      </c>
      <c r="G658" s="92" t="str" cm="1">
        <f t="array" ref="G658">IFERROR(CONCATENATE(TEXT(_xlfn.SWITCH(A658, "Tiny", "1", "Mini", "2", "Junior", "3", "Senior", "4", "GCSE", "5"),"00"),"-", IF(ISBLANK(B658), "XX", TEXT(B658,"00")), "-", TEXT(C658,"000")),"")</f>
        <v>03-02-003</v>
      </c>
      <c r="H658" t="str">
        <f>A658&amp;D658</f>
        <v>Junior85e57833-08ae-4bc9-a83b-89dc4d70b103</v>
      </c>
      <c r="I658" s="97" t="str">
        <f>IF(ISBLANK(A658), "", IF(ISNUMBER(B658),_xlfn.CONCAT(E658, B658, ".", C658), _xlfn.CONCAT(E658, C658)))</f>
        <v>JC2.3</v>
      </c>
    </row>
    <row r="659" spans="1:9" customFormat="1" x14ac:dyDescent="0.45">
      <c r="A659" s="96" t="s">
        <v>5766</v>
      </c>
      <c r="B659">
        <v>2</v>
      </c>
      <c r="C659" s="92">
        <v>3</v>
      </c>
      <c r="D659" s="93" t="s">
        <v>1100</v>
      </c>
      <c r="E659" t="str" cm="1">
        <f t="array" ref="E659">IFERROR(_xlfn.SWITCH(A659, "Tiny", "TS", "Mini", "MC", "Junior", "JC", "Senior", "SC", "GCSE", "GCSE"),"")</f>
        <v>JC</v>
      </c>
      <c r="F659" s="92" t="str">
        <f ca="1">IFERROR(VLOOKUP(I659,INDIRECT(A659&amp;"!"&amp;" C:D"), 2, FALSE),"")</f>
        <v>Tree Structures</v>
      </c>
      <c r="G659" s="92" t="str" cm="1">
        <f t="array" ref="G659">IFERROR(CONCATENATE(TEXT(_xlfn.SWITCH(A659, "Tiny", "1", "Mini", "2", "Junior", "3", "Senior", "4", "GCSE", "5"),"00"),"-", IF(ISBLANK(B659), "XX", TEXT(B659,"00")), "-", TEXT(C659,"000")),"")</f>
        <v>03-02-003</v>
      </c>
      <c r="H659" t="str">
        <f>A659&amp;D659</f>
        <v>Junior95644efd-3745-4510-a9f5-bf801c56e752</v>
      </c>
      <c r="I659" s="97" t="str">
        <f>IF(ISBLANK(A659), "", IF(ISNUMBER(B659),_xlfn.CONCAT(E659, B659, ".", C659), _xlfn.CONCAT(E659, C659)))</f>
        <v>JC2.3</v>
      </c>
    </row>
    <row r="660" spans="1:9" customFormat="1" x14ac:dyDescent="0.45">
      <c r="A660" s="96" t="s">
        <v>5766</v>
      </c>
      <c r="B660">
        <v>2</v>
      </c>
      <c r="C660" s="92">
        <v>3</v>
      </c>
      <c r="D660" s="93" t="s">
        <v>1106</v>
      </c>
      <c r="E660" t="str" cm="1">
        <f t="array" ref="E660">IFERROR(_xlfn.SWITCH(A660, "Tiny", "TS", "Mini", "MC", "Junior", "JC", "Senior", "SC", "GCSE", "GCSE"),"")</f>
        <v>JC</v>
      </c>
      <c r="F660" s="92" t="str">
        <f ca="1">IFERROR(VLOOKUP(I660,INDIRECT(A660&amp;"!"&amp;" C:D"), 2, FALSE),"")</f>
        <v>Tree Structures</v>
      </c>
      <c r="G660" s="92" t="str" cm="1">
        <f t="array" ref="G660">IFERROR(CONCATENATE(TEXT(_xlfn.SWITCH(A660, "Tiny", "1", "Mini", "2", "Junior", "3", "Senior", "4", "GCSE", "5"),"00"),"-", IF(ISBLANK(B660), "XX", TEXT(B660,"00")), "-", TEXT(C660,"000")),"")</f>
        <v>03-02-003</v>
      </c>
      <c r="H660" t="str">
        <f>A660&amp;D660</f>
        <v>Juniordb594a8b-b37b-4224-9122-5e08e1a99893</v>
      </c>
      <c r="I660" s="97" t="str">
        <f>IF(ISBLANK(A660), "", IF(ISNUMBER(B660),_xlfn.CONCAT(E660, B660, ".", C660), _xlfn.CONCAT(E660, C660)))</f>
        <v>JC2.3</v>
      </c>
    </row>
    <row r="661" spans="1:9" customFormat="1" x14ac:dyDescent="0.45">
      <c r="A661" s="96" t="s">
        <v>5766</v>
      </c>
      <c r="B661">
        <v>2</v>
      </c>
      <c r="C661" s="92">
        <v>3</v>
      </c>
      <c r="D661" s="93" t="s">
        <v>1081</v>
      </c>
      <c r="E661" t="str" cm="1">
        <f t="array" ref="E661">IFERROR(_xlfn.SWITCH(A661, "Tiny", "TS", "Mini", "MC", "Junior", "JC", "Senior", "SC", "GCSE", "GCSE"),"")</f>
        <v>JC</v>
      </c>
      <c r="F661" s="92" t="str">
        <f ca="1">IFERROR(VLOOKUP(I661,INDIRECT(A661&amp;"!"&amp;" C:D"), 2, FALSE),"")</f>
        <v>Tree Structures</v>
      </c>
      <c r="G661" s="92" t="str" cm="1">
        <f t="array" ref="G661">IFERROR(CONCATENATE(TEXT(_xlfn.SWITCH(A661, "Tiny", "1", "Mini", "2", "Junior", "3", "Senior", "4", "GCSE", "5"),"00"),"-", IF(ISBLANK(B661), "XX", TEXT(B661,"00")), "-", TEXT(C661,"000")),"")</f>
        <v>03-02-003</v>
      </c>
      <c r="H661" t="str">
        <f>A661&amp;D661</f>
        <v>Juniordfb7d987-153f-492a-ac7c-13203c84ec26</v>
      </c>
      <c r="I661" s="97" t="str">
        <f>IF(ISBLANK(A661), "", IF(ISNUMBER(B661),_xlfn.CONCAT(E661, B661, ".", C661), _xlfn.CONCAT(E661, C661)))</f>
        <v>JC2.3</v>
      </c>
    </row>
    <row r="662" spans="1:9" customFormat="1" x14ac:dyDescent="0.45">
      <c r="A662" s="96" t="s">
        <v>5766</v>
      </c>
      <c r="B662">
        <v>2</v>
      </c>
      <c r="C662" s="92">
        <v>3</v>
      </c>
      <c r="D662" s="93" t="s">
        <v>1092</v>
      </c>
      <c r="E662" t="str" cm="1">
        <f t="array" ref="E662">IFERROR(_xlfn.SWITCH(A662, "Tiny", "TS", "Mini", "MC", "Junior", "JC", "Senior", "SC", "GCSE", "GCSE"),"")</f>
        <v>JC</v>
      </c>
      <c r="F662" s="92" t="str">
        <f ca="1">IFERROR(VLOOKUP(I662,INDIRECT(A662&amp;"!"&amp;" C:D"), 2, FALSE),"")</f>
        <v>Tree Structures</v>
      </c>
      <c r="G662" s="92" t="str" cm="1">
        <f t="array" ref="G662">IFERROR(CONCATENATE(TEXT(_xlfn.SWITCH(A662, "Tiny", "1", "Mini", "2", "Junior", "3", "Senior", "4", "GCSE", "5"),"00"),"-", IF(ISBLANK(B662), "XX", TEXT(B662,"00")), "-", TEXT(C662,"000")),"")</f>
        <v>03-02-003</v>
      </c>
      <c r="H662" t="str">
        <f>A662&amp;D662</f>
        <v>Juniore42b3275-0d7e-4272-b7ac-f2c39f9a4ef0</v>
      </c>
      <c r="I662" s="97" t="str">
        <f>IF(ISBLANK(A662), "", IF(ISNUMBER(B662),_xlfn.CONCAT(E662, B662, ".", C662), _xlfn.CONCAT(E662, C662)))</f>
        <v>JC2.3</v>
      </c>
    </row>
    <row r="663" spans="1:9" customFormat="1" x14ac:dyDescent="0.45">
      <c r="A663" s="96" t="s">
        <v>5766</v>
      </c>
      <c r="B663">
        <v>2</v>
      </c>
      <c r="C663" s="92">
        <v>4</v>
      </c>
      <c r="D663" s="93" t="s">
        <v>1364</v>
      </c>
      <c r="E663" t="str" cm="1">
        <f t="array" ref="E663">IFERROR(_xlfn.SWITCH(A663, "Tiny", "TS", "Mini", "MC", "Junior", "JC", "Senior", "SC", "GCSE", "GCSE"),"")</f>
        <v>JC</v>
      </c>
      <c r="F663" s="92" t="str">
        <f ca="1">IFERROR(VLOOKUP(I663,INDIRECT(A663&amp;"!"&amp;" C:D"), 2, FALSE),"")</f>
        <v>Modules</v>
      </c>
      <c r="G663" s="92" t="str" cm="1">
        <f t="array" ref="G663">IFERROR(CONCATENATE(TEXT(_xlfn.SWITCH(A663, "Tiny", "1", "Mini", "2", "Junior", "3", "Senior", "4", "GCSE", "5"),"00"),"-", IF(ISBLANK(B663), "XX", TEXT(B663,"00")), "-", TEXT(C663,"000")),"")</f>
        <v>03-02-004</v>
      </c>
      <c r="H663" t="str">
        <f>A663&amp;D663</f>
        <v>Junior09ca2bb5-9355-457e-aa3d-a59e12141309</v>
      </c>
      <c r="I663" s="97" t="str">
        <f>IF(ISBLANK(A663), "", IF(ISNUMBER(B663),_xlfn.CONCAT(E663, B663, ".", C663), _xlfn.CONCAT(E663, C663)))</f>
        <v>JC2.4</v>
      </c>
    </row>
    <row r="664" spans="1:9" customFormat="1" x14ac:dyDescent="0.45">
      <c r="A664" s="96" t="s">
        <v>5766</v>
      </c>
      <c r="B664">
        <v>2</v>
      </c>
      <c r="C664" s="92">
        <v>4</v>
      </c>
      <c r="D664" s="93" t="s">
        <v>1307</v>
      </c>
      <c r="E664" t="str" cm="1">
        <f t="array" ref="E664">IFERROR(_xlfn.SWITCH(A664, "Tiny", "TS", "Mini", "MC", "Junior", "JC", "Senior", "SC", "GCSE", "GCSE"),"")</f>
        <v>JC</v>
      </c>
      <c r="F664" s="92" t="str">
        <f ca="1">IFERROR(VLOOKUP(I664,INDIRECT(A664&amp;"!"&amp;" C:D"), 2, FALSE),"")</f>
        <v>Modules</v>
      </c>
      <c r="G664" s="92" t="str" cm="1">
        <f t="array" ref="G664">IFERROR(CONCATENATE(TEXT(_xlfn.SWITCH(A664, "Tiny", "1", "Mini", "2", "Junior", "3", "Senior", "4", "GCSE", "5"),"00"),"-", IF(ISBLANK(B664), "XX", TEXT(B664,"00")), "-", TEXT(C664,"000")),"")</f>
        <v>03-02-004</v>
      </c>
      <c r="H664" t="str">
        <f>A664&amp;D664</f>
        <v>Junior1ab0603a-4066-435e-90dd-a1b8c253eb14</v>
      </c>
      <c r="I664" s="97" t="str">
        <f>IF(ISBLANK(A664), "", IF(ISNUMBER(B664),_xlfn.CONCAT(E664, B664, ".", C664), _xlfn.CONCAT(E664, C664)))</f>
        <v>JC2.4</v>
      </c>
    </row>
    <row r="665" spans="1:9" customFormat="1" x14ac:dyDescent="0.45">
      <c r="A665" s="96" t="s">
        <v>5766</v>
      </c>
      <c r="B665">
        <v>2</v>
      </c>
      <c r="C665" s="92">
        <v>4</v>
      </c>
      <c r="D665" s="93" t="s">
        <v>1405</v>
      </c>
      <c r="E665" t="str" cm="1">
        <f t="array" ref="E665">IFERROR(_xlfn.SWITCH(A665, "Tiny", "TS", "Mini", "MC", "Junior", "JC", "Senior", "SC", "GCSE", "GCSE"),"")</f>
        <v>JC</v>
      </c>
      <c r="F665" s="92" t="str">
        <f ca="1">IFERROR(VLOOKUP(I665,INDIRECT(A665&amp;"!"&amp;" C:D"), 2, FALSE),"")</f>
        <v>Modules</v>
      </c>
      <c r="G665" s="92" t="str" cm="1">
        <f t="array" ref="G665">IFERROR(CONCATENATE(TEXT(_xlfn.SWITCH(A665, "Tiny", "1", "Mini", "2", "Junior", "3", "Senior", "4", "GCSE", "5"),"00"),"-", IF(ISBLANK(B665), "XX", TEXT(B665,"00")), "-", TEXT(C665,"000")),"")</f>
        <v>03-02-004</v>
      </c>
      <c r="H665" t="str">
        <f>A665&amp;D665</f>
        <v>Junior21ba89d8-dd52-422c-b547-fb3da71c7e4c</v>
      </c>
      <c r="I665" s="97" t="str">
        <f>IF(ISBLANK(A665), "", IF(ISNUMBER(B665),_xlfn.CONCAT(E665, B665, ".", C665), _xlfn.CONCAT(E665, C665)))</f>
        <v>JC2.4</v>
      </c>
    </row>
    <row r="666" spans="1:9" customFormat="1" x14ac:dyDescent="0.45">
      <c r="A666" s="96" t="s">
        <v>5766</v>
      </c>
      <c r="B666">
        <v>2</v>
      </c>
      <c r="C666" s="92">
        <v>4</v>
      </c>
      <c r="D666" s="93" t="s">
        <v>1301</v>
      </c>
      <c r="E666" t="str" cm="1">
        <f t="array" ref="E666">IFERROR(_xlfn.SWITCH(A666, "Tiny", "TS", "Mini", "MC", "Junior", "JC", "Senior", "SC", "GCSE", "GCSE"),"")</f>
        <v>JC</v>
      </c>
      <c r="F666" s="92" t="str">
        <f ca="1">IFERROR(VLOOKUP(I666,INDIRECT(A666&amp;"!"&amp;" C:D"), 2, FALSE),"")</f>
        <v>Modules</v>
      </c>
      <c r="G666" s="92" t="str" cm="1">
        <f t="array" ref="G666">IFERROR(CONCATENATE(TEXT(_xlfn.SWITCH(A666, "Tiny", "1", "Mini", "2", "Junior", "3", "Senior", "4", "GCSE", "5"),"00"),"-", IF(ISBLANK(B666), "XX", TEXT(B666,"00")), "-", TEXT(C666,"000")),"")</f>
        <v>03-02-004</v>
      </c>
      <c r="H666" t="str">
        <f>A666&amp;D666</f>
        <v>Junior2bc0c800-9866-48ab-91ec-2ba64b40bc4e</v>
      </c>
      <c r="I666" s="97" t="str">
        <f>IF(ISBLANK(A666), "", IF(ISNUMBER(B666),_xlfn.CONCAT(E666, B666, ".", C666), _xlfn.CONCAT(E666, C666)))</f>
        <v>JC2.4</v>
      </c>
    </row>
    <row r="667" spans="1:9" customFormat="1" x14ac:dyDescent="0.45">
      <c r="A667" s="96" t="s">
        <v>5766</v>
      </c>
      <c r="B667">
        <v>2</v>
      </c>
      <c r="C667" s="92">
        <v>4</v>
      </c>
      <c r="D667" s="93" t="s">
        <v>1367</v>
      </c>
      <c r="E667" t="str" cm="1">
        <f t="array" ref="E667">IFERROR(_xlfn.SWITCH(A667, "Tiny", "TS", "Mini", "MC", "Junior", "JC", "Senior", "SC", "GCSE", "GCSE"),"")</f>
        <v>JC</v>
      </c>
      <c r="F667" s="92" t="str">
        <f ca="1">IFERROR(VLOOKUP(I667,INDIRECT(A667&amp;"!"&amp;" C:D"), 2, FALSE),"")</f>
        <v>Modules</v>
      </c>
      <c r="G667" s="92" t="str" cm="1">
        <f t="array" ref="G667">IFERROR(CONCATENATE(TEXT(_xlfn.SWITCH(A667, "Tiny", "1", "Mini", "2", "Junior", "3", "Senior", "4", "GCSE", "5"),"00"),"-", IF(ISBLANK(B667), "XX", TEXT(B667,"00")), "-", TEXT(C667,"000")),"")</f>
        <v>03-02-004</v>
      </c>
      <c r="H667" t="str">
        <f>A667&amp;D667</f>
        <v>Junior2d78a7fe-3bbf-4425-be15-ccaf22b1e9d6</v>
      </c>
      <c r="I667" s="97" t="str">
        <f>IF(ISBLANK(A667), "", IF(ISNUMBER(B667),_xlfn.CONCAT(E667, B667, ".", C667), _xlfn.CONCAT(E667, C667)))</f>
        <v>JC2.4</v>
      </c>
    </row>
    <row r="668" spans="1:9" customFormat="1" x14ac:dyDescent="0.45">
      <c r="A668" s="96" t="s">
        <v>5766</v>
      </c>
      <c r="B668">
        <v>2</v>
      </c>
      <c r="C668" s="92">
        <v>4</v>
      </c>
      <c r="D668" s="93" t="s">
        <v>1376</v>
      </c>
      <c r="E668" t="str" cm="1">
        <f t="array" ref="E668">IFERROR(_xlfn.SWITCH(A668, "Tiny", "TS", "Mini", "MC", "Junior", "JC", "Senior", "SC", "GCSE", "GCSE"),"")</f>
        <v>JC</v>
      </c>
      <c r="F668" s="92" t="str">
        <f ca="1">IFERROR(VLOOKUP(I668,INDIRECT(A668&amp;"!"&amp;" C:D"), 2, FALSE),"")</f>
        <v>Modules</v>
      </c>
      <c r="G668" s="92" t="str" cm="1">
        <f t="array" ref="G668">IFERROR(CONCATENATE(TEXT(_xlfn.SWITCH(A668, "Tiny", "1", "Mini", "2", "Junior", "3", "Senior", "4", "GCSE", "5"),"00"),"-", IF(ISBLANK(B668), "XX", TEXT(B668,"00")), "-", TEXT(C668,"000")),"")</f>
        <v>03-02-004</v>
      </c>
      <c r="H668" t="str">
        <f>A668&amp;D668</f>
        <v>Junior38bbcf82-d020-4f69-a073-4ef93d9b8d81</v>
      </c>
      <c r="I668" s="97" t="str">
        <f>IF(ISBLANK(A668), "", IF(ISNUMBER(B668),_xlfn.CONCAT(E668, B668, ".", C668), _xlfn.CONCAT(E668, C668)))</f>
        <v>JC2.4</v>
      </c>
    </row>
    <row r="669" spans="1:9" customFormat="1" x14ac:dyDescent="0.45">
      <c r="A669" s="96" t="s">
        <v>5766</v>
      </c>
      <c r="B669">
        <v>2</v>
      </c>
      <c r="C669" s="92">
        <v>4</v>
      </c>
      <c r="D669" s="93" t="s">
        <v>1359</v>
      </c>
      <c r="E669" t="str" cm="1">
        <f t="array" ref="E669">IFERROR(_xlfn.SWITCH(A669, "Tiny", "TS", "Mini", "MC", "Junior", "JC", "Senior", "SC", "GCSE", "GCSE"),"")</f>
        <v>JC</v>
      </c>
      <c r="F669" s="92" t="str">
        <f ca="1">IFERROR(VLOOKUP(I669,INDIRECT(A669&amp;"!"&amp;" C:D"), 2, FALSE),"")</f>
        <v>Modules</v>
      </c>
      <c r="G669" s="92" t="str" cm="1">
        <f t="array" ref="G669">IFERROR(CONCATENATE(TEXT(_xlfn.SWITCH(A669, "Tiny", "1", "Mini", "2", "Junior", "3", "Senior", "4", "GCSE", "5"),"00"),"-", IF(ISBLANK(B669), "XX", TEXT(B669,"00")), "-", TEXT(C669,"000")),"")</f>
        <v>03-02-004</v>
      </c>
      <c r="H669" t="str">
        <f>A669&amp;D669</f>
        <v>Junior5b56a944-af98-4e9a-b67f-7ea60c2f4dcf</v>
      </c>
      <c r="I669" s="97" t="str">
        <f>IF(ISBLANK(A669), "", IF(ISNUMBER(B669),_xlfn.CONCAT(E669, B669, ".", C669), _xlfn.CONCAT(E669, C669)))</f>
        <v>JC2.4</v>
      </c>
    </row>
    <row r="670" spans="1:9" customFormat="1" x14ac:dyDescent="0.45">
      <c r="A670" s="96" t="s">
        <v>5766</v>
      </c>
      <c r="B670">
        <v>2</v>
      </c>
      <c r="C670" s="92">
        <v>4</v>
      </c>
      <c r="D670" s="93" t="s">
        <v>1411</v>
      </c>
      <c r="E670" t="str" cm="1">
        <f t="array" ref="E670">IFERROR(_xlfn.SWITCH(A670, "Tiny", "TS", "Mini", "MC", "Junior", "JC", "Senior", "SC", "GCSE", "GCSE"),"")</f>
        <v>JC</v>
      </c>
      <c r="F670" s="92" t="str">
        <f ca="1">IFERROR(VLOOKUP(I670,INDIRECT(A670&amp;"!"&amp;" C:D"), 2, FALSE),"")</f>
        <v>Modules</v>
      </c>
      <c r="G670" s="92" t="str" cm="1">
        <f t="array" ref="G670">IFERROR(CONCATENATE(TEXT(_xlfn.SWITCH(A670, "Tiny", "1", "Mini", "2", "Junior", "3", "Senior", "4", "GCSE", "5"),"00"),"-", IF(ISBLANK(B670), "XX", TEXT(B670,"00")), "-", TEXT(C670,"000")),"")</f>
        <v>03-02-004</v>
      </c>
      <c r="H670" t="str">
        <f>A670&amp;D670</f>
        <v>Junior6266eb65-0e99-47f0-9fb6-1eef4cdfd958</v>
      </c>
      <c r="I670" s="97" t="str">
        <f>IF(ISBLANK(A670), "", IF(ISNUMBER(B670),_xlfn.CONCAT(E670, B670, ".", C670), _xlfn.CONCAT(E670, C670)))</f>
        <v>JC2.4</v>
      </c>
    </row>
    <row r="671" spans="1:9" customFormat="1" x14ac:dyDescent="0.45">
      <c r="A671" s="96" t="s">
        <v>5766</v>
      </c>
      <c r="B671">
        <v>2</v>
      </c>
      <c r="C671" s="92">
        <v>4</v>
      </c>
      <c r="D671" s="93" t="s">
        <v>1408</v>
      </c>
      <c r="E671" t="str" cm="1">
        <f t="array" ref="E671">IFERROR(_xlfn.SWITCH(A671, "Tiny", "TS", "Mini", "MC", "Junior", "JC", "Senior", "SC", "GCSE", "GCSE"),"")</f>
        <v>JC</v>
      </c>
      <c r="F671" s="92" t="str">
        <f ca="1">IFERROR(VLOOKUP(I671,INDIRECT(A671&amp;"!"&amp;" C:D"), 2, FALSE),"")</f>
        <v>Modules</v>
      </c>
      <c r="G671" s="92" t="str" cm="1">
        <f t="array" ref="G671">IFERROR(CONCATENATE(TEXT(_xlfn.SWITCH(A671, "Tiny", "1", "Mini", "2", "Junior", "3", "Senior", "4", "GCSE", "5"),"00"),"-", IF(ISBLANK(B671), "XX", TEXT(B671,"00")), "-", TEXT(C671,"000")),"")</f>
        <v>03-02-004</v>
      </c>
      <c r="H671" t="str">
        <f>A671&amp;D671</f>
        <v>Junior6a201278-1333-4952-b9bb-ba4d09a1a675</v>
      </c>
      <c r="I671" s="97" t="str">
        <f>IF(ISBLANK(A671), "", IF(ISNUMBER(B671),_xlfn.CONCAT(E671, B671, ".", C671), _xlfn.CONCAT(E671, C671)))</f>
        <v>JC2.4</v>
      </c>
    </row>
    <row r="672" spans="1:9" customFormat="1" x14ac:dyDescent="0.45">
      <c r="A672" s="96" t="s">
        <v>5766</v>
      </c>
      <c r="B672">
        <v>2</v>
      </c>
      <c r="C672" s="92">
        <v>4</v>
      </c>
      <c r="D672" s="93" t="s">
        <v>1298</v>
      </c>
      <c r="E672" t="str" cm="1">
        <f t="array" ref="E672">IFERROR(_xlfn.SWITCH(A672, "Tiny", "TS", "Mini", "MC", "Junior", "JC", "Senior", "SC", "GCSE", "GCSE"),"")</f>
        <v>JC</v>
      </c>
      <c r="F672" s="92" t="str">
        <f ca="1">IFERROR(VLOOKUP(I672,INDIRECT(A672&amp;"!"&amp;" C:D"), 2, FALSE),"")</f>
        <v>Modules</v>
      </c>
      <c r="G672" s="92" t="str" cm="1">
        <f t="array" ref="G672">IFERROR(CONCATENATE(TEXT(_xlfn.SWITCH(A672, "Tiny", "1", "Mini", "2", "Junior", "3", "Senior", "4", "GCSE", "5"),"00"),"-", IF(ISBLANK(B672), "XX", TEXT(B672,"00")), "-", TEXT(C672,"000")),"")</f>
        <v>03-02-004</v>
      </c>
      <c r="H672" t="str">
        <f>A672&amp;D672</f>
        <v>Junior7ef61853-33d2-4d1b-8b31-c1f339ce76ef</v>
      </c>
      <c r="I672" s="97" t="str">
        <f>IF(ISBLANK(A672), "", IF(ISNUMBER(B672),_xlfn.CONCAT(E672, B672, ".", C672), _xlfn.CONCAT(E672, C672)))</f>
        <v>JC2.4</v>
      </c>
    </row>
    <row r="673" spans="1:9" customFormat="1" x14ac:dyDescent="0.45">
      <c r="A673" s="96" t="s">
        <v>5766</v>
      </c>
      <c r="B673">
        <v>2</v>
      </c>
      <c r="C673" s="92">
        <v>4</v>
      </c>
      <c r="D673" s="93" t="s">
        <v>1350</v>
      </c>
      <c r="E673" t="str" cm="1">
        <f t="array" ref="E673">IFERROR(_xlfn.SWITCH(A673, "Tiny", "TS", "Mini", "MC", "Junior", "JC", "Senior", "SC", "GCSE", "GCSE"),"")</f>
        <v>JC</v>
      </c>
      <c r="F673" s="92" t="str">
        <f ca="1">IFERROR(VLOOKUP(I673,INDIRECT(A673&amp;"!"&amp;" C:D"), 2, FALSE),"")</f>
        <v>Modules</v>
      </c>
      <c r="G673" s="92" t="str" cm="1">
        <f t="array" ref="G673">IFERROR(CONCATENATE(TEXT(_xlfn.SWITCH(A673, "Tiny", "1", "Mini", "2", "Junior", "3", "Senior", "4", "GCSE", "5"),"00"),"-", IF(ISBLANK(B673), "XX", TEXT(B673,"00")), "-", TEXT(C673,"000")),"")</f>
        <v>03-02-004</v>
      </c>
      <c r="H673" t="str">
        <f>A673&amp;D673</f>
        <v>Junior8f6d75e8-aa2e-469f-8bc2-e0dbaef1f393</v>
      </c>
      <c r="I673" s="97" t="str">
        <f>IF(ISBLANK(A673), "", IF(ISNUMBER(B673),_xlfn.CONCAT(E673, B673, ".", C673), _xlfn.CONCAT(E673, C673)))</f>
        <v>JC2.4</v>
      </c>
    </row>
    <row r="674" spans="1:9" customFormat="1" x14ac:dyDescent="0.45">
      <c r="A674" s="96" t="s">
        <v>5766</v>
      </c>
      <c r="B674">
        <v>2</v>
      </c>
      <c r="C674" s="92">
        <v>4</v>
      </c>
      <c r="D674" s="93" t="s">
        <v>1304</v>
      </c>
      <c r="E674" t="str" cm="1">
        <f t="array" ref="E674">IFERROR(_xlfn.SWITCH(A674, "Tiny", "TS", "Mini", "MC", "Junior", "JC", "Senior", "SC", "GCSE", "GCSE"),"")</f>
        <v>JC</v>
      </c>
      <c r="F674" s="92" t="str">
        <f ca="1">IFERROR(VLOOKUP(I674,INDIRECT(A674&amp;"!"&amp;" C:D"), 2, FALSE),"")</f>
        <v>Modules</v>
      </c>
      <c r="G674" s="92" t="str" cm="1">
        <f t="array" ref="G674">IFERROR(CONCATENATE(TEXT(_xlfn.SWITCH(A674, "Tiny", "1", "Mini", "2", "Junior", "3", "Senior", "4", "GCSE", "5"),"00"),"-", IF(ISBLANK(B674), "XX", TEXT(B674,"00")), "-", TEXT(C674,"000")),"")</f>
        <v>03-02-004</v>
      </c>
      <c r="H674" t="str">
        <f>A674&amp;D674</f>
        <v>Junior96af5a0f-a73e-4775-9464-ec43c6120a70</v>
      </c>
      <c r="I674" s="97" t="str">
        <f>IF(ISBLANK(A674), "", IF(ISNUMBER(B674),_xlfn.CONCAT(E674, B674, ".", C674), _xlfn.CONCAT(E674, C674)))</f>
        <v>JC2.4</v>
      </c>
    </row>
    <row r="675" spans="1:9" customFormat="1" x14ac:dyDescent="0.45">
      <c r="A675" s="96" t="s">
        <v>5766</v>
      </c>
      <c r="B675">
        <v>2</v>
      </c>
      <c r="C675" s="92">
        <v>4</v>
      </c>
      <c r="D675" s="93" t="s">
        <v>1370</v>
      </c>
      <c r="E675" t="str" cm="1">
        <f t="array" ref="E675">IFERROR(_xlfn.SWITCH(A675, "Tiny", "TS", "Mini", "MC", "Junior", "JC", "Senior", "SC", "GCSE", "GCSE"),"")</f>
        <v>JC</v>
      </c>
      <c r="F675" s="92" t="str">
        <f ca="1">IFERROR(VLOOKUP(I675,INDIRECT(A675&amp;"!"&amp;" C:D"), 2, FALSE),"")</f>
        <v>Modules</v>
      </c>
      <c r="G675" s="92" t="str" cm="1">
        <f t="array" ref="G675">IFERROR(CONCATENATE(TEXT(_xlfn.SWITCH(A675, "Tiny", "1", "Mini", "2", "Junior", "3", "Senior", "4", "GCSE", "5"),"00"),"-", IF(ISBLANK(B675), "XX", TEXT(B675,"00")), "-", TEXT(C675,"000")),"")</f>
        <v>03-02-004</v>
      </c>
      <c r="H675" t="str">
        <f>A675&amp;D675</f>
        <v>Juniora50615a4-5693-42f8-9da9-546654efb88f</v>
      </c>
      <c r="I675" s="97" t="str">
        <f>IF(ISBLANK(A675), "", IF(ISNUMBER(B675),_xlfn.CONCAT(E675, B675, ".", C675), _xlfn.CONCAT(E675, C675)))</f>
        <v>JC2.4</v>
      </c>
    </row>
    <row r="676" spans="1:9" customFormat="1" x14ac:dyDescent="0.45">
      <c r="A676" s="96" t="s">
        <v>5766</v>
      </c>
      <c r="B676">
        <v>2</v>
      </c>
      <c r="C676" s="92">
        <v>4</v>
      </c>
      <c r="D676" s="93" t="s">
        <v>1310</v>
      </c>
      <c r="E676" t="str" cm="1">
        <f t="array" ref="E676">IFERROR(_xlfn.SWITCH(A676, "Tiny", "TS", "Mini", "MC", "Junior", "JC", "Senior", "SC", "GCSE", "GCSE"),"")</f>
        <v>JC</v>
      </c>
      <c r="F676" s="92" t="str">
        <f ca="1">IFERROR(VLOOKUP(I676,INDIRECT(A676&amp;"!"&amp;" C:D"), 2, FALSE),"")</f>
        <v>Modules</v>
      </c>
      <c r="G676" s="92" t="str" cm="1">
        <f t="array" ref="G676">IFERROR(CONCATENATE(TEXT(_xlfn.SWITCH(A676, "Tiny", "1", "Mini", "2", "Junior", "3", "Senior", "4", "GCSE", "5"),"00"),"-", IF(ISBLANK(B676), "XX", TEXT(B676,"00")), "-", TEXT(C676,"000")),"")</f>
        <v>03-02-004</v>
      </c>
      <c r="H676" t="str">
        <f>A676&amp;D676</f>
        <v>Juniora8afc55d-5b33-4b2c-b0b1-4f0b33ab99d9</v>
      </c>
      <c r="I676" s="97" t="str">
        <f>IF(ISBLANK(A676), "", IF(ISNUMBER(B676),_xlfn.CONCAT(E676, B676, ".", C676), _xlfn.CONCAT(E676, C676)))</f>
        <v>JC2.4</v>
      </c>
    </row>
    <row r="677" spans="1:9" customFormat="1" x14ac:dyDescent="0.45">
      <c r="A677" s="96" t="s">
        <v>5766</v>
      </c>
      <c r="B677">
        <v>2</v>
      </c>
      <c r="C677" s="92">
        <v>4</v>
      </c>
      <c r="D677" s="93" t="s">
        <v>1356</v>
      </c>
      <c r="E677" t="str" cm="1">
        <f t="array" ref="E677">IFERROR(_xlfn.SWITCH(A677, "Tiny", "TS", "Mini", "MC", "Junior", "JC", "Senior", "SC", "GCSE", "GCSE"),"")</f>
        <v>JC</v>
      </c>
      <c r="F677" s="92" t="str">
        <f ca="1">IFERROR(VLOOKUP(I677,INDIRECT(A677&amp;"!"&amp;" C:D"), 2, FALSE),"")</f>
        <v>Modules</v>
      </c>
      <c r="G677" s="92" t="str" cm="1">
        <f t="array" ref="G677">IFERROR(CONCATENATE(TEXT(_xlfn.SWITCH(A677, "Tiny", "1", "Mini", "2", "Junior", "3", "Senior", "4", "GCSE", "5"),"00"),"-", IF(ISBLANK(B677), "XX", TEXT(B677,"00")), "-", TEXT(C677,"000")),"")</f>
        <v>03-02-004</v>
      </c>
      <c r="H677" t="str">
        <f>A677&amp;D677</f>
        <v>Juniorc9cab403-eee4-4ba9-a136-871532a48d61</v>
      </c>
      <c r="I677" s="97" t="str">
        <f>IF(ISBLANK(A677), "", IF(ISNUMBER(B677),_xlfn.CONCAT(E677, B677, ".", C677), _xlfn.CONCAT(E677, C677)))</f>
        <v>JC2.4</v>
      </c>
    </row>
    <row r="678" spans="1:9" customFormat="1" x14ac:dyDescent="0.45">
      <c r="A678" s="96" t="s">
        <v>5766</v>
      </c>
      <c r="B678">
        <v>2</v>
      </c>
      <c r="C678" s="92">
        <v>4</v>
      </c>
      <c r="D678" s="93" t="s">
        <v>1373</v>
      </c>
      <c r="E678" t="str" cm="1">
        <f t="array" ref="E678">IFERROR(_xlfn.SWITCH(A678, "Tiny", "TS", "Mini", "MC", "Junior", "JC", "Senior", "SC", "GCSE", "GCSE"),"")</f>
        <v>JC</v>
      </c>
      <c r="F678" s="92" t="str">
        <f ca="1">IFERROR(VLOOKUP(I678,INDIRECT(A678&amp;"!"&amp;" C:D"), 2, FALSE),"")</f>
        <v>Modules</v>
      </c>
      <c r="G678" s="92" t="str" cm="1">
        <f t="array" ref="G678">IFERROR(CONCATENATE(TEXT(_xlfn.SWITCH(A678, "Tiny", "1", "Mini", "2", "Junior", "3", "Senior", "4", "GCSE", "5"),"00"),"-", IF(ISBLANK(B678), "XX", TEXT(B678,"00")), "-", TEXT(C678,"000")),"")</f>
        <v>03-02-004</v>
      </c>
      <c r="H678" t="str">
        <f>A678&amp;D678</f>
        <v>Juniord6fc2f7d-7a82-497e-8b45-7edb607ce386</v>
      </c>
      <c r="I678" s="97" t="str">
        <f>IF(ISBLANK(A678), "", IF(ISNUMBER(B678),_xlfn.CONCAT(E678, B678, ".", C678), _xlfn.CONCAT(E678, C678)))</f>
        <v>JC2.4</v>
      </c>
    </row>
    <row r="679" spans="1:9" customFormat="1" x14ac:dyDescent="0.45">
      <c r="A679" s="96" t="s">
        <v>5766</v>
      </c>
      <c r="B679">
        <v>2</v>
      </c>
      <c r="C679" s="92">
        <v>4</v>
      </c>
      <c r="D679" s="93" t="s">
        <v>1353</v>
      </c>
      <c r="E679" t="str" cm="1">
        <f t="array" ref="E679">IFERROR(_xlfn.SWITCH(A679, "Tiny", "TS", "Mini", "MC", "Junior", "JC", "Senior", "SC", "GCSE", "GCSE"),"")</f>
        <v>JC</v>
      </c>
      <c r="F679" s="92" t="str">
        <f ca="1">IFERROR(VLOOKUP(I679,INDIRECT(A679&amp;"!"&amp;" C:D"), 2, FALSE),"")</f>
        <v>Modules</v>
      </c>
      <c r="G679" s="92" t="str" cm="1">
        <f t="array" ref="G679">IFERROR(CONCATENATE(TEXT(_xlfn.SWITCH(A679, "Tiny", "1", "Mini", "2", "Junior", "3", "Senior", "4", "GCSE", "5"),"00"),"-", IF(ISBLANK(B679), "XX", TEXT(B679,"00")), "-", TEXT(C679,"000")),"")</f>
        <v>03-02-004</v>
      </c>
      <c r="H679" t="str">
        <f>A679&amp;D679</f>
        <v>Juniore67f2a0b-a698-440f-9e81-e29a959d97a0</v>
      </c>
      <c r="I679" s="97" t="str">
        <f>IF(ISBLANK(A679), "", IF(ISNUMBER(B679),_xlfn.CONCAT(E679, B679, ".", C679), _xlfn.CONCAT(E679, C679)))</f>
        <v>JC2.4</v>
      </c>
    </row>
    <row r="680" spans="1:9" customFormat="1" x14ac:dyDescent="0.45">
      <c r="A680" s="96" t="s">
        <v>5766</v>
      </c>
      <c r="B680">
        <v>2</v>
      </c>
      <c r="C680" s="92">
        <v>5</v>
      </c>
      <c r="D680" s="93" t="s">
        <v>1315</v>
      </c>
      <c r="E680" t="str" cm="1">
        <f t="array" ref="E680">IFERROR(_xlfn.SWITCH(A680, "Tiny", "TS", "Mini", "MC", "Junior", "JC", "Senior", "SC", "GCSE", "GCSE"),"")</f>
        <v>JC</v>
      </c>
      <c r="F680" s="92" t="str">
        <f ca="1">IFERROR(VLOOKUP(I680,INDIRECT(A680&amp;"!"&amp;" C:D"), 2, FALSE),"")</f>
        <v>Turtle Drawing</v>
      </c>
      <c r="G680" s="92" t="str" cm="1">
        <f t="array" ref="G680">IFERROR(CONCATENATE(TEXT(_xlfn.SWITCH(A680, "Tiny", "1", "Mini", "2", "Junior", "3", "Senior", "4", "GCSE", "5"),"00"),"-", IF(ISBLANK(B680), "XX", TEXT(B680,"00")), "-", TEXT(C680,"000")),"")</f>
        <v>03-02-005</v>
      </c>
      <c r="H680" t="str">
        <f>A680&amp;D680</f>
        <v>Junior2a283fe9-b16b-4b6b-9f46-0e41d74c00f4</v>
      </c>
      <c r="I680" s="97" t="str">
        <f>IF(ISBLANK(A680), "", IF(ISNUMBER(B680),_xlfn.CONCAT(E680, B680, ".", C680), _xlfn.CONCAT(E680, C680)))</f>
        <v>JC2.5</v>
      </c>
    </row>
    <row r="681" spans="1:9" customFormat="1" x14ac:dyDescent="0.45">
      <c r="A681" s="96" t="s">
        <v>5766</v>
      </c>
      <c r="B681">
        <v>2</v>
      </c>
      <c r="C681" s="92">
        <v>5</v>
      </c>
      <c r="D681" s="93" t="s">
        <v>1380</v>
      </c>
      <c r="E681" t="str" cm="1">
        <f t="array" ref="E681">IFERROR(_xlfn.SWITCH(A681, "Tiny", "TS", "Mini", "MC", "Junior", "JC", "Senior", "SC", "GCSE", "GCSE"),"")</f>
        <v>JC</v>
      </c>
      <c r="F681" s="92" t="str">
        <f ca="1">IFERROR(VLOOKUP(I681,INDIRECT(A681&amp;"!"&amp;" C:D"), 2, FALSE),"")</f>
        <v>Turtle Drawing</v>
      </c>
      <c r="G681" s="92" t="str" cm="1">
        <f t="array" ref="G681">IFERROR(CONCATENATE(TEXT(_xlfn.SWITCH(A681, "Tiny", "1", "Mini", "2", "Junior", "3", "Senior", "4", "GCSE", "5"),"00"),"-", IF(ISBLANK(B681), "XX", TEXT(B681,"00")), "-", TEXT(C681,"000")),"")</f>
        <v>03-02-005</v>
      </c>
      <c r="H681" t="str">
        <f>A681&amp;D681</f>
        <v>Junior5d940b27-e197-4fcc-b6d5-d8dac4e17f29</v>
      </c>
      <c r="I681" s="97" t="str">
        <f>IF(ISBLANK(A681), "", IF(ISNUMBER(B681),_xlfn.CONCAT(E681, B681, ".", C681), _xlfn.CONCAT(E681, C681)))</f>
        <v>JC2.5</v>
      </c>
    </row>
    <row r="682" spans="1:9" customFormat="1" x14ac:dyDescent="0.45">
      <c r="A682" s="96" t="s">
        <v>5766</v>
      </c>
      <c r="B682">
        <v>2</v>
      </c>
      <c r="C682" s="92">
        <v>5</v>
      </c>
      <c r="D682" s="98" t="s">
        <v>1383</v>
      </c>
      <c r="E682" t="str" cm="1">
        <f t="array" ref="E682">IFERROR(_xlfn.SWITCH(A682, "Tiny", "TS", "Mini", "MC", "Junior", "JC", "Senior", "SC", "GCSE", "GCSE"),"")</f>
        <v>JC</v>
      </c>
      <c r="F682" s="92" t="str">
        <f ca="1">IFERROR(VLOOKUP(I682,INDIRECT(A682&amp;"!"&amp;" C:D"), 2, FALSE),"")</f>
        <v>Turtle Drawing</v>
      </c>
      <c r="G682" s="92" t="str" cm="1">
        <f t="array" ref="G682">IFERROR(CONCATENATE(TEXT(_xlfn.SWITCH(A682, "Tiny", "1", "Mini", "2", "Junior", "3", "Senior", "4", "GCSE", "5"),"00"),"-", IF(ISBLANK(B682), "XX", TEXT(B682,"00")), "-", TEXT(C682,"000")),"")</f>
        <v>03-02-005</v>
      </c>
      <c r="H682" t="str">
        <f>A682&amp;D682</f>
        <v>Junior8e1252d2-9274-4d6e-8bbe-755347a935e8</v>
      </c>
      <c r="I682" s="97" t="str">
        <f>IF(ISBLANK(A682), "", IF(ISNUMBER(B682),_xlfn.CONCAT(E682, B682, ".", C682), _xlfn.CONCAT(E682, C682)))</f>
        <v>JC2.5</v>
      </c>
    </row>
    <row r="683" spans="1:9" customFormat="1" x14ac:dyDescent="0.45">
      <c r="A683" s="96" t="s">
        <v>5766</v>
      </c>
      <c r="B683">
        <v>2</v>
      </c>
      <c r="C683" s="92">
        <v>5</v>
      </c>
      <c r="D683" s="93" t="s">
        <v>1318</v>
      </c>
      <c r="E683" t="str" cm="1">
        <f t="array" ref="E683">IFERROR(_xlfn.SWITCH(A683, "Tiny", "TS", "Mini", "MC", "Junior", "JC", "Senior", "SC", "GCSE", "GCSE"),"")</f>
        <v>JC</v>
      </c>
      <c r="F683" s="92" t="str">
        <f ca="1">IFERROR(VLOOKUP(I683,INDIRECT(A683&amp;"!"&amp;" C:D"), 2, FALSE),"")</f>
        <v>Turtle Drawing</v>
      </c>
      <c r="G683" s="92" t="str" cm="1">
        <f t="array" ref="G683">IFERROR(CONCATENATE(TEXT(_xlfn.SWITCH(A683, "Tiny", "1", "Mini", "2", "Junior", "3", "Senior", "4", "GCSE", "5"),"00"),"-", IF(ISBLANK(B683), "XX", TEXT(B683,"00")), "-", TEXT(C683,"000")),"")</f>
        <v>03-02-005</v>
      </c>
      <c r="H683" t="str">
        <f>A683&amp;D683</f>
        <v>Juniora3de3aab-c9c1-4daa-9d07-052ab233abbc</v>
      </c>
      <c r="I683" s="97" t="str">
        <f>IF(ISBLANK(A683), "", IF(ISNUMBER(B683),_xlfn.CONCAT(E683, B683, ".", C683), _xlfn.CONCAT(E683, C683)))</f>
        <v>JC2.5</v>
      </c>
    </row>
    <row r="684" spans="1:9" customFormat="1" x14ac:dyDescent="0.45">
      <c r="A684" s="96" t="s">
        <v>5766</v>
      </c>
      <c r="B684">
        <v>2</v>
      </c>
      <c r="C684" s="92">
        <v>5</v>
      </c>
      <c r="D684" s="93" t="s">
        <v>1321</v>
      </c>
      <c r="E684" t="str" cm="1">
        <f t="array" ref="E684">IFERROR(_xlfn.SWITCH(A684, "Tiny", "TS", "Mini", "MC", "Junior", "JC", "Senior", "SC", "GCSE", "GCSE"),"")</f>
        <v>JC</v>
      </c>
      <c r="F684" s="92" t="str">
        <f ca="1">IFERROR(VLOOKUP(I684,INDIRECT(A684&amp;"!"&amp;" C:D"), 2, FALSE),"")</f>
        <v>Turtle Drawing</v>
      </c>
      <c r="G684" s="92" t="str" cm="1">
        <f t="array" ref="G684">IFERROR(CONCATENATE(TEXT(_xlfn.SWITCH(A684, "Tiny", "1", "Mini", "2", "Junior", "3", "Senior", "4", "GCSE", "5"),"00"),"-", IF(ISBLANK(B684), "XX", TEXT(B684,"00")), "-", TEXT(C684,"000")),"")</f>
        <v>03-02-005</v>
      </c>
      <c r="H684" t="str">
        <f>A684&amp;D684</f>
        <v>Juniorc1a06db4-5081-40b6-8dbc-f93911755855</v>
      </c>
      <c r="I684" s="97" t="str">
        <f>IF(ISBLANK(A684), "", IF(ISNUMBER(B684),_xlfn.CONCAT(E684, B684, ".", C684), _xlfn.CONCAT(E684, C684)))</f>
        <v>JC2.5</v>
      </c>
    </row>
    <row r="685" spans="1:9" customFormat="1" x14ac:dyDescent="0.45">
      <c r="A685" s="96" t="s">
        <v>5766</v>
      </c>
      <c r="B685">
        <v>2</v>
      </c>
      <c r="C685" s="92">
        <v>5</v>
      </c>
      <c r="D685" s="93" t="s">
        <v>1324</v>
      </c>
      <c r="E685" t="str" cm="1">
        <f t="array" ref="E685">IFERROR(_xlfn.SWITCH(A685, "Tiny", "TS", "Mini", "MC", "Junior", "JC", "Senior", "SC", "GCSE", "GCSE"),"")</f>
        <v>JC</v>
      </c>
      <c r="F685" s="92" t="str">
        <f ca="1">IFERROR(VLOOKUP(I685,INDIRECT(A685&amp;"!"&amp;" C:D"), 2, FALSE),"")</f>
        <v>Turtle Drawing</v>
      </c>
      <c r="G685" s="92" t="str" cm="1">
        <f t="array" ref="G685">IFERROR(CONCATENATE(TEXT(_xlfn.SWITCH(A685, "Tiny", "1", "Mini", "2", "Junior", "3", "Senior", "4", "GCSE", "5"),"00"),"-", IF(ISBLANK(B685), "XX", TEXT(B685,"00")), "-", TEXT(C685,"000")),"")</f>
        <v>03-02-005</v>
      </c>
      <c r="H685" t="str">
        <f>A685&amp;D685</f>
        <v>Juniordd1d2b24-3993-4959-a6cd-075b05d21a67</v>
      </c>
      <c r="I685" s="97" t="str">
        <f>IF(ISBLANK(A685), "", IF(ISNUMBER(B685),_xlfn.CONCAT(E685, B685, ".", C685), _xlfn.CONCAT(E685, C685)))</f>
        <v>JC2.5</v>
      </c>
    </row>
    <row r="686" spans="1:9" customFormat="1" x14ac:dyDescent="0.45">
      <c r="A686" s="96" t="s">
        <v>5766</v>
      </c>
      <c r="B686">
        <v>2</v>
      </c>
      <c r="C686" s="92">
        <v>6</v>
      </c>
      <c r="D686" s="93" t="s">
        <v>1315</v>
      </c>
      <c r="E686" t="str" cm="1">
        <f t="array" ref="E686">IFERROR(_xlfn.SWITCH(A686, "Tiny", "TS", "Mini", "MC", "Junior", "JC", "Senior", "SC", "GCSE", "GCSE"),"")</f>
        <v>JC</v>
      </c>
      <c r="F686" s="92" t="str">
        <f ca="1">IFERROR(VLOOKUP(I686,INDIRECT(A686&amp;"!"&amp;" C:D"), 2, FALSE),"")</f>
        <v>Turtle Project</v>
      </c>
      <c r="G686" s="92" t="str" cm="1">
        <f t="array" ref="G686">IFERROR(CONCATENATE(TEXT(_xlfn.SWITCH(A686, "Tiny", "1", "Mini", "2", "Junior", "3", "Senior", "4", "GCSE", "5"),"00"),"-", IF(ISBLANK(B686), "XX", TEXT(B686,"00")), "-", TEXT(C686,"000")),"")</f>
        <v>03-02-006</v>
      </c>
      <c r="H686" t="str">
        <f>A686&amp;D686</f>
        <v>Junior2a283fe9-b16b-4b6b-9f46-0e41d74c00f4</v>
      </c>
      <c r="I686" s="97" t="str">
        <f>IF(ISBLANK(A686), "", IF(ISNUMBER(B686),_xlfn.CONCAT(E686, B686, ".", C686), _xlfn.CONCAT(E686, C686)))</f>
        <v>JC2.6</v>
      </c>
    </row>
    <row r="687" spans="1:9" customFormat="1" x14ac:dyDescent="0.45">
      <c r="A687" s="96" t="s">
        <v>5766</v>
      </c>
      <c r="B687">
        <v>2</v>
      </c>
      <c r="C687" s="92">
        <v>6</v>
      </c>
      <c r="D687" s="93" t="s">
        <v>1380</v>
      </c>
      <c r="E687" t="str" cm="1">
        <f t="array" ref="E687">IFERROR(_xlfn.SWITCH(A687, "Tiny", "TS", "Mini", "MC", "Junior", "JC", "Senior", "SC", "GCSE", "GCSE"),"")</f>
        <v>JC</v>
      </c>
      <c r="F687" s="92" t="str">
        <f ca="1">IFERROR(VLOOKUP(I687,INDIRECT(A687&amp;"!"&amp;" C:D"), 2, FALSE),"")</f>
        <v>Turtle Project</v>
      </c>
      <c r="G687" s="92" t="str" cm="1">
        <f t="array" ref="G687">IFERROR(CONCATENATE(TEXT(_xlfn.SWITCH(A687, "Tiny", "1", "Mini", "2", "Junior", "3", "Senior", "4", "GCSE", "5"),"00"),"-", IF(ISBLANK(B687), "XX", TEXT(B687,"00")), "-", TEXT(C687,"000")),"")</f>
        <v>03-02-006</v>
      </c>
      <c r="H687" t="str">
        <f>A687&amp;D687</f>
        <v>Junior5d940b27-e197-4fcc-b6d5-d8dac4e17f29</v>
      </c>
      <c r="I687" s="97" t="str">
        <f>IF(ISBLANK(A687), "", IF(ISNUMBER(B687),_xlfn.CONCAT(E687, B687, ".", C687), _xlfn.CONCAT(E687, C687)))</f>
        <v>JC2.6</v>
      </c>
    </row>
    <row r="688" spans="1:9" customFormat="1" x14ac:dyDescent="0.45">
      <c r="A688" s="96" t="s">
        <v>5766</v>
      </c>
      <c r="B688">
        <v>2</v>
      </c>
      <c r="C688" s="92">
        <v>6</v>
      </c>
      <c r="D688" s="98" t="s">
        <v>1383</v>
      </c>
      <c r="E688" t="str" cm="1">
        <f t="array" ref="E688">IFERROR(_xlfn.SWITCH(A688, "Tiny", "TS", "Mini", "MC", "Junior", "JC", "Senior", "SC", "GCSE", "GCSE"),"")</f>
        <v>JC</v>
      </c>
      <c r="F688" s="92" t="str">
        <f ca="1">IFERROR(VLOOKUP(I688,INDIRECT(A688&amp;"!"&amp;" C:D"), 2, FALSE),"")</f>
        <v>Turtle Project</v>
      </c>
      <c r="G688" s="92" t="str" cm="1">
        <f t="array" ref="G688">IFERROR(CONCATENATE(TEXT(_xlfn.SWITCH(A688, "Tiny", "1", "Mini", "2", "Junior", "3", "Senior", "4", "GCSE", "5"),"00"),"-", IF(ISBLANK(B688), "XX", TEXT(B688,"00")), "-", TEXT(C688,"000")),"")</f>
        <v>03-02-006</v>
      </c>
      <c r="H688" t="str">
        <f>A688&amp;D688</f>
        <v>Junior8e1252d2-9274-4d6e-8bbe-755347a935e8</v>
      </c>
      <c r="I688" s="97" t="str">
        <f>IF(ISBLANK(A688), "", IF(ISNUMBER(B688),_xlfn.CONCAT(E688, B688, ".", C688), _xlfn.CONCAT(E688, C688)))</f>
        <v>JC2.6</v>
      </c>
    </row>
    <row r="689" spans="1:9" customFormat="1" x14ac:dyDescent="0.45">
      <c r="A689" s="96" t="s">
        <v>5766</v>
      </c>
      <c r="B689">
        <v>2</v>
      </c>
      <c r="C689" s="92">
        <v>6</v>
      </c>
      <c r="D689" s="93" t="s">
        <v>1318</v>
      </c>
      <c r="E689" t="str" cm="1">
        <f t="array" ref="E689">IFERROR(_xlfn.SWITCH(A689, "Tiny", "TS", "Mini", "MC", "Junior", "JC", "Senior", "SC", "GCSE", "GCSE"),"")</f>
        <v>JC</v>
      </c>
      <c r="F689" s="92" t="str">
        <f ca="1">IFERROR(VLOOKUP(I689,INDIRECT(A689&amp;"!"&amp;" C:D"), 2, FALSE),"")</f>
        <v>Turtle Project</v>
      </c>
      <c r="G689" s="92" t="str" cm="1">
        <f t="array" ref="G689">IFERROR(CONCATENATE(TEXT(_xlfn.SWITCH(A689, "Tiny", "1", "Mini", "2", "Junior", "3", "Senior", "4", "GCSE", "5"),"00"),"-", IF(ISBLANK(B689), "XX", TEXT(B689,"00")), "-", TEXT(C689,"000")),"")</f>
        <v>03-02-006</v>
      </c>
      <c r="H689" t="str">
        <f>A689&amp;D689</f>
        <v>Juniora3de3aab-c9c1-4daa-9d07-052ab233abbc</v>
      </c>
      <c r="I689" s="97" t="str">
        <f>IF(ISBLANK(A689), "", IF(ISNUMBER(B689),_xlfn.CONCAT(E689, B689, ".", C689), _xlfn.CONCAT(E689, C689)))</f>
        <v>JC2.6</v>
      </c>
    </row>
    <row r="690" spans="1:9" customFormat="1" x14ac:dyDescent="0.45">
      <c r="A690" s="96" t="s">
        <v>5766</v>
      </c>
      <c r="B690">
        <v>2</v>
      </c>
      <c r="C690" s="92">
        <v>6</v>
      </c>
      <c r="D690" s="93" t="s">
        <v>1321</v>
      </c>
      <c r="E690" t="str" cm="1">
        <f t="array" ref="E690">IFERROR(_xlfn.SWITCH(A690, "Tiny", "TS", "Mini", "MC", "Junior", "JC", "Senior", "SC", "GCSE", "GCSE"),"")</f>
        <v>JC</v>
      </c>
      <c r="F690" s="92" t="str">
        <f ca="1">IFERROR(VLOOKUP(I690,INDIRECT(A690&amp;"!"&amp;" C:D"), 2, FALSE),"")</f>
        <v>Turtle Project</v>
      </c>
      <c r="G690" s="92" t="str" cm="1">
        <f t="array" ref="G690">IFERROR(CONCATENATE(TEXT(_xlfn.SWITCH(A690, "Tiny", "1", "Mini", "2", "Junior", "3", "Senior", "4", "GCSE", "5"),"00"),"-", IF(ISBLANK(B690), "XX", TEXT(B690,"00")), "-", TEXT(C690,"000")),"")</f>
        <v>03-02-006</v>
      </c>
      <c r="H690" t="str">
        <f>A690&amp;D690</f>
        <v>Juniorc1a06db4-5081-40b6-8dbc-f93911755855</v>
      </c>
      <c r="I690" s="97" t="str">
        <f>IF(ISBLANK(A690), "", IF(ISNUMBER(B690),_xlfn.CONCAT(E690, B690, ".", C690), _xlfn.CONCAT(E690, C690)))</f>
        <v>JC2.6</v>
      </c>
    </row>
    <row r="691" spans="1:9" customFormat="1" x14ac:dyDescent="0.45">
      <c r="A691" s="96" t="s">
        <v>5766</v>
      </c>
      <c r="B691">
        <v>2</v>
      </c>
      <c r="C691" s="92">
        <v>6</v>
      </c>
      <c r="D691" s="93" t="s">
        <v>1324</v>
      </c>
      <c r="E691" t="str" cm="1">
        <f t="array" ref="E691">IFERROR(_xlfn.SWITCH(A691, "Tiny", "TS", "Mini", "MC", "Junior", "JC", "Senior", "SC", "GCSE", "GCSE"),"")</f>
        <v>JC</v>
      </c>
      <c r="F691" s="92" t="str">
        <f ca="1">IFERROR(VLOOKUP(I691,INDIRECT(A691&amp;"!"&amp;" C:D"), 2, FALSE),"")</f>
        <v>Turtle Project</v>
      </c>
      <c r="G691" s="92" t="str" cm="1">
        <f t="array" ref="G691">IFERROR(CONCATENATE(TEXT(_xlfn.SWITCH(A691, "Tiny", "1", "Mini", "2", "Junior", "3", "Senior", "4", "GCSE", "5"),"00"),"-", IF(ISBLANK(B691), "XX", TEXT(B691,"00")), "-", TEXT(C691,"000")),"")</f>
        <v>03-02-006</v>
      </c>
      <c r="H691" t="str">
        <f>A691&amp;D691</f>
        <v>Juniordd1d2b24-3993-4959-a6cd-075b05d21a67</v>
      </c>
      <c r="I691" s="97" t="str">
        <f>IF(ISBLANK(A691), "", IF(ISNUMBER(B691),_xlfn.CONCAT(E691, B691, ".", C691), _xlfn.CONCAT(E691, C691)))</f>
        <v>JC2.6</v>
      </c>
    </row>
    <row r="692" spans="1:9" customFormat="1" x14ac:dyDescent="0.45">
      <c r="A692" s="96" t="s">
        <v>5766</v>
      </c>
      <c r="B692">
        <v>2</v>
      </c>
      <c r="C692" s="92">
        <v>7</v>
      </c>
      <c r="D692" s="93" t="s">
        <v>1432</v>
      </c>
      <c r="E692" t="str" cm="1">
        <f t="array" ref="E692">IFERROR(_xlfn.SWITCH(A692, "Tiny", "TS", "Mini", "MC", "Junior", "JC", "Senior", "SC", "GCSE", "GCSE"),"")</f>
        <v>JC</v>
      </c>
      <c r="F692" s="92" t="str">
        <f ca="1">IFERROR(VLOOKUP(I692,INDIRECT(A692&amp;"!"&amp;" C:D"), 2, FALSE),"")</f>
        <v>Recursion</v>
      </c>
      <c r="G692" s="92" t="str" cm="1">
        <f t="array" ref="G692">IFERROR(CONCATENATE(TEXT(_xlfn.SWITCH(A692, "Tiny", "1", "Mini", "2", "Junior", "3", "Senior", "4", "GCSE", "5"),"00"),"-", IF(ISBLANK(B692), "XX", TEXT(B692,"00")), "-", TEXT(C692,"000")),"")</f>
        <v>03-02-007</v>
      </c>
      <c r="H692" t="str">
        <f>A692&amp;D692</f>
        <v>Junior5b0ec8bc-2f82-464f-9ec4-4c3eb4ab700a</v>
      </c>
      <c r="I692" s="97" t="str">
        <f>IF(ISBLANK(A692), "", IF(ISNUMBER(B692),_xlfn.CONCAT(E692, B692, ".", C692), _xlfn.CONCAT(E692, C692)))</f>
        <v>JC2.7</v>
      </c>
    </row>
    <row r="693" spans="1:9" customFormat="1" x14ac:dyDescent="0.45">
      <c r="A693" s="96" t="s">
        <v>5766</v>
      </c>
      <c r="B693">
        <v>2</v>
      </c>
      <c r="C693" s="92">
        <v>7</v>
      </c>
      <c r="D693" s="93" t="s">
        <v>1429</v>
      </c>
      <c r="E693" t="str" cm="1">
        <f t="array" ref="E693">IFERROR(_xlfn.SWITCH(A693, "Tiny", "TS", "Mini", "MC", "Junior", "JC", "Senior", "SC", "GCSE", "GCSE"),"")</f>
        <v>JC</v>
      </c>
      <c r="F693" s="92" t="str">
        <f ca="1">IFERROR(VLOOKUP(I693,INDIRECT(A693&amp;"!"&amp;" C:D"), 2, FALSE),"")</f>
        <v>Recursion</v>
      </c>
      <c r="G693" s="92" t="str" cm="1">
        <f t="array" ref="G693">IFERROR(CONCATENATE(TEXT(_xlfn.SWITCH(A693, "Tiny", "1", "Mini", "2", "Junior", "3", "Senior", "4", "GCSE", "5"),"00"),"-", IF(ISBLANK(B693), "XX", TEXT(B693,"00")), "-", TEXT(C693,"000")),"")</f>
        <v>03-02-007</v>
      </c>
      <c r="H693" t="str">
        <f>A693&amp;D693</f>
        <v>Junior9160198f-a7e9-4fe4-b7cb-3c5fe0268159</v>
      </c>
      <c r="I693" s="97" t="str">
        <f>IF(ISBLANK(A693), "", IF(ISNUMBER(B693),_xlfn.CONCAT(E693, B693, ".", C693), _xlfn.CONCAT(E693, C693)))</f>
        <v>JC2.7</v>
      </c>
    </row>
    <row r="694" spans="1:9" customFormat="1" x14ac:dyDescent="0.45">
      <c r="A694" s="96" t="s">
        <v>5766</v>
      </c>
      <c r="B694">
        <v>2</v>
      </c>
      <c r="C694" s="92">
        <v>7</v>
      </c>
      <c r="D694" s="93" t="s">
        <v>1318</v>
      </c>
      <c r="E694" t="str" cm="1">
        <f t="array" ref="E694">IFERROR(_xlfn.SWITCH(A694, "Tiny", "TS", "Mini", "MC", "Junior", "JC", "Senior", "SC", "GCSE", "GCSE"),"")</f>
        <v>JC</v>
      </c>
      <c r="F694" s="92" t="str">
        <f ca="1">IFERROR(VLOOKUP(I694,INDIRECT(A694&amp;"!"&amp;" C:D"), 2, FALSE),"")</f>
        <v>Recursion</v>
      </c>
      <c r="G694" s="92" t="str" cm="1">
        <f t="array" ref="G694">IFERROR(CONCATENATE(TEXT(_xlfn.SWITCH(A694, "Tiny", "1", "Mini", "2", "Junior", "3", "Senior", "4", "GCSE", "5"),"00"),"-", IF(ISBLANK(B694), "XX", TEXT(B694,"00")), "-", TEXT(C694,"000")),"")</f>
        <v>03-02-007</v>
      </c>
      <c r="H694" t="str">
        <f>A694&amp;D694</f>
        <v>Juniora3de3aab-c9c1-4daa-9d07-052ab233abbc</v>
      </c>
      <c r="I694" s="97" t="str">
        <f>IF(ISBLANK(A694), "", IF(ISNUMBER(B694),_xlfn.CONCAT(E694, B694, ".", C694), _xlfn.CONCAT(E694, C694)))</f>
        <v>JC2.7</v>
      </c>
    </row>
    <row r="695" spans="1:9" customFormat="1" x14ac:dyDescent="0.45">
      <c r="A695" s="96" t="s">
        <v>5766</v>
      </c>
      <c r="B695">
        <v>2</v>
      </c>
      <c r="C695" s="92">
        <v>7</v>
      </c>
      <c r="D695" s="93" t="s">
        <v>1321</v>
      </c>
      <c r="E695" t="str" cm="1">
        <f t="array" ref="E695">IFERROR(_xlfn.SWITCH(A695, "Tiny", "TS", "Mini", "MC", "Junior", "JC", "Senior", "SC", "GCSE", "GCSE"),"")</f>
        <v>JC</v>
      </c>
      <c r="F695" s="92" t="str">
        <f ca="1">IFERROR(VLOOKUP(I695,INDIRECT(A695&amp;"!"&amp;" C:D"), 2, FALSE),"")</f>
        <v>Recursion</v>
      </c>
      <c r="G695" s="92" t="str" cm="1">
        <f t="array" ref="G695">IFERROR(CONCATENATE(TEXT(_xlfn.SWITCH(A695, "Tiny", "1", "Mini", "2", "Junior", "3", "Senior", "4", "GCSE", "5"),"00"),"-", IF(ISBLANK(B695), "XX", TEXT(B695,"00")), "-", TEXT(C695,"000")),"")</f>
        <v>03-02-007</v>
      </c>
      <c r="H695" t="str">
        <f>A695&amp;D695</f>
        <v>Juniorc1a06db4-5081-40b6-8dbc-f93911755855</v>
      </c>
      <c r="I695" s="97" t="str">
        <f>IF(ISBLANK(A695), "", IF(ISNUMBER(B695),_xlfn.CONCAT(E695, B695, ".", C695), _xlfn.CONCAT(E695, C695)))</f>
        <v>JC2.7</v>
      </c>
    </row>
    <row r="696" spans="1:9" customFormat="1" x14ac:dyDescent="0.45">
      <c r="A696" s="96" t="s">
        <v>5766</v>
      </c>
      <c r="B696">
        <v>2</v>
      </c>
      <c r="C696" s="92">
        <v>7</v>
      </c>
      <c r="D696" s="93" t="s">
        <v>1435</v>
      </c>
      <c r="E696" t="str" cm="1">
        <f t="array" ref="E696">IFERROR(_xlfn.SWITCH(A696, "Tiny", "TS", "Mini", "MC", "Junior", "JC", "Senior", "SC", "GCSE", "GCSE"),"")</f>
        <v>JC</v>
      </c>
      <c r="F696" s="92" t="str">
        <f ca="1">IFERROR(VLOOKUP(I696,INDIRECT(A696&amp;"!"&amp;" C:D"), 2, FALSE),"")</f>
        <v>Recursion</v>
      </c>
      <c r="G696" s="92" t="str" cm="1">
        <f t="array" ref="G696">IFERROR(CONCATENATE(TEXT(_xlfn.SWITCH(A696, "Tiny", "1", "Mini", "2", "Junior", "3", "Senior", "4", "GCSE", "5"),"00"),"-", IF(ISBLANK(B696), "XX", TEXT(B696,"00")), "-", TEXT(C696,"000")),"")</f>
        <v>03-02-007</v>
      </c>
      <c r="H696" t="str">
        <f>A696&amp;D696</f>
        <v>Juniorc98f5a0e-e71f-45cc-b11c-e0da047a4508</v>
      </c>
      <c r="I696" s="97" t="str">
        <f>IF(ISBLANK(A696), "", IF(ISNUMBER(B696),_xlfn.CONCAT(E696, B696, ".", C696), _xlfn.CONCAT(E696, C696)))</f>
        <v>JC2.7</v>
      </c>
    </row>
    <row r="697" spans="1:9" customFormat="1" x14ac:dyDescent="0.45">
      <c r="A697" s="96" t="s">
        <v>5766</v>
      </c>
      <c r="B697">
        <v>2</v>
      </c>
      <c r="C697" s="92">
        <v>8</v>
      </c>
      <c r="D697" s="98" t="s">
        <v>1405</v>
      </c>
      <c r="E697" t="str" cm="1">
        <f t="array" ref="E697">IFERROR(_xlfn.SWITCH(A697, "Tiny", "TS", "Mini", "MC", "Junior", "JC", "Senior", "SC", "GCSE", "GCSE"),"")</f>
        <v>JC</v>
      </c>
      <c r="F697" s="92" t="str">
        <f ca="1">IFERROR(VLOOKUP(I697,INDIRECT(A697&amp;"!"&amp;" C:D"), 2, FALSE),"")</f>
        <v xml:space="preserve">Mini Projects I </v>
      </c>
      <c r="G697" s="92" t="str" cm="1">
        <f t="array" ref="G697">IFERROR(CONCATENATE(TEXT(_xlfn.SWITCH(A697, "Tiny", "1", "Mini", "2", "Junior", "3", "Senior", "4", "GCSE", "5"),"00"),"-", IF(ISBLANK(B697), "XX", TEXT(B697,"00")), "-", TEXT(C697,"000")),"")</f>
        <v>03-02-008</v>
      </c>
      <c r="H697" t="str">
        <f>A697&amp;D697</f>
        <v>Junior21ba89d8-dd52-422c-b547-fb3da71c7e4c</v>
      </c>
      <c r="I697" s="97" t="str">
        <f>IF(ISBLANK(A697), "", IF(ISNUMBER(B697),_xlfn.CONCAT(E697, B697, ".", C697), _xlfn.CONCAT(E697, C697)))</f>
        <v>JC2.8</v>
      </c>
    </row>
    <row r="698" spans="1:9" customFormat="1" x14ac:dyDescent="0.45">
      <c r="A698" s="96" t="s">
        <v>5766</v>
      </c>
      <c r="B698">
        <v>2</v>
      </c>
      <c r="C698" s="92">
        <v>8</v>
      </c>
      <c r="D698" s="93" t="s">
        <v>1367</v>
      </c>
      <c r="E698" t="str" cm="1">
        <f t="array" ref="E698">IFERROR(_xlfn.SWITCH(A698, "Tiny", "TS", "Mini", "MC", "Junior", "JC", "Senior", "SC", "GCSE", "GCSE"),"")</f>
        <v>JC</v>
      </c>
      <c r="F698" s="92" t="str">
        <f ca="1">IFERROR(VLOOKUP(I698,INDIRECT(A698&amp;"!"&amp;" C:D"), 2, FALSE),"")</f>
        <v xml:space="preserve">Mini Projects I </v>
      </c>
      <c r="G698" s="92" t="str" cm="1">
        <f t="array" ref="G698">IFERROR(CONCATENATE(TEXT(_xlfn.SWITCH(A698, "Tiny", "1", "Mini", "2", "Junior", "3", "Senior", "4", "GCSE", "5"),"00"),"-", IF(ISBLANK(B698), "XX", TEXT(B698,"00")), "-", TEXT(C698,"000")),"")</f>
        <v>03-02-008</v>
      </c>
      <c r="H698" t="str">
        <f>A698&amp;D698</f>
        <v>Junior2d78a7fe-3bbf-4425-be15-ccaf22b1e9d6</v>
      </c>
      <c r="I698" s="97" t="str">
        <f>IF(ISBLANK(A698), "", IF(ISNUMBER(B698),_xlfn.CONCAT(E698, B698, ".", C698), _xlfn.CONCAT(E698, C698)))</f>
        <v>JC2.8</v>
      </c>
    </row>
    <row r="699" spans="1:9" customFormat="1" x14ac:dyDescent="0.45">
      <c r="A699" s="96" t="s">
        <v>5766</v>
      </c>
      <c r="B699">
        <v>2</v>
      </c>
      <c r="C699" s="92">
        <v>8</v>
      </c>
      <c r="D699" s="93" t="s">
        <v>747</v>
      </c>
      <c r="E699" t="str" cm="1">
        <f t="array" ref="E699">IFERROR(_xlfn.SWITCH(A699, "Tiny", "TS", "Mini", "MC", "Junior", "JC", "Senior", "SC", "GCSE", "GCSE"),"")</f>
        <v>JC</v>
      </c>
      <c r="F699" s="92" t="str">
        <f ca="1">IFERROR(VLOOKUP(I699,INDIRECT(A699&amp;"!"&amp;" C:D"), 2, FALSE),"")</f>
        <v xml:space="preserve">Mini Projects I </v>
      </c>
      <c r="G699" s="92" t="str" cm="1">
        <f t="array" ref="G699">IFERROR(CONCATENATE(TEXT(_xlfn.SWITCH(A699, "Tiny", "1", "Mini", "2", "Junior", "3", "Senior", "4", "GCSE", "5"),"00"),"-", IF(ISBLANK(B699), "XX", TEXT(B699,"00")), "-", TEXT(C699,"000")),"")</f>
        <v>03-02-008</v>
      </c>
      <c r="H699" t="str">
        <f>A699&amp;D699</f>
        <v>Junior544a70c0-6766-4d9d-b0c9-b444a27b5266</v>
      </c>
      <c r="I699" s="97" t="str">
        <f>IF(ISBLANK(A699), "", IF(ISNUMBER(B699),_xlfn.CONCAT(E699, B699, ".", C699), _xlfn.CONCAT(E699, C699)))</f>
        <v>JC2.8</v>
      </c>
    </row>
    <row r="700" spans="1:9" customFormat="1" x14ac:dyDescent="0.45">
      <c r="A700" s="96" t="s">
        <v>5766</v>
      </c>
      <c r="B700">
        <v>2</v>
      </c>
      <c r="C700" s="92">
        <v>8</v>
      </c>
      <c r="D700" s="93" t="s">
        <v>756</v>
      </c>
      <c r="E700" t="str" cm="1">
        <f t="array" ref="E700">IFERROR(_xlfn.SWITCH(A700, "Tiny", "TS", "Mini", "MC", "Junior", "JC", "Senior", "SC", "GCSE", "GCSE"),"")</f>
        <v>JC</v>
      </c>
      <c r="F700" s="92" t="str">
        <f ca="1">IFERROR(VLOOKUP(I700,INDIRECT(A700&amp;"!"&amp;" C:D"), 2, FALSE),"")</f>
        <v xml:space="preserve">Mini Projects I </v>
      </c>
      <c r="G700" s="92" t="str" cm="1">
        <f t="array" ref="G700">IFERROR(CONCATENATE(TEXT(_xlfn.SWITCH(A700, "Tiny", "1", "Mini", "2", "Junior", "3", "Senior", "4", "GCSE", "5"),"00"),"-", IF(ISBLANK(B700), "XX", TEXT(B700,"00")), "-", TEXT(C700,"000")),"")</f>
        <v>03-02-008</v>
      </c>
      <c r="H700" t="str">
        <f>A700&amp;D700</f>
        <v>Junior603e63d4-7bdf-4f28-a083-b99826796c39</v>
      </c>
      <c r="I700" s="97" t="str">
        <f>IF(ISBLANK(A700), "", IF(ISNUMBER(B700),_xlfn.CONCAT(E700, B700, ".", C700), _xlfn.CONCAT(E700, C700)))</f>
        <v>JC2.8</v>
      </c>
    </row>
    <row r="701" spans="1:9" customFormat="1" x14ac:dyDescent="0.45">
      <c r="A701" s="96" t="s">
        <v>5766</v>
      </c>
      <c r="B701">
        <v>2</v>
      </c>
      <c r="C701" s="92">
        <v>8</v>
      </c>
      <c r="D701" s="93" t="s">
        <v>1408</v>
      </c>
      <c r="E701" t="str" cm="1">
        <f t="array" ref="E701">IFERROR(_xlfn.SWITCH(A701, "Tiny", "TS", "Mini", "MC", "Junior", "JC", "Senior", "SC", "GCSE", "GCSE"),"")</f>
        <v>JC</v>
      </c>
      <c r="F701" s="92" t="str">
        <f ca="1">IFERROR(VLOOKUP(I701,INDIRECT(A701&amp;"!"&amp;" C:D"), 2, FALSE),"")</f>
        <v xml:space="preserve">Mini Projects I </v>
      </c>
      <c r="G701" s="92" t="str" cm="1">
        <f t="array" ref="G701">IFERROR(CONCATENATE(TEXT(_xlfn.SWITCH(A701, "Tiny", "1", "Mini", "2", "Junior", "3", "Senior", "4", "GCSE", "5"),"00"),"-", IF(ISBLANK(B701), "XX", TEXT(B701,"00")), "-", TEXT(C701,"000")),"")</f>
        <v>03-02-008</v>
      </c>
      <c r="H701" t="str">
        <f>A701&amp;D701</f>
        <v>Junior6a201278-1333-4952-b9bb-ba4d09a1a675</v>
      </c>
      <c r="I701" s="97" t="str">
        <f>IF(ISBLANK(A701), "", IF(ISNUMBER(B701),_xlfn.CONCAT(E701, B701, ".", C701), _xlfn.CONCAT(E701, C701)))</f>
        <v>JC2.8</v>
      </c>
    </row>
    <row r="702" spans="1:9" customFormat="1" x14ac:dyDescent="0.45">
      <c r="A702" s="96" t="s">
        <v>5766</v>
      </c>
      <c r="B702">
        <v>2</v>
      </c>
      <c r="C702" s="92">
        <v>8</v>
      </c>
      <c r="D702" s="93" t="s">
        <v>679</v>
      </c>
      <c r="E702" t="str" cm="1">
        <f t="array" ref="E702">IFERROR(_xlfn.SWITCH(A702, "Tiny", "TS", "Mini", "MC", "Junior", "JC", "Senior", "SC", "GCSE", "GCSE"),"")</f>
        <v>JC</v>
      </c>
      <c r="F702" s="92" t="str">
        <f ca="1">IFERROR(VLOOKUP(I702,INDIRECT(A702&amp;"!"&amp;" C:D"), 2, FALSE),"")</f>
        <v xml:space="preserve">Mini Projects I </v>
      </c>
      <c r="G702" s="92" t="str" cm="1">
        <f t="array" ref="G702">IFERROR(CONCATENATE(TEXT(_xlfn.SWITCH(A702, "Tiny", "1", "Mini", "2", "Junior", "3", "Senior", "4", "GCSE", "5"),"00"),"-", IF(ISBLANK(B702), "XX", TEXT(B702,"00")), "-", TEXT(C702,"000")),"")</f>
        <v>03-02-008</v>
      </c>
      <c r="H702" t="str">
        <f>A702&amp;D702</f>
        <v>Juniorab4537a3-d741-46f9-b2ca-ff98905db86b</v>
      </c>
      <c r="I702" s="97" t="str">
        <f>IF(ISBLANK(A702), "", IF(ISNUMBER(B702),_xlfn.CONCAT(E702, B702, ".", C702), _xlfn.CONCAT(E702, C702)))</f>
        <v>JC2.8</v>
      </c>
    </row>
    <row r="703" spans="1:9" customFormat="1" x14ac:dyDescent="0.45">
      <c r="A703" s="96" t="s">
        <v>5766</v>
      </c>
      <c r="B703">
        <v>2</v>
      </c>
      <c r="C703" s="92">
        <v>8</v>
      </c>
      <c r="D703" s="93" t="s">
        <v>2097</v>
      </c>
      <c r="E703" t="str" cm="1">
        <f t="array" ref="E703">IFERROR(_xlfn.SWITCH(A703, "Tiny", "TS", "Mini", "MC", "Junior", "JC", "Senior", "SC", "GCSE", "GCSE"),"")</f>
        <v>JC</v>
      </c>
      <c r="F703" s="92" t="str">
        <f ca="1">IFERROR(VLOOKUP(I703,INDIRECT(A703&amp;"!"&amp;" C:D"), 2, FALSE),"")</f>
        <v xml:space="preserve">Mini Projects I </v>
      </c>
      <c r="G703" s="92" t="str" cm="1">
        <f t="array" ref="G703">IFERROR(CONCATENATE(TEXT(_xlfn.SWITCH(A703, "Tiny", "1", "Mini", "2", "Junior", "3", "Senior", "4", "GCSE", "5"),"00"),"-", IF(ISBLANK(B703), "XX", TEXT(B703,"00")), "-", TEXT(C703,"000")),"")</f>
        <v>03-02-008</v>
      </c>
      <c r="H703" t="str">
        <f>A703&amp;D703</f>
        <v>Juniorf538731a-4aa3-4763-9941-42ea4330507f</v>
      </c>
      <c r="I703" s="97" t="str">
        <f>IF(ISBLANK(A703), "", IF(ISNUMBER(B703),_xlfn.CONCAT(E703, B703, ".", C703), _xlfn.CONCAT(E703, C703)))</f>
        <v>JC2.8</v>
      </c>
    </row>
    <row r="704" spans="1:9" customFormat="1" x14ac:dyDescent="0.45">
      <c r="A704" s="96" t="s">
        <v>5766</v>
      </c>
      <c r="B704">
        <v>2</v>
      </c>
      <c r="C704" s="92">
        <v>9</v>
      </c>
      <c r="D704" s="93" t="s">
        <v>630</v>
      </c>
      <c r="E704" t="str" cm="1">
        <f t="array" ref="E704">IFERROR(_xlfn.SWITCH(A704, "Tiny", "TS", "Mini", "MC", "Junior", "JC", "Senior", "SC", "GCSE", "GCSE"),"")</f>
        <v>JC</v>
      </c>
      <c r="F704" s="92" t="str">
        <f ca="1">IFERROR(VLOOKUP(I704,INDIRECT(A704&amp;"!"&amp;" C:D"), 2, FALSE),"")</f>
        <v>Mini Projects II</v>
      </c>
      <c r="G704" s="92" t="str" cm="1">
        <f t="array" ref="G704">IFERROR(CONCATENATE(TEXT(_xlfn.SWITCH(A704, "Tiny", "1", "Mini", "2", "Junior", "3", "Senior", "4", "GCSE", "5"),"00"),"-", IF(ISBLANK(B704), "XX", TEXT(B704,"00")), "-", TEXT(C704,"000")),"")</f>
        <v>03-02-009</v>
      </c>
      <c r="H704" t="str">
        <f>A704&amp;D704</f>
        <v>Junior02be5165-9fe3-480a-92eb-8634626b69b1</v>
      </c>
      <c r="I704" s="97" t="str">
        <f>IF(ISBLANK(A704), "", IF(ISNUMBER(B704),_xlfn.CONCAT(E704, B704, ".", C704), _xlfn.CONCAT(E704, C704)))</f>
        <v>JC2.9</v>
      </c>
    </row>
    <row r="705" spans="1:9" customFormat="1" x14ac:dyDescent="0.45">
      <c r="A705" s="96" t="s">
        <v>5766</v>
      </c>
      <c r="B705">
        <v>2</v>
      </c>
      <c r="C705" s="92">
        <v>9</v>
      </c>
      <c r="D705" s="93" t="s">
        <v>1364</v>
      </c>
      <c r="E705" t="str" cm="1">
        <f t="array" ref="E705">IFERROR(_xlfn.SWITCH(A705, "Tiny", "TS", "Mini", "MC", "Junior", "JC", "Senior", "SC", "GCSE", "GCSE"),"")</f>
        <v>JC</v>
      </c>
      <c r="F705" s="92" t="str">
        <f ca="1">IFERROR(VLOOKUP(I705,INDIRECT(A705&amp;"!"&amp;" C:D"), 2, FALSE),"")</f>
        <v>Mini Projects II</v>
      </c>
      <c r="G705" s="92" t="str" cm="1">
        <f t="array" ref="G705">IFERROR(CONCATENATE(TEXT(_xlfn.SWITCH(A705, "Tiny", "1", "Mini", "2", "Junior", "3", "Senior", "4", "GCSE", "5"),"00"),"-", IF(ISBLANK(B705), "XX", TEXT(B705,"00")), "-", TEXT(C705,"000")),"")</f>
        <v>03-02-009</v>
      </c>
      <c r="H705" t="str">
        <f>A705&amp;D705</f>
        <v>Junior09ca2bb5-9355-457e-aa3d-a59e12141309</v>
      </c>
      <c r="I705" s="97" t="str">
        <f>IF(ISBLANK(A705), "", IF(ISNUMBER(B705),_xlfn.CONCAT(E705, B705, ".", C705), _xlfn.CONCAT(E705, C705)))</f>
        <v>JC2.9</v>
      </c>
    </row>
    <row r="706" spans="1:9" customFormat="1" x14ac:dyDescent="0.45">
      <c r="A706" s="96" t="s">
        <v>5766</v>
      </c>
      <c r="B706">
        <v>2</v>
      </c>
      <c r="C706" s="92">
        <v>9</v>
      </c>
      <c r="D706" s="93" t="s">
        <v>1367</v>
      </c>
      <c r="E706" t="str" cm="1">
        <f t="array" ref="E706">IFERROR(_xlfn.SWITCH(A706, "Tiny", "TS", "Mini", "MC", "Junior", "JC", "Senior", "SC", "GCSE", "GCSE"),"")</f>
        <v>JC</v>
      </c>
      <c r="F706" s="92" t="str">
        <f ca="1">IFERROR(VLOOKUP(I706,INDIRECT(A706&amp;"!"&amp;" C:D"), 2, FALSE),"")</f>
        <v>Mini Projects II</v>
      </c>
      <c r="G706" s="92" t="str" cm="1">
        <f t="array" ref="G706">IFERROR(CONCATENATE(TEXT(_xlfn.SWITCH(A706, "Tiny", "1", "Mini", "2", "Junior", "3", "Senior", "4", "GCSE", "5"),"00"),"-", IF(ISBLANK(B706), "XX", TEXT(B706,"00")), "-", TEXT(C706,"000")),"")</f>
        <v>03-02-009</v>
      </c>
      <c r="H706" t="str">
        <f>A706&amp;D706</f>
        <v>Junior2d78a7fe-3bbf-4425-be15-ccaf22b1e9d6</v>
      </c>
      <c r="I706" s="97" t="str">
        <f>IF(ISBLANK(A706), "", IF(ISNUMBER(B706),_xlfn.CONCAT(E706, B706, ".", C706), _xlfn.CONCAT(E706, C706)))</f>
        <v>JC2.9</v>
      </c>
    </row>
    <row r="707" spans="1:9" customFormat="1" x14ac:dyDescent="0.45">
      <c r="A707" s="96" t="s">
        <v>5766</v>
      </c>
      <c r="B707">
        <v>2</v>
      </c>
      <c r="C707" s="92">
        <v>9</v>
      </c>
      <c r="D707" s="93" t="s">
        <v>1367</v>
      </c>
      <c r="E707" t="str" cm="1">
        <f t="array" ref="E707">IFERROR(_xlfn.SWITCH(A707, "Tiny", "TS", "Mini", "MC", "Junior", "JC", "Senior", "SC", "GCSE", "GCSE"),"")</f>
        <v>JC</v>
      </c>
      <c r="F707" s="92" t="str">
        <f ca="1">IFERROR(VLOOKUP(I707,INDIRECT(A707&amp;"!"&amp;" C:D"), 2, FALSE),"")</f>
        <v>Mini Projects II</v>
      </c>
      <c r="G707" s="92" t="str" cm="1">
        <f t="array" ref="G707">IFERROR(CONCATENATE(TEXT(_xlfn.SWITCH(A707, "Tiny", "1", "Mini", "2", "Junior", "3", "Senior", "4", "GCSE", "5"),"00"),"-", IF(ISBLANK(B707), "XX", TEXT(B707,"00")), "-", TEXT(C707,"000")),"")</f>
        <v>03-02-009</v>
      </c>
      <c r="H707" t="str">
        <f>A707&amp;D707</f>
        <v>Junior2d78a7fe-3bbf-4425-be15-ccaf22b1e9d6</v>
      </c>
      <c r="I707" s="97" t="str">
        <f>IF(ISBLANK(A707), "", IF(ISNUMBER(B707),_xlfn.CONCAT(E707, B707, ".", C707), _xlfn.CONCAT(E707, C707)))</f>
        <v>JC2.9</v>
      </c>
    </row>
    <row r="708" spans="1:9" customFormat="1" x14ac:dyDescent="0.45">
      <c r="A708" s="96" t="s">
        <v>5766</v>
      </c>
      <c r="B708">
        <v>2</v>
      </c>
      <c r="C708" s="92">
        <v>9</v>
      </c>
      <c r="D708" s="93" t="s">
        <v>555</v>
      </c>
      <c r="E708" t="str" cm="1">
        <f t="array" ref="E708">IFERROR(_xlfn.SWITCH(A708, "Tiny", "TS", "Mini", "MC", "Junior", "JC", "Senior", "SC", "GCSE", "GCSE"),"")</f>
        <v>JC</v>
      </c>
      <c r="F708" s="92" t="str">
        <f ca="1">IFERROR(VLOOKUP(I708,INDIRECT(A708&amp;"!"&amp;" C:D"), 2, FALSE),"")</f>
        <v>Mini Projects II</v>
      </c>
      <c r="G708" s="92" t="str" cm="1">
        <f t="array" ref="G708">IFERROR(CONCATENATE(TEXT(_xlfn.SWITCH(A708, "Tiny", "1", "Mini", "2", "Junior", "3", "Senior", "4", "GCSE", "5"),"00"),"-", IF(ISBLANK(B708), "XX", TEXT(B708,"00")), "-", TEXT(C708,"000")),"")</f>
        <v>03-02-009</v>
      </c>
      <c r="H708" t="str">
        <f>A708&amp;D708</f>
        <v>Junior5154641b-8f68-45d4-804b-bf9832d556f6</v>
      </c>
      <c r="I708" s="97" t="str">
        <f>IF(ISBLANK(A708), "", IF(ISNUMBER(B708),_xlfn.CONCAT(E708, B708, ".", C708), _xlfn.CONCAT(E708, C708)))</f>
        <v>JC2.9</v>
      </c>
    </row>
    <row r="709" spans="1:9" customFormat="1" x14ac:dyDescent="0.45">
      <c r="A709" s="96" t="s">
        <v>5766</v>
      </c>
      <c r="B709">
        <v>2</v>
      </c>
      <c r="C709" s="92">
        <v>9</v>
      </c>
      <c r="D709" s="93" t="s">
        <v>756</v>
      </c>
      <c r="E709" t="str" cm="1">
        <f t="array" ref="E709">IFERROR(_xlfn.SWITCH(A709, "Tiny", "TS", "Mini", "MC", "Junior", "JC", "Senior", "SC", "GCSE", "GCSE"),"")</f>
        <v>JC</v>
      </c>
      <c r="F709" s="92" t="str">
        <f ca="1">IFERROR(VLOOKUP(I709,INDIRECT(A709&amp;"!"&amp;" C:D"), 2, FALSE),"")</f>
        <v>Mini Projects II</v>
      </c>
      <c r="G709" s="92" t="str" cm="1">
        <f t="array" ref="G709">IFERROR(CONCATENATE(TEXT(_xlfn.SWITCH(A709, "Tiny", "1", "Mini", "2", "Junior", "3", "Senior", "4", "GCSE", "5"),"00"),"-", IF(ISBLANK(B709), "XX", TEXT(B709,"00")), "-", TEXT(C709,"000")),"")</f>
        <v>03-02-009</v>
      </c>
      <c r="H709" t="str">
        <f>A709&amp;D709</f>
        <v>Junior603e63d4-7bdf-4f28-a083-b99826796c39</v>
      </c>
      <c r="I709" s="97" t="str">
        <f>IF(ISBLANK(A709), "", IF(ISNUMBER(B709),_xlfn.CONCAT(E709, B709, ".", C709), _xlfn.CONCAT(E709, C709)))</f>
        <v>JC2.9</v>
      </c>
    </row>
    <row r="710" spans="1:9" customFormat="1" x14ac:dyDescent="0.45">
      <c r="A710" s="96" t="s">
        <v>5766</v>
      </c>
      <c r="B710">
        <v>2</v>
      </c>
      <c r="C710" s="92">
        <v>9</v>
      </c>
      <c r="D710" s="93" t="s">
        <v>682</v>
      </c>
      <c r="E710" t="str" cm="1">
        <f t="array" ref="E710">IFERROR(_xlfn.SWITCH(A710, "Tiny", "TS", "Mini", "MC", "Junior", "JC", "Senior", "SC", "GCSE", "GCSE"),"")</f>
        <v>JC</v>
      </c>
      <c r="F710" s="92" t="str">
        <f ca="1">IFERROR(VLOOKUP(I710,INDIRECT(A710&amp;"!"&amp;" C:D"), 2, FALSE),"")</f>
        <v>Mini Projects II</v>
      </c>
      <c r="G710" s="92" t="str" cm="1">
        <f t="array" ref="G710">IFERROR(CONCATENATE(TEXT(_xlfn.SWITCH(A710, "Tiny", "1", "Mini", "2", "Junior", "3", "Senior", "4", "GCSE", "5"),"00"),"-", IF(ISBLANK(B710), "XX", TEXT(B710,"00")), "-", TEXT(C710,"000")),"")</f>
        <v>03-02-009</v>
      </c>
      <c r="H710" t="str">
        <f>A710&amp;D710</f>
        <v>Junior92b51b9d-4a54-4ab0-8336-27ab439624ce</v>
      </c>
      <c r="I710" s="97" t="str">
        <f>IF(ISBLANK(A710), "", IF(ISNUMBER(B710),_xlfn.CONCAT(E710, B710, ".", C710), _xlfn.CONCAT(E710, C710)))</f>
        <v>JC2.9</v>
      </c>
    </row>
    <row r="711" spans="1:9" customFormat="1" x14ac:dyDescent="0.45">
      <c r="A711" s="96" t="s">
        <v>5766</v>
      </c>
      <c r="B711">
        <v>2</v>
      </c>
      <c r="C711" s="92">
        <v>9</v>
      </c>
      <c r="D711" s="93" t="s">
        <v>639</v>
      </c>
      <c r="E711" t="str" cm="1">
        <f t="array" ref="E711">IFERROR(_xlfn.SWITCH(A711, "Tiny", "TS", "Mini", "MC", "Junior", "JC", "Senior", "SC", "GCSE", "GCSE"),"")</f>
        <v>JC</v>
      </c>
      <c r="F711" s="92" t="str">
        <f ca="1">IFERROR(VLOOKUP(I711,INDIRECT(A711&amp;"!"&amp;" C:D"), 2, FALSE),"")</f>
        <v>Mini Projects II</v>
      </c>
      <c r="G711" s="92" t="str" cm="1">
        <f t="array" ref="G711">IFERROR(CONCATENATE(TEXT(_xlfn.SWITCH(A711, "Tiny", "1", "Mini", "2", "Junior", "3", "Senior", "4", "GCSE", "5"),"00"),"-", IF(ISBLANK(B711), "XX", TEXT(B711,"00")), "-", TEXT(C711,"000")),"")</f>
        <v>03-02-009</v>
      </c>
      <c r="H711" t="str">
        <f>A711&amp;D711</f>
        <v>Juniord535d772-43a8-45b1-8781-281e05d808e7</v>
      </c>
      <c r="I711" s="97" t="str">
        <f>IF(ISBLANK(A711), "", IF(ISNUMBER(B711),_xlfn.CONCAT(E711, B711, ".", C711), _xlfn.CONCAT(E711, C711)))</f>
        <v>JC2.9</v>
      </c>
    </row>
    <row r="712" spans="1:9" customFormat="1" x14ac:dyDescent="0.45">
      <c r="A712" s="96" t="s">
        <v>5766</v>
      </c>
      <c r="B712">
        <v>2</v>
      </c>
      <c r="C712" s="92">
        <v>9</v>
      </c>
      <c r="D712" s="93" t="s">
        <v>212</v>
      </c>
      <c r="E712" t="str" cm="1">
        <f t="array" ref="E712">IFERROR(_xlfn.SWITCH(A712, "Tiny", "TS", "Mini", "MC", "Junior", "JC", "Senior", "SC", "GCSE", "GCSE"),"")</f>
        <v>JC</v>
      </c>
      <c r="F712" s="92" t="str">
        <f ca="1">IFERROR(VLOOKUP(I712,INDIRECT(A712&amp;"!"&amp;" C:D"), 2, FALSE),"")</f>
        <v>Mini Projects II</v>
      </c>
      <c r="G712" s="92" t="str" cm="1">
        <f t="array" ref="G712">IFERROR(CONCATENATE(TEXT(_xlfn.SWITCH(A712, "Tiny", "1", "Mini", "2", "Junior", "3", "Senior", "4", "GCSE", "5"),"00"),"-", IF(ISBLANK(B712), "XX", TEXT(B712,"00")), "-", TEXT(C712,"000")),"")</f>
        <v>03-02-009</v>
      </c>
      <c r="H712" t="str">
        <f>A712&amp;D712</f>
        <v>Juniorf857e2a4-8131-4f85-828a-b9a0cc1fd6c9</v>
      </c>
      <c r="I712" s="97" t="str">
        <f>IF(ISBLANK(A712), "", IF(ISNUMBER(B712),_xlfn.CONCAT(E712, B712, ".", C712), _xlfn.CONCAT(E712, C712)))</f>
        <v>JC2.9</v>
      </c>
    </row>
    <row r="713" spans="1:9" customFormat="1" x14ac:dyDescent="0.45">
      <c r="A713" s="96" t="s">
        <v>5766</v>
      </c>
      <c r="B713">
        <v>2</v>
      </c>
      <c r="C713" s="92">
        <v>9</v>
      </c>
      <c r="D713" s="93" t="s">
        <v>2683</v>
      </c>
      <c r="E713" t="str" cm="1">
        <f t="array" ref="E713">IFERROR(_xlfn.SWITCH(A713, "Tiny", "TS", "Mini", "MC", "Junior", "JC", "Senior", "SC", "GCSE", "GCSE"),"")</f>
        <v>JC</v>
      </c>
      <c r="F713" s="92" t="str">
        <f ca="1">IFERROR(VLOOKUP(I713,INDIRECT(A713&amp;"!"&amp;" C:D"), 2, FALSE),"")</f>
        <v>Mini Projects II</v>
      </c>
      <c r="G713" s="92" t="str" cm="1">
        <f t="array" ref="G713">IFERROR(CONCATENATE(TEXT(_xlfn.SWITCH(A713, "Tiny", "1", "Mini", "2", "Junior", "3", "Senior", "4", "GCSE", "5"),"00"),"-", IF(ISBLANK(B713), "XX", TEXT(B713,"00")), "-", TEXT(C713,"000")),"")</f>
        <v>03-02-009</v>
      </c>
      <c r="H713" t="str">
        <f>A713&amp;D713</f>
        <v>Juniorff0e0ff0-a529-4cfb-85d4-f3a2150b81e6</v>
      </c>
      <c r="I713" s="97" t="str">
        <f>IF(ISBLANK(A713), "", IF(ISNUMBER(B713),_xlfn.CONCAT(E713, B713, ".", C713), _xlfn.CONCAT(E713, C713)))</f>
        <v>JC2.9</v>
      </c>
    </row>
    <row r="714" spans="1:9" customFormat="1" x14ac:dyDescent="0.45">
      <c r="A714" s="96" t="s">
        <v>5766</v>
      </c>
      <c r="B714">
        <v>3</v>
      </c>
      <c r="C714" s="92">
        <v>1</v>
      </c>
      <c r="D714" s="93" t="s">
        <v>1419</v>
      </c>
      <c r="E714" t="str" cm="1">
        <f t="array" ref="E714">IFERROR(_xlfn.SWITCH(A714, "Tiny", "TS", "Mini", "MC", "Junior", "JC", "Senior", "SC", "GCSE", "GCSE"),"")</f>
        <v>JC</v>
      </c>
      <c r="F714" s="92" t="str">
        <f ca="1">IFERROR(VLOOKUP(I714,INDIRECT(A714&amp;"!"&amp;" C:D"), 2, FALSE),"")</f>
        <v>Data Handling</v>
      </c>
      <c r="G714" s="92" t="str" cm="1">
        <f t="array" ref="G714">IFERROR(CONCATENATE(TEXT(_xlfn.SWITCH(A714, "Tiny", "1", "Mini", "2", "Junior", "3", "Senior", "4", "GCSE", "5"),"00"),"-", IF(ISBLANK(B714), "XX", TEXT(B714,"00")), "-", TEXT(C714,"000")),"")</f>
        <v>03-03-001</v>
      </c>
      <c r="H714" t="str">
        <f>A714&amp;D714</f>
        <v>Junior054f5ef5-2975-4d4a-b6d2-0f2947355b68</v>
      </c>
      <c r="I714" s="97" t="str">
        <f>IF(ISBLANK(A714), "", IF(ISNUMBER(B714),_xlfn.CONCAT(E714, B714, ".", C714), _xlfn.CONCAT(E714, C714)))</f>
        <v>JC3.1</v>
      </c>
    </row>
    <row r="715" spans="1:9" customFormat="1" x14ac:dyDescent="0.45">
      <c r="A715" s="96" t="s">
        <v>5766</v>
      </c>
      <c r="B715">
        <v>3</v>
      </c>
      <c r="C715" s="92">
        <v>1</v>
      </c>
      <c r="D715" s="93" t="s">
        <v>380</v>
      </c>
      <c r="E715" t="str" cm="1">
        <f t="array" ref="E715">IFERROR(_xlfn.SWITCH(A715, "Tiny", "TS", "Mini", "MC", "Junior", "JC", "Senior", "SC", "GCSE", "GCSE"),"")</f>
        <v>JC</v>
      </c>
      <c r="F715" s="92" t="str">
        <f ca="1">IFERROR(VLOOKUP(I715,INDIRECT(A715&amp;"!"&amp;" C:D"), 2, FALSE),"")</f>
        <v>Data Handling</v>
      </c>
      <c r="G715" s="92" t="str" cm="1">
        <f t="array" ref="G715">IFERROR(CONCATENATE(TEXT(_xlfn.SWITCH(A715, "Tiny", "1", "Mini", "2", "Junior", "3", "Senior", "4", "GCSE", "5"),"00"),"-", IF(ISBLANK(B715), "XX", TEXT(B715,"00")), "-", TEXT(C715,"000")),"")</f>
        <v>03-03-001</v>
      </c>
      <c r="H715" t="str">
        <f>A715&amp;D715</f>
        <v>Junior05d832e3-4961-475b-81b6-c27a49e08a57</v>
      </c>
      <c r="I715" s="97" t="str">
        <f>IF(ISBLANK(A715), "", IF(ISNUMBER(B715),_xlfn.CONCAT(E715, B715, ".", C715), _xlfn.CONCAT(E715, C715)))</f>
        <v>JC3.1</v>
      </c>
    </row>
    <row r="716" spans="1:9" customFormat="1" x14ac:dyDescent="0.45">
      <c r="A716" s="96" t="s">
        <v>5766</v>
      </c>
      <c r="B716">
        <v>3</v>
      </c>
      <c r="C716" s="92">
        <v>1</v>
      </c>
      <c r="D716" s="93" t="s">
        <v>1416</v>
      </c>
      <c r="E716" t="str" cm="1">
        <f t="array" ref="E716">IFERROR(_xlfn.SWITCH(A716, "Tiny", "TS", "Mini", "MC", "Junior", "JC", "Senior", "SC", "GCSE", "GCSE"),"")</f>
        <v>JC</v>
      </c>
      <c r="F716" s="92" t="str">
        <f ca="1">IFERROR(VLOOKUP(I716,INDIRECT(A716&amp;"!"&amp;" C:D"), 2, FALSE),"")</f>
        <v>Data Handling</v>
      </c>
      <c r="G716" s="92" t="str" cm="1">
        <f t="array" ref="G716">IFERROR(CONCATENATE(TEXT(_xlfn.SWITCH(A716, "Tiny", "1", "Mini", "2", "Junior", "3", "Senior", "4", "GCSE", "5"),"00"),"-", IF(ISBLANK(B716), "XX", TEXT(B716,"00")), "-", TEXT(C716,"000")),"")</f>
        <v>03-03-001</v>
      </c>
      <c r="H716" t="str">
        <f>A716&amp;D716</f>
        <v>Junior067f4afd-a3fa-4f50-ab30-0a78271469a4</v>
      </c>
      <c r="I716" s="97" t="str">
        <f>IF(ISBLANK(A716), "", IF(ISNUMBER(B716),_xlfn.CONCAT(E716, B716, ".", C716), _xlfn.CONCAT(E716, C716)))</f>
        <v>JC3.1</v>
      </c>
    </row>
    <row r="717" spans="1:9" customFormat="1" x14ac:dyDescent="0.45">
      <c r="A717" s="96" t="s">
        <v>5766</v>
      </c>
      <c r="B717">
        <v>3</v>
      </c>
      <c r="C717" s="92">
        <v>1</v>
      </c>
      <c r="D717" s="93" t="s">
        <v>373</v>
      </c>
      <c r="E717" t="str" cm="1">
        <f t="array" ref="E717">IFERROR(_xlfn.SWITCH(A717, "Tiny", "TS", "Mini", "MC", "Junior", "JC", "Senior", "SC", "GCSE", "GCSE"),"")</f>
        <v>JC</v>
      </c>
      <c r="F717" s="92" t="str">
        <f ca="1">IFERROR(VLOOKUP(I717,INDIRECT(A717&amp;"!"&amp;" C:D"), 2, FALSE),"")</f>
        <v>Data Handling</v>
      </c>
      <c r="G717" s="92" t="str" cm="1">
        <f t="array" ref="G717">IFERROR(CONCATENATE(TEXT(_xlfn.SWITCH(A717, "Tiny", "1", "Mini", "2", "Junior", "3", "Senior", "4", "GCSE", "5"),"00"),"-", IF(ISBLANK(B717), "XX", TEXT(B717,"00")), "-", TEXT(C717,"000")),"")</f>
        <v>03-03-001</v>
      </c>
      <c r="H717" t="str">
        <f>A717&amp;D717</f>
        <v>Junior16b4ae58-7c79-4e26-b029-1612e45f848d</v>
      </c>
      <c r="I717" s="97" t="str">
        <f>IF(ISBLANK(A717), "", IF(ISNUMBER(B717),_xlfn.CONCAT(E717, B717, ".", C717), _xlfn.CONCAT(E717, C717)))</f>
        <v>JC3.1</v>
      </c>
    </row>
    <row r="718" spans="1:9" customFormat="1" x14ac:dyDescent="0.45">
      <c r="A718" s="96" t="s">
        <v>5766</v>
      </c>
      <c r="B718">
        <v>3</v>
      </c>
      <c r="C718" s="92">
        <v>1</v>
      </c>
      <c r="D718" s="93" t="s">
        <v>386</v>
      </c>
      <c r="E718" t="str" cm="1">
        <f t="array" ref="E718">IFERROR(_xlfn.SWITCH(A718, "Tiny", "TS", "Mini", "MC", "Junior", "JC", "Senior", "SC", "GCSE", "GCSE"),"")</f>
        <v>JC</v>
      </c>
      <c r="F718" s="92" t="str">
        <f ca="1">IFERROR(VLOOKUP(I718,INDIRECT(A718&amp;"!"&amp;" C:D"), 2, FALSE),"")</f>
        <v>Data Handling</v>
      </c>
      <c r="G718" s="92" t="str" cm="1">
        <f t="array" ref="G718">IFERROR(CONCATENATE(TEXT(_xlfn.SWITCH(A718, "Tiny", "1", "Mini", "2", "Junior", "3", "Senior", "4", "GCSE", "5"),"00"),"-", IF(ISBLANK(B718), "XX", TEXT(B718,"00")), "-", TEXT(C718,"000")),"")</f>
        <v>03-03-001</v>
      </c>
      <c r="H718" t="str">
        <f>A718&amp;D718</f>
        <v>Junior2a1ed1f4-1d6c-42e2-aca8-a27859d937e1</v>
      </c>
      <c r="I718" s="97" t="str">
        <f>IF(ISBLANK(A718), "", IF(ISNUMBER(B718),_xlfn.CONCAT(E718, B718, ".", C718), _xlfn.CONCAT(E718, C718)))</f>
        <v>JC3.1</v>
      </c>
    </row>
    <row r="719" spans="1:9" customFormat="1" x14ac:dyDescent="0.45">
      <c r="A719" s="96" t="s">
        <v>5766</v>
      </c>
      <c r="B719">
        <v>3</v>
      </c>
      <c r="C719" s="92">
        <v>1</v>
      </c>
      <c r="D719" s="93" t="s">
        <v>370</v>
      </c>
      <c r="E719" t="str" cm="1">
        <f t="array" ref="E719">IFERROR(_xlfn.SWITCH(A719, "Tiny", "TS", "Mini", "MC", "Junior", "JC", "Senior", "SC", "GCSE", "GCSE"),"")</f>
        <v>JC</v>
      </c>
      <c r="F719" s="92" t="str">
        <f ca="1">IFERROR(VLOOKUP(I719,INDIRECT(A719&amp;"!"&amp;" C:D"), 2, FALSE),"")</f>
        <v>Data Handling</v>
      </c>
      <c r="G719" s="92" t="str" cm="1">
        <f t="array" ref="G719">IFERROR(CONCATENATE(TEXT(_xlfn.SWITCH(A719, "Tiny", "1", "Mini", "2", "Junior", "3", "Senior", "4", "GCSE", "5"),"00"),"-", IF(ISBLANK(B719), "XX", TEXT(B719,"00")), "-", TEXT(C719,"000")),"")</f>
        <v>03-03-001</v>
      </c>
      <c r="H719" t="str">
        <f>A719&amp;D719</f>
        <v>Junior5c306b04-d86a-4993-94fa-2a350c56319c</v>
      </c>
      <c r="I719" s="97" t="str">
        <f>IF(ISBLANK(A719), "", IF(ISNUMBER(B719),_xlfn.CONCAT(E719, B719, ".", C719), _xlfn.CONCAT(E719, C719)))</f>
        <v>JC3.1</v>
      </c>
    </row>
    <row r="720" spans="1:9" customFormat="1" x14ac:dyDescent="0.45">
      <c r="A720" s="96" t="s">
        <v>5766</v>
      </c>
      <c r="B720">
        <v>3</v>
      </c>
      <c r="C720" s="92">
        <v>1</v>
      </c>
      <c r="D720" s="93" t="s">
        <v>356</v>
      </c>
      <c r="E720" t="str" cm="1">
        <f t="array" ref="E720">IFERROR(_xlfn.SWITCH(A720, "Tiny", "TS", "Mini", "MC", "Junior", "JC", "Senior", "SC", "GCSE", "GCSE"),"")</f>
        <v>JC</v>
      </c>
      <c r="F720" s="92" t="str">
        <f ca="1">IFERROR(VLOOKUP(I720,INDIRECT(A720&amp;"!"&amp;" C:D"), 2, FALSE),"")</f>
        <v>Data Handling</v>
      </c>
      <c r="G720" s="92" t="str" cm="1">
        <f t="array" ref="G720">IFERROR(CONCATENATE(TEXT(_xlfn.SWITCH(A720, "Tiny", "1", "Mini", "2", "Junior", "3", "Senior", "4", "GCSE", "5"),"00"),"-", IF(ISBLANK(B720), "XX", TEXT(B720,"00")), "-", TEXT(C720,"000")),"")</f>
        <v>03-03-001</v>
      </c>
      <c r="H720" t="str">
        <f>A720&amp;D720</f>
        <v>Junior6611c315-9f35-449d-8f11-ef8a42e56b6d</v>
      </c>
      <c r="I720" s="97" t="str">
        <f>IF(ISBLANK(A720), "", IF(ISNUMBER(B720),_xlfn.CONCAT(E720, B720, ".", C720), _xlfn.CONCAT(E720, C720)))</f>
        <v>JC3.1</v>
      </c>
    </row>
    <row r="721" spans="1:9" customFormat="1" x14ac:dyDescent="0.45">
      <c r="A721" s="96" t="s">
        <v>5766</v>
      </c>
      <c r="B721">
        <v>3</v>
      </c>
      <c r="C721" s="92">
        <v>1</v>
      </c>
      <c r="D721" s="93" t="s">
        <v>364</v>
      </c>
      <c r="E721" t="str" cm="1">
        <f t="array" ref="E721">IFERROR(_xlfn.SWITCH(A721, "Tiny", "TS", "Mini", "MC", "Junior", "JC", "Senior", "SC", "GCSE", "GCSE"),"")</f>
        <v>JC</v>
      </c>
      <c r="F721" s="92" t="str">
        <f ca="1">IFERROR(VLOOKUP(I721,INDIRECT(A721&amp;"!"&amp;" C:D"), 2, FALSE),"")</f>
        <v>Data Handling</v>
      </c>
      <c r="G721" s="92" t="str" cm="1">
        <f t="array" ref="G721">IFERROR(CONCATENATE(TEXT(_xlfn.SWITCH(A721, "Tiny", "1", "Mini", "2", "Junior", "3", "Senior", "4", "GCSE", "5"),"00"),"-", IF(ISBLANK(B721), "XX", TEXT(B721,"00")), "-", TEXT(C721,"000")),"")</f>
        <v>03-03-001</v>
      </c>
      <c r="H721" t="str">
        <f>A721&amp;D721</f>
        <v>Junior6ffb2609-041f-40ac-b345-6c500884851f</v>
      </c>
      <c r="I721" s="97" t="str">
        <f>IF(ISBLANK(A721), "", IF(ISNUMBER(B721),_xlfn.CONCAT(E721, B721, ".", C721), _xlfn.CONCAT(E721, C721)))</f>
        <v>JC3.1</v>
      </c>
    </row>
    <row r="722" spans="1:9" customFormat="1" x14ac:dyDescent="0.45">
      <c r="A722" s="96" t="s">
        <v>5766</v>
      </c>
      <c r="B722">
        <v>3</v>
      </c>
      <c r="C722" s="92">
        <v>1</v>
      </c>
      <c r="D722" s="93" t="s">
        <v>367</v>
      </c>
      <c r="E722" t="str" cm="1">
        <f t="array" ref="E722">IFERROR(_xlfn.SWITCH(A722, "Tiny", "TS", "Mini", "MC", "Junior", "JC", "Senior", "SC", "GCSE", "GCSE"),"")</f>
        <v>JC</v>
      </c>
      <c r="F722" s="92" t="str">
        <f ca="1">IFERROR(VLOOKUP(I722,INDIRECT(A722&amp;"!"&amp;" C:D"), 2, FALSE),"")</f>
        <v>Data Handling</v>
      </c>
      <c r="G722" s="92" t="str" cm="1">
        <f t="array" ref="G722">IFERROR(CONCATENATE(TEXT(_xlfn.SWITCH(A722, "Tiny", "1", "Mini", "2", "Junior", "3", "Senior", "4", "GCSE", "5"),"00"),"-", IF(ISBLANK(B722), "XX", TEXT(B722,"00")), "-", TEXT(C722,"000")),"")</f>
        <v>03-03-001</v>
      </c>
      <c r="H722" t="str">
        <f>A722&amp;D722</f>
        <v>Junior72c6592e-e375-4248-aedf-8e92ecba5a45</v>
      </c>
      <c r="I722" s="97" t="str">
        <f>IF(ISBLANK(A722), "", IF(ISNUMBER(B722),_xlfn.CONCAT(E722, B722, ".", C722), _xlfn.CONCAT(E722, C722)))</f>
        <v>JC3.1</v>
      </c>
    </row>
    <row r="723" spans="1:9" customFormat="1" x14ac:dyDescent="0.45">
      <c r="A723" s="96" t="s">
        <v>5766</v>
      </c>
      <c r="B723">
        <v>3</v>
      </c>
      <c r="C723" s="92">
        <v>1</v>
      </c>
      <c r="D723" s="93" t="s">
        <v>359</v>
      </c>
      <c r="E723" t="str" cm="1">
        <f t="array" ref="E723">IFERROR(_xlfn.SWITCH(A723, "Tiny", "TS", "Mini", "MC", "Junior", "JC", "Senior", "SC", "GCSE", "GCSE"),"")</f>
        <v>JC</v>
      </c>
      <c r="F723" s="92" t="str">
        <f ca="1">IFERROR(VLOOKUP(I723,INDIRECT(A723&amp;"!"&amp;" C:D"), 2, FALSE),"")</f>
        <v>Data Handling</v>
      </c>
      <c r="G723" s="92" t="str" cm="1">
        <f t="array" ref="G723">IFERROR(CONCATENATE(TEXT(_xlfn.SWITCH(A723, "Tiny", "1", "Mini", "2", "Junior", "3", "Senior", "4", "GCSE", "5"),"00"),"-", IF(ISBLANK(B723), "XX", TEXT(B723,"00")), "-", TEXT(C723,"000")),"")</f>
        <v>03-03-001</v>
      </c>
      <c r="H723" t="str">
        <f>A723&amp;D723</f>
        <v>Juniora028f1fe-48d5-4967-badf-116cc4bd3ca6</v>
      </c>
      <c r="I723" s="97" t="str">
        <f>IF(ISBLANK(A723), "", IF(ISNUMBER(B723),_xlfn.CONCAT(E723, B723, ".", C723), _xlfn.CONCAT(E723, C723)))</f>
        <v>JC3.1</v>
      </c>
    </row>
    <row r="724" spans="1:9" customFormat="1" x14ac:dyDescent="0.45">
      <c r="A724" s="96" t="s">
        <v>5766</v>
      </c>
      <c r="B724">
        <v>3</v>
      </c>
      <c r="C724" s="92">
        <v>1</v>
      </c>
      <c r="D724" s="93" t="s">
        <v>377</v>
      </c>
      <c r="E724" t="str" cm="1">
        <f t="array" ref="E724">IFERROR(_xlfn.SWITCH(A724, "Tiny", "TS", "Mini", "MC", "Junior", "JC", "Senior", "SC", "GCSE", "GCSE"),"")</f>
        <v>JC</v>
      </c>
      <c r="F724" s="92" t="str">
        <f ca="1">IFERROR(VLOOKUP(I724,INDIRECT(A724&amp;"!"&amp;" C:D"), 2, FALSE),"")</f>
        <v>Data Handling</v>
      </c>
      <c r="G724" s="92" t="str" cm="1">
        <f t="array" ref="G724">IFERROR(CONCATENATE(TEXT(_xlfn.SWITCH(A724, "Tiny", "1", "Mini", "2", "Junior", "3", "Senior", "4", "GCSE", "5"),"00"),"-", IF(ISBLANK(B724), "XX", TEXT(B724,"00")), "-", TEXT(C724,"000")),"")</f>
        <v>03-03-001</v>
      </c>
      <c r="H724" t="str">
        <f>A724&amp;D724</f>
        <v>Juniora048d5dd-1b3a-4790-bec1-1e1f24c921f8</v>
      </c>
      <c r="I724" s="97" t="str">
        <f>IF(ISBLANK(A724), "", IF(ISNUMBER(B724),_xlfn.CONCAT(E724, B724, ".", C724), _xlfn.CONCAT(E724, C724)))</f>
        <v>JC3.1</v>
      </c>
    </row>
    <row r="725" spans="1:9" customFormat="1" x14ac:dyDescent="0.45">
      <c r="A725" s="96" t="s">
        <v>5766</v>
      </c>
      <c r="B725">
        <v>3</v>
      </c>
      <c r="C725" s="92">
        <v>1</v>
      </c>
      <c r="D725" s="93" t="s">
        <v>383</v>
      </c>
      <c r="E725" t="str" cm="1">
        <f t="array" ref="E725">IFERROR(_xlfn.SWITCH(A725, "Tiny", "TS", "Mini", "MC", "Junior", "JC", "Senior", "SC", "GCSE", "GCSE"),"")</f>
        <v>JC</v>
      </c>
      <c r="F725" s="92" t="str">
        <f ca="1">IFERROR(VLOOKUP(I725,INDIRECT(A725&amp;"!"&amp;" C:D"), 2, FALSE),"")</f>
        <v>Data Handling</v>
      </c>
      <c r="G725" s="92" t="str" cm="1">
        <f t="array" ref="G725">IFERROR(CONCATENATE(TEXT(_xlfn.SWITCH(A725, "Tiny", "1", "Mini", "2", "Junior", "3", "Senior", "4", "GCSE", "5"),"00"),"-", IF(ISBLANK(B725), "XX", TEXT(B725,"00")), "-", TEXT(C725,"000")),"")</f>
        <v>03-03-001</v>
      </c>
      <c r="H725" t="str">
        <f>A725&amp;D725</f>
        <v>Juniorcc662e76-b933-406d-b2f0-8a53d0623e81</v>
      </c>
      <c r="I725" s="97" t="str">
        <f>IF(ISBLANK(A725), "", IF(ISNUMBER(B725),_xlfn.CONCAT(E725, B725, ".", C725), _xlfn.CONCAT(E725, C725)))</f>
        <v>JC3.1</v>
      </c>
    </row>
    <row r="726" spans="1:9" customFormat="1" x14ac:dyDescent="0.45">
      <c r="A726" s="96" t="s">
        <v>5766</v>
      </c>
      <c r="B726">
        <v>3</v>
      </c>
      <c r="C726" s="92">
        <v>1</v>
      </c>
      <c r="D726" s="93" t="s">
        <v>1422</v>
      </c>
      <c r="E726" t="str" cm="1">
        <f t="array" ref="E726">IFERROR(_xlfn.SWITCH(A726, "Tiny", "TS", "Mini", "MC", "Junior", "JC", "Senior", "SC", "GCSE", "GCSE"),"")</f>
        <v>JC</v>
      </c>
      <c r="F726" s="92" t="str">
        <f ca="1">IFERROR(VLOOKUP(I726,INDIRECT(A726&amp;"!"&amp;" C:D"), 2, FALSE),"")</f>
        <v>Data Handling</v>
      </c>
      <c r="G726" s="92" t="str" cm="1">
        <f t="array" ref="G726">IFERROR(CONCATENATE(TEXT(_xlfn.SWITCH(A726, "Tiny", "1", "Mini", "2", "Junior", "3", "Senior", "4", "GCSE", "5"),"00"),"-", IF(ISBLANK(B726), "XX", TEXT(B726,"00")), "-", TEXT(C726,"000")),"")</f>
        <v>03-03-001</v>
      </c>
      <c r="H726" t="str">
        <f>A726&amp;D726</f>
        <v>Juniord717d97d-5d74-4b3a-b7d5-b554457a0e51</v>
      </c>
      <c r="I726" s="97" t="str">
        <f>IF(ISBLANK(A726), "", IF(ISNUMBER(B726),_xlfn.CONCAT(E726, B726, ".", C726), _xlfn.CONCAT(E726, C726)))</f>
        <v>JC3.1</v>
      </c>
    </row>
    <row r="727" spans="1:9" customFormat="1" x14ac:dyDescent="0.45">
      <c r="A727" s="96" t="s">
        <v>5766</v>
      </c>
      <c r="B727">
        <v>3</v>
      </c>
      <c r="C727" s="92">
        <v>2</v>
      </c>
      <c r="D727" s="93" t="s">
        <v>417</v>
      </c>
      <c r="E727" t="str" cm="1">
        <f t="array" ref="E727">IFERROR(_xlfn.SWITCH(A727, "Tiny", "TS", "Mini", "MC", "Junior", "JC", "Senior", "SC", "GCSE", "GCSE"),"")</f>
        <v>JC</v>
      </c>
      <c r="F727" s="92" t="str">
        <f ca="1">IFERROR(VLOOKUP(I727,INDIRECT(A727&amp;"!"&amp;" C:D"), 2, FALSE),"")</f>
        <v>File Handling</v>
      </c>
      <c r="G727" s="92" t="str" cm="1">
        <f t="array" ref="G727">IFERROR(CONCATENATE(TEXT(_xlfn.SWITCH(A727, "Tiny", "1", "Mini", "2", "Junior", "3", "Senior", "4", "GCSE", "5"),"00"),"-", IF(ISBLANK(B727), "XX", TEXT(B727,"00")), "-", TEXT(C727,"000")),"")</f>
        <v>03-03-002</v>
      </c>
      <c r="H727" t="str">
        <f>A727&amp;D727</f>
        <v>Junior3f956391-f31f-47aa-bb16-de54a24ec9bb</v>
      </c>
      <c r="I727" s="97" t="str">
        <f>IF(ISBLANK(A727), "", IF(ISNUMBER(B727),_xlfn.CONCAT(E727, B727, ".", C727), _xlfn.CONCAT(E727, C727)))</f>
        <v>JC3.2</v>
      </c>
    </row>
    <row r="728" spans="1:9" customFormat="1" x14ac:dyDescent="0.45">
      <c r="A728" s="96" t="s">
        <v>5766</v>
      </c>
      <c r="B728">
        <v>3</v>
      </c>
      <c r="C728" s="92">
        <v>2</v>
      </c>
      <c r="D728" s="93" t="s">
        <v>426</v>
      </c>
      <c r="E728" t="str" cm="1">
        <f t="array" ref="E728">IFERROR(_xlfn.SWITCH(A728, "Tiny", "TS", "Mini", "MC", "Junior", "JC", "Senior", "SC", "GCSE", "GCSE"),"")</f>
        <v>JC</v>
      </c>
      <c r="F728" s="92" t="str">
        <f ca="1">IFERROR(VLOOKUP(I728,INDIRECT(A728&amp;"!"&amp;" C:D"), 2, FALSE),"")</f>
        <v>File Handling</v>
      </c>
      <c r="G728" s="92" t="str" cm="1">
        <f t="array" ref="G728">IFERROR(CONCATENATE(TEXT(_xlfn.SWITCH(A728, "Tiny", "1", "Mini", "2", "Junior", "3", "Senior", "4", "GCSE", "5"),"00"),"-", IF(ISBLANK(B728), "XX", TEXT(B728,"00")), "-", TEXT(C728,"000")),"")</f>
        <v>03-03-002</v>
      </c>
      <c r="H728" t="str">
        <f>A728&amp;D728</f>
        <v>Junior40aef629-0748-4f71-8546-b9f5ec80cbaa</v>
      </c>
      <c r="I728" s="97" t="str">
        <f>IF(ISBLANK(A728), "", IF(ISNUMBER(B728),_xlfn.CONCAT(E728, B728, ".", C728), _xlfn.CONCAT(E728, C728)))</f>
        <v>JC3.2</v>
      </c>
    </row>
    <row r="729" spans="1:9" customFormat="1" x14ac:dyDescent="0.45">
      <c r="A729" s="96" t="s">
        <v>5766</v>
      </c>
      <c r="B729">
        <v>3</v>
      </c>
      <c r="C729" s="92">
        <v>2</v>
      </c>
      <c r="D729" s="93" t="s">
        <v>408</v>
      </c>
      <c r="E729" t="str" cm="1">
        <f t="array" ref="E729">IFERROR(_xlfn.SWITCH(A729, "Tiny", "TS", "Mini", "MC", "Junior", "JC", "Senior", "SC", "GCSE", "GCSE"),"")</f>
        <v>JC</v>
      </c>
      <c r="F729" s="92" t="str">
        <f ca="1">IFERROR(VLOOKUP(I729,INDIRECT(A729&amp;"!"&amp;" C:D"), 2, FALSE),"")</f>
        <v>File Handling</v>
      </c>
      <c r="G729" s="92" t="str" cm="1">
        <f t="array" ref="G729">IFERROR(CONCATENATE(TEXT(_xlfn.SWITCH(A729, "Tiny", "1", "Mini", "2", "Junior", "3", "Senior", "4", "GCSE", "5"),"00"),"-", IF(ISBLANK(B729), "XX", TEXT(B729,"00")), "-", TEXT(C729,"000")),"")</f>
        <v>03-03-002</v>
      </c>
      <c r="H729" t="str">
        <f>A729&amp;D729</f>
        <v>Junior5974b67c-1c36-4b92-9671-58fe9395f668</v>
      </c>
      <c r="I729" s="97" t="str">
        <f>IF(ISBLANK(A729), "", IF(ISNUMBER(B729),_xlfn.CONCAT(E729, B729, ".", C729), _xlfn.CONCAT(E729, C729)))</f>
        <v>JC3.2</v>
      </c>
    </row>
    <row r="730" spans="1:9" customFormat="1" x14ac:dyDescent="0.45">
      <c r="A730" s="96" t="s">
        <v>5766</v>
      </c>
      <c r="B730">
        <v>3</v>
      </c>
      <c r="C730" s="92">
        <v>2</v>
      </c>
      <c r="D730" s="98" t="s">
        <v>435</v>
      </c>
      <c r="E730" t="str" cm="1">
        <f t="array" ref="E730">IFERROR(_xlfn.SWITCH(A730, "Tiny", "TS", "Mini", "MC", "Junior", "JC", "Senior", "SC", "GCSE", "GCSE"),"")</f>
        <v>JC</v>
      </c>
      <c r="F730" s="92" t="str">
        <f ca="1">IFERROR(VLOOKUP(I730,INDIRECT(A730&amp;"!"&amp;" C:D"), 2, FALSE),"")</f>
        <v>File Handling</v>
      </c>
      <c r="G730" s="92" t="str" cm="1">
        <f t="array" ref="G730">IFERROR(CONCATENATE(TEXT(_xlfn.SWITCH(A730, "Tiny", "1", "Mini", "2", "Junior", "3", "Senior", "4", "GCSE", "5"),"00"),"-", IF(ISBLANK(B730), "XX", TEXT(B730,"00")), "-", TEXT(C730,"000")),"")</f>
        <v>03-03-002</v>
      </c>
      <c r="H730" t="str">
        <f>A730&amp;D730</f>
        <v>Junior63e04107-1434-45a8-922a-9835d2e196f1</v>
      </c>
      <c r="I730" s="97" t="str">
        <f>IF(ISBLANK(A730), "", IF(ISNUMBER(B730),_xlfn.CONCAT(E730, B730, ".", C730), _xlfn.CONCAT(E730, C730)))</f>
        <v>JC3.2</v>
      </c>
    </row>
    <row r="731" spans="1:9" customFormat="1" x14ac:dyDescent="0.45">
      <c r="A731" s="96" t="s">
        <v>5766</v>
      </c>
      <c r="B731">
        <v>3</v>
      </c>
      <c r="C731" s="92">
        <v>2</v>
      </c>
      <c r="D731" s="93" t="s">
        <v>414</v>
      </c>
      <c r="E731" t="str" cm="1">
        <f t="array" ref="E731">IFERROR(_xlfn.SWITCH(A731, "Tiny", "TS", "Mini", "MC", "Junior", "JC", "Senior", "SC", "GCSE", "GCSE"),"")</f>
        <v>JC</v>
      </c>
      <c r="F731" s="92" t="str">
        <f ca="1">IFERROR(VLOOKUP(I731,INDIRECT(A731&amp;"!"&amp;" C:D"), 2, FALSE),"")</f>
        <v>File Handling</v>
      </c>
      <c r="G731" s="92" t="str" cm="1">
        <f t="array" ref="G731">IFERROR(CONCATENATE(TEXT(_xlfn.SWITCH(A731, "Tiny", "1", "Mini", "2", "Junior", "3", "Senior", "4", "GCSE", "5"),"00"),"-", IF(ISBLANK(B731), "XX", TEXT(B731,"00")), "-", TEXT(C731,"000")),"")</f>
        <v>03-03-002</v>
      </c>
      <c r="H731" t="str">
        <f>A731&amp;D731</f>
        <v>Junior81285712-09ec-4473-8e7b-5524ba0c9084</v>
      </c>
      <c r="I731" s="97" t="str">
        <f>IF(ISBLANK(A731), "", IF(ISNUMBER(B731),_xlfn.CONCAT(E731, B731, ".", C731), _xlfn.CONCAT(E731, C731)))</f>
        <v>JC3.2</v>
      </c>
    </row>
    <row r="732" spans="1:9" customFormat="1" x14ac:dyDescent="0.45">
      <c r="A732" s="96" t="s">
        <v>5766</v>
      </c>
      <c r="B732">
        <v>3</v>
      </c>
      <c r="C732" s="92">
        <v>2</v>
      </c>
      <c r="D732" s="93" t="s">
        <v>411</v>
      </c>
      <c r="E732" t="str" cm="1">
        <f t="array" ref="E732">IFERROR(_xlfn.SWITCH(A732, "Tiny", "TS", "Mini", "MC", "Junior", "JC", "Senior", "SC", "GCSE", "GCSE"),"")</f>
        <v>JC</v>
      </c>
      <c r="F732" s="92" t="str">
        <f ca="1">IFERROR(VLOOKUP(I732,INDIRECT(A732&amp;"!"&amp;" C:D"), 2, FALSE),"")</f>
        <v>File Handling</v>
      </c>
      <c r="G732" s="92" t="str" cm="1">
        <f t="array" ref="G732">IFERROR(CONCATENATE(TEXT(_xlfn.SWITCH(A732, "Tiny", "1", "Mini", "2", "Junior", "3", "Senior", "4", "GCSE", "5"),"00"),"-", IF(ISBLANK(B732), "XX", TEXT(B732,"00")), "-", TEXT(C732,"000")),"")</f>
        <v>03-03-002</v>
      </c>
      <c r="H732" t="str">
        <f>A732&amp;D732</f>
        <v>Junior93f76de3-f63e-480b-a94e-3511fb326b57</v>
      </c>
      <c r="I732" s="97" t="str">
        <f>IF(ISBLANK(A732), "", IF(ISNUMBER(B732),_xlfn.CONCAT(E732, B732, ".", C732), _xlfn.CONCAT(E732, C732)))</f>
        <v>JC3.2</v>
      </c>
    </row>
    <row r="733" spans="1:9" customFormat="1" x14ac:dyDescent="0.45">
      <c r="A733" s="96" t="s">
        <v>5766</v>
      </c>
      <c r="B733">
        <v>3</v>
      </c>
      <c r="C733" s="92">
        <v>2</v>
      </c>
      <c r="D733" s="93" t="s">
        <v>432</v>
      </c>
      <c r="E733" t="str" cm="1">
        <f t="array" ref="E733">IFERROR(_xlfn.SWITCH(A733, "Tiny", "TS", "Mini", "MC", "Junior", "JC", "Senior", "SC", "GCSE", "GCSE"),"")</f>
        <v>JC</v>
      </c>
      <c r="F733" s="92" t="str">
        <f ca="1">IFERROR(VLOOKUP(I733,INDIRECT(A733&amp;"!"&amp;" C:D"), 2, FALSE),"")</f>
        <v>File Handling</v>
      </c>
      <c r="G733" s="92" t="str" cm="1">
        <f t="array" ref="G733">IFERROR(CONCATENATE(TEXT(_xlfn.SWITCH(A733, "Tiny", "1", "Mini", "2", "Junior", "3", "Senior", "4", "GCSE", "5"),"00"),"-", IF(ISBLANK(B733), "XX", TEXT(B733,"00")), "-", TEXT(C733,"000")),"")</f>
        <v>03-03-002</v>
      </c>
      <c r="H733" t="str">
        <f>A733&amp;D733</f>
        <v>Juniorbc0e6637-ef16-4370-9a15-456ae3cb9662</v>
      </c>
      <c r="I733" s="97" t="str">
        <f>IF(ISBLANK(A733), "", IF(ISNUMBER(B733),_xlfn.CONCAT(E733, B733, ".", C733), _xlfn.CONCAT(E733, C733)))</f>
        <v>JC3.2</v>
      </c>
    </row>
    <row r="734" spans="1:9" customFormat="1" x14ac:dyDescent="0.45">
      <c r="A734" s="96" t="s">
        <v>5766</v>
      </c>
      <c r="B734">
        <v>3</v>
      </c>
      <c r="C734" s="92">
        <v>2</v>
      </c>
      <c r="D734" s="93" t="s">
        <v>423</v>
      </c>
      <c r="E734" t="str" cm="1">
        <f t="array" ref="E734">IFERROR(_xlfn.SWITCH(A734, "Tiny", "TS", "Mini", "MC", "Junior", "JC", "Senior", "SC", "GCSE", "GCSE"),"")</f>
        <v>JC</v>
      </c>
      <c r="F734" s="92" t="str">
        <f ca="1">IFERROR(VLOOKUP(I734,INDIRECT(A734&amp;"!"&amp;" C:D"), 2, FALSE),"")</f>
        <v>File Handling</v>
      </c>
      <c r="G734" s="92" t="str" cm="1">
        <f t="array" ref="G734">IFERROR(CONCATENATE(TEXT(_xlfn.SWITCH(A734, "Tiny", "1", "Mini", "2", "Junior", "3", "Senior", "4", "GCSE", "5"),"00"),"-", IF(ISBLANK(B734), "XX", TEXT(B734,"00")), "-", TEXT(C734,"000")),"")</f>
        <v>03-03-002</v>
      </c>
      <c r="H734" t="str">
        <f>A734&amp;D734</f>
        <v>Juniorc25560fc-b87f-4caf-a5cf-410a515ade6b</v>
      </c>
      <c r="I734" s="97" t="str">
        <f>IF(ISBLANK(A734), "", IF(ISNUMBER(B734),_xlfn.CONCAT(E734, B734, ".", C734), _xlfn.CONCAT(E734, C734)))</f>
        <v>JC3.2</v>
      </c>
    </row>
    <row r="735" spans="1:9" customFormat="1" x14ac:dyDescent="0.45">
      <c r="A735" s="96" t="s">
        <v>5766</v>
      </c>
      <c r="B735">
        <v>3</v>
      </c>
      <c r="C735" s="92">
        <v>2</v>
      </c>
      <c r="D735" s="93" t="s">
        <v>429</v>
      </c>
      <c r="E735" t="str" cm="1">
        <f t="array" ref="E735">IFERROR(_xlfn.SWITCH(A735, "Tiny", "TS", "Mini", "MC", "Junior", "JC", "Senior", "SC", "GCSE", "GCSE"),"")</f>
        <v>JC</v>
      </c>
      <c r="F735" s="92" t="str">
        <f ca="1">IFERROR(VLOOKUP(I735,INDIRECT(A735&amp;"!"&amp;" C:D"), 2, FALSE),"")</f>
        <v>File Handling</v>
      </c>
      <c r="G735" s="92" t="str" cm="1">
        <f t="array" ref="G735">IFERROR(CONCATENATE(TEXT(_xlfn.SWITCH(A735, "Tiny", "1", "Mini", "2", "Junior", "3", "Senior", "4", "GCSE", "5"),"00"),"-", IF(ISBLANK(B735), "XX", TEXT(B735,"00")), "-", TEXT(C735,"000")),"")</f>
        <v>03-03-002</v>
      </c>
      <c r="H735" t="str">
        <f>A735&amp;D735</f>
        <v>Juniorc9a5f1b0-e658-4117-8c50-b20eb96a1f9f</v>
      </c>
      <c r="I735" s="97" t="str">
        <f>IF(ISBLANK(A735), "", IF(ISNUMBER(B735),_xlfn.CONCAT(E735, B735, ".", C735), _xlfn.CONCAT(E735, C735)))</f>
        <v>JC3.2</v>
      </c>
    </row>
    <row r="736" spans="1:9" customFormat="1" x14ac:dyDescent="0.45">
      <c r="A736" s="96" t="s">
        <v>5766</v>
      </c>
      <c r="B736">
        <v>3</v>
      </c>
      <c r="C736" s="92">
        <v>2</v>
      </c>
      <c r="D736" s="93" t="s">
        <v>405</v>
      </c>
      <c r="E736" t="str" cm="1">
        <f t="array" ref="E736">IFERROR(_xlfn.SWITCH(A736, "Tiny", "TS", "Mini", "MC", "Junior", "JC", "Senior", "SC", "GCSE", "GCSE"),"")</f>
        <v>JC</v>
      </c>
      <c r="F736" s="92" t="str">
        <f ca="1">IFERROR(VLOOKUP(I736,INDIRECT(A736&amp;"!"&amp;" C:D"), 2, FALSE),"")</f>
        <v>File Handling</v>
      </c>
      <c r="G736" s="92" t="str" cm="1">
        <f t="array" ref="G736">IFERROR(CONCATENATE(TEXT(_xlfn.SWITCH(A736, "Tiny", "1", "Mini", "2", "Junior", "3", "Senior", "4", "GCSE", "5"),"00"),"-", IF(ISBLANK(B736), "XX", TEXT(B736,"00")), "-", TEXT(C736,"000")),"")</f>
        <v>03-03-002</v>
      </c>
      <c r="H736" t="str">
        <f>A736&amp;D736</f>
        <v>Juniordb5eb1c2-9707-4f5f-b07c-a04376813c0b</v>
      </c>
      <c r="I736" s="97" t="str">
        <f>IF(ISBLANK(A736), "", IF(ISNUMBER(B736),_xlfn.CONCAT(E736, B736, ".", C736), _xlfn.CONCAT(E736, C736)))</f>
        <v>JC3.2</v>
      </c>
    </row>
    <row r="737" spans="1:9" customFormat="1" x14ac:dyDescent="0.45">
      <c r="A737" s="96" t="s">
        <v>5766</v>
      </c>
      <c r="B737">
        <v>3</v>
      </c>
      <c r="C737" s="92">
        <v>2</v>
      </c>
      <c r="D737" s="93" t="s">
        <v>420</v>
      </c>
      <c r="E737" t="str" cm="1">
        <f t="array" ref="E737">IFERROR(_xlfn.SWITCH(A737, "Tiny", "TS", "Mini", "MC", "Junior", "JC", "Senior", "SC", "GCSE", "GCSE"),"")</f>
        <v>JC</v>
      </c>
      <c r="F737" s="92" t="str">
        <f ca="1">IFERROR(VLOOKUP(I737,INDIRECT(A737&amp;"!"&amp;" C:D"), 2, FALSE),"")</f>
        <v>File Handling</v>
      </c>
      <c r="G737" s="92" t="str" cm="1">
        <f t="array" ref="G737">IFERROR(CONCATENATE(TEXT(_xlfn.SWITCH(A737, "Tiny", "1", "Mini", "2", "Junior", "3", "Senior", "4", "GCSE", "5"),"00"),"-", IF(ISBLANK(B737), "XX", TEXT(B737,"00")), "-", TEXT(C737,"000")),"")</f>
        <v>03-03-002</v>
      </c>
      <c r="H737" t="str">
        <f>A737&amp;D737</f>
        <v>Juniore7f757b8-6465-473d-99d1-98c443642269</v>
      </c>
      <c r="I737" s="97" t="str">
        <f>IF(ISBLANK(A737), "", IF(ISNUMBER(B737),_xlfn.CONCAT(E737, B737, ".", C737), _xlfn.CONCAT(E737, C737)))</f>
        <v>JC3.2</v>
      </c>
    </row>
    <row r="738" spans="1:9" customFormat="1" x14ac:dyDescent="0.45">
      <c r="A738" s="96" t="s">
        <v>5766</v>
      </c>
      <c r="B738">
        <v>3</v>
      </c>
      <c r="C738" s="92">
        <v>3</v>
      </c>
      <c r="D738" s="93" t="s">
        <v>380</v>
      </c>
      <c r="E738" t="str" cm="1">
        <f t="array" ref="E738">IFERROR(_xlfn.SWITCH(A738, "Tiny", "TS", "Mini", "MC", "Junior", "JC", "Senior", "SC", "GCSE", "GCSE"),"")</f>
        <v>JC</v>
      </c>
      <c r="F738" s="92" t="str">
        <f ca="1">IFERROR(VLOOKUP(I738,INDIRECT(A738&amp;"!"&amp;" C:D"), 2, FALSE),"")</f>
        <v>Coding Project</v>
      </c>
      <c r="G738" s="92" t="str" cm="1">
        <f t="array" ref="G738">IFERROR(CONCATENATE(TEXT(_xlfn.SWITCH(A738, "Tiny", "1", "Mini", "2", "Junior", "3", "Senior", "4", "GCSE", "5"),"00"),"-", IF(ISBLANK(B738), "XX", TEXT(B738,"00")), "-", TEXT(C738,"000")),"")</f>
        <v>03-03-003</v>
      </c>
      <c r="H738" t="str">
        <f>A738&amp;D738</f>
        <v>Junior05d832e3-4961-475b-81b6-c27a49e08a57</v>
      </c>
      <c r="I738" s="97" t="str">
        <f>IF(ISBLANK(A738), "", IF(ISNUMBER(B738),_xlfn.CONCAT(E738, B738, ".", C738), _xlfn.CONCAT(E738, C738)))</f>
        <v>JC3.3</v>
      </c>
    </row>
    <row r="739" spans="1:9" customFormat="1" x14ac:dyDescent="0.45">
      <c r="A739" s="96" t="s">
        <v>5766</v>
      </c>
      <c r="B739">
        <v>3</v>
      </c>
      <c r="C739" s="92">
        <v>3</v>
      </c>
      <c r="D739" s="93" t="s">
        <v>1416</v>
      </c>
      <c r="E739" t="str" cm="1">
        <f t="array" ref="E739">IFERROR(_xlfn.SWITCH(A739, "Tiny", "TS", "Mini", "MC", "Junior", "JC", "Senior", "SC", "GCSE", "GCSE"),"")</f>
        <v>JC</v>
      </c>
      <c r="F739" s="92" t="str">
        <f ca="1">IFERROR(VLOOKUP(I739,INDIRECT(A739&amp;"!"&amp;" C:D"), 2, FALSE),"")</f>
        <v>Coding Project</v>
      </c>
      <c r="G739" s="92" t="str" cm="1">
        <f t="array" ref="G739">IFERROR(CONCATENATE(TEXT(_xlfn.SWITCH(A739, "Tiny", "1", "Mini", "2", "Junior", "3", "Senior", "4", "GCSE", "5"),"00"),"-", IF(ISBLANK(B739), "XX", TEXT(B739,"00")), "-", TEXT(C739,"000")),"")</f>
        <v>03-03-003</v>
      </c>
      <c r="H739" t="str">
        <f>A739&amp;D739</f>
        <v>Junior067f4afd-a3fa-4f50-ab30-0a78271469a4</v>
      </c>
      <c r="I739" s="97" t="str">
        <f>IF(ISBLANK(A739), "", IF(ISNUMBER(B739),_xlfn.CONCAT(E739, B739, ".", C739), _xlfn.CONCAT(E739, C739)))</f>
        <v>JC3.3</v>
      </c>
    </row>
    <row r="740" spans="1:9" customFormat="1" x14ac:dyDescent="0.45">
      <c r="A740" s="96" t="s">
        <v>5766</v>
      </c>
      <c r="B740">
        <v>3</v>
      </c>
      <c r="C740" s="92">
        <v>3</v>
      </c>
      <c r="D740" s="93" t="s">
        <v>373</v>
      </c>
      <c r="E740" t="str" cm="1">
        <f t="array" ref="E740">IFERROR(_xlfn.SWITCH(A740, "Tiny", "TS", "Mini", "MC", "Junior", "JC", "Senior", "SC", "GCSE", "GCSE"),"")</f>
        <v>JC</v>
      </c>
      <c r="F740" s="92" t="str">
        <f ca="1">IFERROR(VLOOKUP(I740,INDIRECT(A740&amp;"!"&amp;" C:D"), 2, FALSE),"")</f>
        <v>Coding Project</v>
      </c>
      <c r="G740" s="92" t="str" cm="1">
        <f t="array" ref="G740">IFERROR(CONCATENATE(TEXT(_xlfn.SWITCH(A740, "Tiny", "1", "Mini", "2", "Junior", "3", "Senior", "4", "GCSE", "5"),"00"),"-", IF(ISBLANK(B740), "XX", TEXT(B740,"00")), "-", TEXT(C740,"000")),"")</f>
        <v>03-03-003</v>
      </c>
      <c r="H740" t="str">
        <f>A740&amp;D740</f>
        <v>Junior16b4ae58-7c79-4e26-b029-1612e45f848d</v>
      </c>
      <c r="I740" s="97" t="str">
        <f>IF(ISBLANK(A740), "", IF(ISNUMBER(B740),_xlfn.CONCAT(E740, B740, ".", C740), _xlfn.CONCAT(E740, C740)))</f>
        <v>JC3.3</v>
      </c>
    </row>
    <row r="741" spans="1:9" customFormat="1" x14ac:dyDescent="0.45">
      <c r="A741" s="96" t="s">
        <v>5766</v>
      </c>
      <c r="B741">
        <v>3</v>
      </c>
      <c r="C741" s="92">
        <v>3</v>
      </c>
      <c r="D741" s="93" t="s">
        <v>707</v>
      </c>
      <c r="E741" t="str" cm="1">
        <f t="array" ref="E741">IFERROR(_xlfn.SWITCH(A741, "Tiny", "TS", "Mini", "MC", "Junior", "JC", "Senior", "SC", "GCSE", "GCSE"),"")</f>
        <v>JC</v>
      </c>
      <c r="F741" s="92" t="str">
        <f ca="1">IFERROR(VLOOKUP(I741,INDIRECT(A741&amp;"!"&amp;" C:D"), 2, FALSE),"")</f>
        <v>Coding Project</v>
      </c>
      <c r="G741" s="92" t="str" cm="1">
        <f t="array" ref="G741">IFERROR(CONCATENATE(TEXT(_xlfn.SWITCH(A741, "Tiny", "1", "Mini", "2", "Junior", "3", "Senior", "4", "GCSE", "5"),"00"),"-", IF(ISBLANK(B741), "XX", TEXT(B741,"00")), "-", TEXT(C741,"000")),"")</f>
        <v>03-03-003</v>
      </c>
      <c r="H741" t="str">
        <f>A741&amp;D741</f>
        <v>Junior19ec440c-1b5e-4ab5-8db4-b65d5726b18f</v>
      </c>
      <c r="I741" s="97" t="str">
        <f>IF(ISBLANK(A741), "", IF(ISNUMBER(B741),_xlfn.CONCAT(E741, B741, ".", C741), _xlfn.CONCAT(E741, C741)))</f>
        <v>JC3.3</v>
      </c>
    </row>
    <row r="742" spans="1:9" customFormat="1" x14ac:dyDescent="0.45">
      <c r="A742" s="96" t="s">
        <v>5766</v>
      </c>
      <c r="B742">
        <v>3</v>
      </c>
      <c r="C742" s="92">
        <v>3</v>
      </c>
      <c r="D742" s="93" t="s">
        <v>386</v>
      </c>
      <c r="E742" t="str" cm="1">
        <f t="array" ref="E742">IFERROR(_xlfn.SWITCH(A742, "Tiny", "TS", "Mini", "MC", "Junior", "JC", "Senior", "SC", "GCSE", "GCSE"),"")</f>
        <v>JC</v>
      </c>
      <c r="F742" s="92" t="str">
        <f ca="1">IFERROR(VLOOKUP(I742,INDIRECT(A742&amp;"!"&amp;" C:D"), 2, FALSE),"")</f>
        <v>Coding Project</v>
      </c>
      <c r="G742" s="92" t="str" cm="1">
        <f t="array" ref="G742">IFERROR(CONCATENATE(TEXT(_xlfn.SWITCH(A742, "Tiny", "1", "Mini", "2", "Junior", "3", "Senior", "4", "GCSE", "5"),"00"),"-", IF(ISBLANK(B742), "XX", TEXT(B742,"00")), "-", TEXT(C742,"000")),"")</f>
        <v>03-03-003</v>
      </c>
      <c r="H742" t="str">
        <f>A742&amp;D742</f>
        <v>Junior2a1ed1f4-1d6c-42e2-aca8-a27859d937e1</v>
      </c>
      <c r="I742" s="97" t="str">
        <f>IF(ISBLANK(A742), "", IF(ISNUMBER(B742),_xlfn.CONCAT(E742, B742, ".", C742), _xlfn.CONCAT(E742, C742)))</f>
        <v>JC3.3</v>
      </c>
    </row>
    <row r="743" spans="1:9" customFormat="1" x14ac:dyDescent="0.45">
      <c r="A743" s="96" t="s">
        <v>5766</v>
      </c>
      <c r="B743">
        <v>3</v>
      </c>
      <c r="C743" s="92">
        <v>3</v>
      </c>
      <c r="D743" s="93" t="s">
        <v>386</v>
      </c>
      <c r="E743" t="str" cm="1">
        <f t="array" ref="E743">IFERROR(_xlfn.SWITCH(A743, "Tiny", "TS", "Mini", "MC", "Junior", "JC", "Senior", "SC", "GCSE", "GCSE"),"")</f>
        <v>JC</v>
      </c>
      <c r="F743" s="92" t="str">
        <f ca="1">IFERROR(VLOOKUP(I743,INDIRECT(A743&amp;"!"&amp;" C:D"), 2, FALSE),"")</f>
        <v>Coding Project</v>
      </c>
      <c r="G743" s="92" t="str" cm="1">
        <f t="array" ref="G743">IFERROR(CONCATENATE(TEXT(_xlfn.SWITCH(A743, "Tiny", "1", "Mini", "2", "Junior", "3", "Senior", "4", "GCSE", "5"),"00"),"-", IF(ISBLANK(B743), "XX", TEXT(B743,"00")), "-", TEXT(C743,"000")),"")</f>
        <v>03-03-003</v>
      </c>
      <c r="H743" t="str">
        <f>A743&amp;D743</f>
        <v>Junior2a1ed1f4-1d6c-42e2-aca8-a27859d937e1</v>
      </c>
      <c r="I743" s="97" t="str">
        <f>IF(ISBLANK(A743), "", IF(ISNUMBER(B743),_xlfn.CONCAT(E743, B743, ".", C743), _xlfn.CONCAT(E743, C743)))</f>
        <v>JC3.3</v>
      </c>
    </row>
    <row r="744" spans="1:9" customFormat="1" x14ac:dyDescent="0.45">
      <c r="A744" s="96" t="s">
        <v>5766</v>
      </c>
      <c r="B744">
        <v>3</v>
      </c>
      <c r="C744" s="92">
        <v>3</v>
      </c>
      <c r="D744" s="98" t="s">
        <v>2985</v>
      </c>
      <c r="E744" t="str" cm="1">
        <f t="array" ref="E744">IFERROR(_xlfn.SWITCH(A744, "Tiny", "TS", "Mini", "MC", "Junior", "JC", "Senior", "SC", "GCSE", "GCSE"),"")</f>
        <v>JC</v>
      </c>
      <c r="F744" s="92" t="str">
        <f ca="1">IFERROR(VLOOKUP(I744,INDIRECT(A744&amp;"!"&amp;" C:D"), 2, FALSE),"")</f>
        <v>Coding Project</v>
      </c>
      <c r="G744" s="92" t="str" cm="1">
        <f t="array" ref="G744">IFERROR(CONCATENATE(TEXT(_xlfn.SWITCH(A744, "Tiny", "1", "Mini", "2", "Junior", "3", "Senior", "4", "GCSE", "5"),"00"),"-", IF(ISBLANK(B744), "XX", TEXT(B744,"00")), "-", TEXT(C744,"000")),"")</f>
        <v>03-03-003</v>
      </c>
      <c r="H744" t="str">
        <f>A744&amp;D744</f>
        <v>Junior412e5837-b7fa-496e-8389-0ed07c6aea94</v>
      </c>
      <c r="I744" s="97" t="str">
        <f>IF(ISBLANK(A744), "", IF(ISNUMBER(B744),_xlfn.CONCAT(E744, B744, ".", C744), _xlfn.CONCAT(E744, C744)))</f>
        <v>JC3.3</v>
      </c>
    </row>
    <row r="745" spans="1:9" customFormat="1" x14ac:dyDescent="0.45">
      <c r="A745" s="96" t="s">
        <v>5766</v>
      </c>
      <c r="B745">
        <v>3</v>
      </c>
      <c r="C745" s="92">
        <v>3</v>
      </c>
      <c r="D745" s="93" t="s">
        <v>370</v>
      </c>
      <c r="E745" t="str" cm="1">
        <f t="array" ref="E745">IFERROR(_xlfn.SWITCH(A745, "Tiny", "TS", "Mini", "MC", "Junior", "JC", "Senior", "SC", "GCSE", "GCSE"),"")</f>
        <v>JC</v>
      </c>
      <c r="F745" s="92" t="str">
        <f ca="1">IFERROR(VLOOKUP(I745,INDIRECT(A745&amp;"!"&amp;" C:D"), 2, FALSE),"")</f>
        <v>Coding Project</v>
      </c>
      <c r="G745" s="92" t="str" cm="1">
        <f t="array" ref="G745">IFERROR(CONCATENATE(TEXT(_xlfn.SWITCH(A745, "Tiny", "1", "Mini", "2", "Junior", "3", "Senior", "4", "GCSE", "5"),"00"),"-", IF(ISBLANK(B745), "XX", TEXT(B745,"00")), "-", TEXT(C745,"000")),"")</f>
        <v>03-03-003</v>
      </c>
      <c r="H745" t="str">
        <f>A745&amp;D745</f>
        <v>Junior5c306b04-d86a-4993-94fa-2a350c56319c</v>
      </c>
      <c r="I745" s="97" t="str">
        <f>IF(ISBLANK(A745), "", IF(ISNUMBER(B745),_xlfn.CONCAT(E745, B745, ".", C745), _xlfn.CONCAT(E745, C745)))</f>
        <v>JC3.3</v>
      </c>
    </row>
    <row r="746" spans="1:9" customFormat="1" x14ac:dyDescent="0.45">
      <c r="A746" s="96" t="s">
        <v>5766</v>
      </c>
      <c r="B746">
        <v>3</v>
      </c>
      <c r="C746" s="92">
        <v>3</v>
      </c>
      <c r="D746" s="93" t="s">
        <v>364</v>
      </c>
      <c r="E746" t="str" cm="1">
        <f t="array" ref="E746">IFERROR(_xlfn.SWITCH(A746, "Tiny", "TS", "Mini", "MC", "Junior", "JC", "Senior", "SC", "GCSE", "GCSE"),"")</f>
        <v>JC</v>
      </c>
      <c r="F746" s="92" t="str">
        <f ca="1">IFERROR(VLOOKUP(I746,INDIRECT(A746&amp;"!"&amp;" C:D"), 2, FALSE),"")</f>
        <v>Coding Project</v>
      </c>
      <c r="G746" s="92" t="str" cm="1">
        <f t="array" ref="G746">IFERROR(CONCATENATE(TEXT(_xlfn.SWITCH(A746, "Tiny", "1", "Mini", "2", "Junior", "3", "Senior", "4", "GCSE", "5"),"00"),"-", IF(ISBLANK(B746), "XX", TEXT(B746,"00")), "-", TEXT(C746,"000")),"")</f>
        <v>03-03-003</v>
      </c>
      <c r="H746" t="str">
        <f>A746&amp;D746</f>
        <v>Junior6ffb2609-041f-40ac-b345-6c500884851f</v>
      </c>
      <c r="I746" s="97" t="str">
        <f>IF(ISBLANK(A746), "", IF(ISNUMBER(B746),_xlfn.CONCAT(E746, B746, ".", C746), _xlfn.CONCAT(E746, C746)))</f>
        <v>JC3.3</v>
      </c>
    </row>
    <row r="747" spans="1:9" customFormat="1" x14ac:dyDescent="0.45">
      <c r="A747" s="96" t="s">
        <v>5766</v>
      </c>
      <c r="B747">
        <v>3</v>
      </c>
      <c r="C747" s="92">
        <v>3</v>
      </c>
      <c r="D747" s="93" t="s">
        <v>367</v>
      </c>
      <c r="E747" t="str" cm="1">
        <f t="array" ref="E747">IFERROR(_xlfn.SWITCH(A747, "Tiny", "TS", "Mini", "MC", "Junior", "JC", "Senior", "SC", "GCSE", "GCSE"),"")</f>
        <v>JC</v>
      </c>
      <c r="F747" s="92" t="str">
        <f ca="1">IFERROR(VLOOKUP(I747,INDIRECT(A747&amp;"!"&amp;" C:D"), 2, FALSE),"")</f>
        <v>Coding Project</v>
      </c>
      <c r="G747" s="92" t="str" cm="1">
        <f t="array" ref="G747">IFERROR(CONCATENATE(TEXT(_xlfn.SWITCH(A747, "Tiny", "1", "Mini", "2", "Junior", "3", "Senior", "4", "GCSE", "5"),"00"),"-", IF(ISBLANK(B747), "XX", TEXT(B747,"00")), "-", TEXT(C747,"000")),"")</f>
        <v>03-03-003</v>
      </c>
      <c r="H747" t="str">
        <f>A747&amp;D747</f>
        <v>Junior72c6592e-e375-4248-aedf-8e92ecba5a45</v>
      </c>
      <c r="I747" s="97" t="str">
        <f>IF(ISBLANK(A747), "", IF(ISNUMBER(B747),_xlfn.CONCAT(E747, B747, ".", C747), _xlfn.CONCAT(E747, C747)))</f>
        <v>JC3.3</v>
      </c>
    </row>
    <row r="748" spans="1:9" customFormat="1" x14ac:dyDescent="0.45">
      <c r="A748" s="96" t="s">
        <v>5766</v>
      </c>
      <c r="B748">
        <v>3</v>
      </c>
      <c r="C748" s="92">
        <v>3</v>
      </c>
      <c r="D748" s="93" t="s">
        <v>1059</v>
      </c>
      <c r="E748" t="str" cm="1">
        <f t="array" ref="E748">IFERROR(_xlfn.SWITCH(A748, "Tiny", "TS", "Mini", "MC", "Junior", "JC", "Senior", "SC", "GCSE", "GCSE"),"")</f>
        <v>JC</v>
      </c>
      <c r="F748" s="92" t="str">
        <f ca="1">IFERROR(VLOOKUP(I748,INDIRECT(A748&amp;"!"&amp;" C:D"), 2, FALSE),"")</f>
        <v>Coding Project</v>
      </c>
      <c r="G748" s="92" t="str" cm="1">
        <f t="array" ref="G748">IFERROR(CONCATENATE(TEXT(_xlfn.SWITCH(A748, "Tiny", "1", "Mini", "2", "Junior", "3", "Senior", "4", "GCSE", "5"),"00"),"-", IF(ISBLANK(B748), "XX", TEXT(B748,"00")), "-", TEXT(C748,"000")),"")</f>
        <v>03-03-003</v>
      </c>
      <c r="H748" t="str">
        <f>A748&amp;D748</f>
        <v>Junior79018d0c-903b-42c6-9708-2c8d16fa27e7</v>
      </c>
      <c r="I748" s="97" t="str">
        <f>IF(ISBLANK(A748), "", IF(ISNUMBER(B748),_xlfn.CONCAT(E748, B748, ".", C748), _xlfn.CONCAT(E748, C748)))</f>
        <v>JC3.3</v>
      </c>
    </row>
    <row r="749" spans="1:9" customFormat="1" x14ac:dyDescent="0.45">
      <c r="A749" s="96" t="s">
        <v>5766</v>
      </c>
      <c r="B749">
        <v>3</v>
      </c>
      <c r="C749" s="92">
        <v>3</v>
      </c>
      <c r="D749" s="93" t="s">
        <v>1056</v>
      </c>
      <c r="E749" t="str" cm="1">
        <f t="array" ref="E749">IFERROR(_xlfn.SWITCH(A749, "Tiny", "TS", "Mini", "MC", "Junior", "JC", "Senior", "SC", "GCSE", "GCSE"),"")</f>
        <v>JC</v>
      </c>
      <c r="F749" s="92" t="str">
        <f ca="1">IFERROR(VLOOKUP(I749,INDIRECT(A749&amp;"!"&amp;" C:D"), 2, FALSE),"")</f>
        <v>Coding Project</v>
      </c>
      <c r="G749" s="92" t="str" cm="1">
        <f t="array" ref="G749">IFERROR(CONCATENATE(TEXT(_xlfn.SWITCH(A749, "Tiny", "1", "Mini", "2", "Junior", "3", "Senior", "4", "GCSE", "5"),"00"),"-", IF(ISBLANK(B749), "XX", TEXT(B749,"00")), "-", TEXT(C749,"000")),"")</f>
        <v>03-03-003</v>
      </c>
      <c r="H749" t="str">
        <f>A749&amp;D749</f>
        <v>Junior7d84403f-cbcb-4356-9e12-f8d88e472ca1</v>
      </c>
      <c r="I749" s="97" t="str">
        <f>IF(ISBLANK(A749), "", IF(ISNUMBER(B749),_xlfn.CONCAT(E749, B749, ".", C749), _xlfn.CONCAT(E749, C749)))</f>
        <v>JC3.3</v>
      </c>
    </row>
    <row r="750" spans="1:9" customFormat="1" x14ac:dyDescent="0.45">
      <c r="A750" s="96" t="s">
        <v>5766</v>
      </c>
      <c r="B750">
        <v>3</v>
      </c>
      <c r="C750" s="92">
        <v>3</v>
      </c>
      <c r="D750" s="93" t="s">
        <v>414</v>
      </c>
      <c r="E750" t="str" cm="1">
        <f t="array" ref="E750">IFERROR(_xlfn.SWITCH(A750, "Tiny", "TS", "Mini", "MC", "Junior", "JC", "Senior", "SC", "GCSE", "GCSE"),"")</f>
        <v>JC</v>
      </c>
      <c r="F750" s="92" t="str">
        <f ca="1">IFERROR(VLOOKUP(I750,INDIRECT(A750&amp;"!"&amp;" C:D"), 2, FALSE),"")</f>
        <v>Coding Project</v>
      </c>
      <c r="G750" s="92" t="str" cm="1">
        <f t="array" ref="G750">IFERROR(CONCATENATE(TEXT(_xlfn.SWITCH(A750, "Tiny", "1", "Mini", "2", "Junior", "3", "Senior", "4", "GCSE", "5"),"00"),"-", IF(ISBLANK(B750), "XX", TEXT(B750,"00")), "-", TEXT(C750,"000")),"")</f>
        <v>03-03-003</v>
      </c>
      <c r="H750" t="str">
        <f>A750&amp;D750</f>
        <v>Junior81285712-09ec-4473-8e7b-5524ba0c9084</v>
      </c>
      <c r="I750" s="97" t="str">
        <f>IF(ISBLANK(A750), "", IF(ISNUMBER(B750),_xlfn.CONCAT(E750, B750, ".", C750), _xlfn.CONCAT(E750, C750)))</f>
        <v>JC3.3</v>
      </c>
    </row>
    <row r="751" spans="1:9" customFormat="1" x14ac:dyDescent="0.45">
      <c r="A751" s="96" t="s">
        <v>5766</v>
      </c>
      <c r="B751">
        <v>3</v>
      </c>
      <c r="C751" s="92">
        <v>3</v>
      </c>
      <c r="D751" s="93" t="s">
        <v>377</v>
      </c>
      <c r="E751" t="str" cm="1">
        <f t="array" ref="E751">IFERROR(_xlfn.SWITCH(A751, "Tiny", "TS", "Mini", "MC", "Junior", "JC", "Senior", "SC", "GCSE", "GCSE"),"")</f>
        <v>JC</v>
      </c>
      <c r="F751" s="92" t="str">
        <f ca="1">IFERROR(VLOOKUP(I751,INDIRECT(A751&amp;"!"&amp;" C:D"), 2, FALSE),"")</f>
        <v>Coding Project</v>
      </c>
      <c r="G751" s="92" t="str" cm="1">
        <f t="array" ref="G751">IFERROR(CONCATENATE(TEXT(_xlfn.SWITCH(A751, "Tiny", "1", "Mini", "2", "Junior", "3", "Senior", "4", "GCSE", "5"),"00"),"-", IF(ISBLANK(B751), "XX", TEXT(B751,"00")), "-", TEXT(C751,"000")),"")</f>
        <v>03-03-003</v>
      </c>
      <c r="H751" t="str">
        <f>A751&amp;D751</f>
        <v>Juniora048d5dd-1b3a-4790-bec1-1e1f24c921f8</v>
      </c>
      <c r="I751" s="97" t="str">
        <f>IF(ISBLANK(A751), "", IF(ISNUMBER(B751),_xlfn.CONCAT(E751, B751, ".", C751), _xlfn.CONCAT(E751, C751)))</f>
        <v>JC3.3</v>
      </c>
    </row>
    <row r="752" spans="1:9" customFormat="1" x14ac:dyDescent="0.45">
      <c r="A752" s="96" t="s">
        <v>5766</v>
      </c>
      <c r="B752">
        <v>3</v>
      </c>
      <c r="C752" s="92">
        <v>3</v>
      </c>
      <c r="D752" s="93" t="s">
        <v>1050</v>
      </c>
      <c r="E752" t="str" cm="1">
        <f t="array" ref="E752">IFERROR(_xlfn.SWITCH(A752, "Tiny", "TS", "Mini", "MC", "Junior", "JC", "Senior", "SC", "GCSE", "GCSE"),"")</f>
        <v>JC</v>
      </c>
      <c r="F752" s="92" t="str">
        <f ca="1">IFERROR(VLOOKUP(I752,INDIRECT(A752&amp;"!"&amp;" C:D"), 2, FALSE),"")</f>
        <v>Coding Project</v>
      </c>
      <c r="G752" s="92" t="str" cm="1">
        <f t="array" ref="G752">IFERROR(CONCATENATE(TEXT(_xlfn.SWITCH(A752, "Tiny", "1", "Mini", "2", "Junior", "3", "Senior", "4", "GCSE", "5"),"00"),"-", IF(ISBLANK(B752), "XX", TEXT(B752,"00")), "-", TEXT(C752,"000")),"")</f>
        <v>03-03-003</v>
      </c>
      <c r="H752" t="str">
        <f>A752&amp;D752</f>
        <v>Junioraed559af-1d3c-4091-b145-1a5acdfe03c7</v>
      </c>
      <c r="I752" s="97" t="str">
        <f>IF(ISBLANK(A752), "", IF(ISNUMBER(B752),_xlfn.CONCAT(E752, B752, ".", C752), _xlfn.CONCAT(E752, C752)))</f>
        <v>JC3.3</v>
      </c>
    </row>
    <row r="753" spans="1:9" customFormat="1" x14ac:dyDescent="0.45">
      <c r="A753" s="96" t="s">
        <v>5766</v>
      </c>
      <c r="B753">
        <v>3</v>
      </c>
      <c r="C753" s="92">
        <v>3</v>
      </c>
      <c r="D753" s="93" t="s">
        <v>383</v>
      </c>
      <c r="E753" t="str" cm="1">
        <f t="array" ref="E753">IFERROR(_xlfn.SWITCH(A753, "Tiny", "TS", "Mini", "MC", "Junior", "JC", "Senior", "SC", "GCSE", "GCSE"),"")</f>
        <v>JC</v>
      </c>
      <c r="F753" s="92" t="str">
        <f ca="1">IFERROR(VLOOKUP(I753,INDIRECT(A753&amp;"!"&amp;" C:D"), 2, FALSE),"")</f>
        <v>Coding Project</v>
      </c>
      <c r="G753" s="92" t="str" cm="1">
        <f t="array" ref="G753">IFERROR(CONCATENATE(TEXT(_xlfn.SWITCH(A753, "Tiny", "1", "Mini", "2", "Junior", "3", "Senior", "4", "GCSE", "5"),"00"),"-", IF(ISBLANK(B753), "XX", TEXT(B753,"00")), "-", TEXT(C753,"000")),"")</f>
        <v>03-03-003</v>
      </c>
      <c r="H753" t="str">
        <f>A753&amp;D753</f>
        <v>Juniorcc662e76-b933-406d-b2f0-8a53d0623e81</v>
      </c>
      <c r="I753" s="97" t="str">
        <f>IF(ISBLANK(A753), "", IF(ISNUMBER(B753),_xlfn.CONCAT(E753, B753, ".", C753), _xlfn.CONCAT(E753, C753)))</f>
        <v>JC3.3</v>
      </c>
    </row>
    <row r="754" spans="1:9" customFormat="1" x14ac:dyDescent="0.45">
      <c r="A754" s="96" t="s">
        <v>5766</v>
      </c>
      <c r="B754">
        <v>3</v>
      </c>
      <c r="C754" s="92">
        <v>3</v>
      </c>
      <c r="D754" s="93" t="s">
        <v>1053</v>
      </c>
      <c r="E754" t="str" cm="1">
        <f t="array" ref="E754">IFERROR(_xlfn.SWITCH(A754, "Tiny", "TS", "Mini", "MC", "Junior", "JC", "Senior", "SC", "GCSE", "GCSE"),"")</f>
        <v>JC</v>
      </c>
      <c r="F754" s="92" t="str">
        <f ca="1">IFERROR(VLOOKUP(I754,INDIRECT(A754&amp;"!"&amp;" C:D"), 2, FALSE),"")</f>
        <v>Coding Project</v>
      </c>
      <c r="G754" s="92" t="str" cm="1">
        <f t="array" ref="G754">IFERROR(CONCATENATE(TEXT(_xlfn.SWITCH(A754, "Tiny", "1", "Mini", "2", "Junior", "3", "Senior", "4", "GCSE", "5"),"00"),"-", IF(ISBLANK(B754), "XX", TEXT(B754,"00")), "-", TEXT(C754,"000")),"")</f>
        <v>03-03-003</v>
      </c>
      <c r="H754" t="str">
        <f>A754&amp;D754</f>
        <v>Juniore7e5818a-627d-4643-bcbd-6de9e1085e7c</v>
      </c>
      <c r="I754" s="97" t="str">
        <f>IF(ISBLANK(A754), "", IF(ISNUMBER(B754),_xlfn.CONCAT(E754, B754, ".", C754), _xlfn.CONCAT(E754, C754)))</f>
        <v>JC3.3</v>
      </c>
    </row>
    <row r="755" spans="1:9" customFormat="1" x14ac:dyDescent="0.45">
      <c r="A755" s="96" t="s">
        <v>5766</v>
      </c>
      <c r="B755">
        <v>3</v>
      </c>
      <c r="C755" s="92">
        <v>4</v>
      </c>
      <c r="D755" s="93" t="s">
        <v>1998</v>
      </c>
      <c r="E755" t="str" cm="1">
        <f t="array" ref="E755">IFERROR(_xlfn.SWITCH(A755, "Tiny", "TS", "Mini", "MC", "Junior", "JC", "Senior", "SC", "GCSE", "GCSE"),"")</f>
        <v>JC</v>
      </c>
      <c r="F755" s="92" t="str">
        <f ca="1">IFERROR(VLOOKUP(I755,INDIRECT(A755&amp;"!"&amp;" C:D"), 2, FALSE),"")</f>
        <v>Exceptions</v>
      </c>
      <c r="G755" s="92" t="str" cm="1">
        <f t="array" ref="G755">IFERROR(CONCATENATE(TEXT(_xlfn.SWITCH(A755, "Tiny", "1", "Mini", "2", "Junior", "3", "Senior", "4", "GCSE", "5"),"00"),"-", IF(ISBLANK(B755), "XX", TEXT(B755,"00")), "-", TEXT(C755,"000")),"")</f>
        <v>03-03-004</v>
      </c>
      <c r="H755" t="str">
        <f>A755&amp;D755</f>
        <v>Junior1bd24788-51e3-4206-8238-28b9ee0e9d71</v>
      </c>
      <c r="I755" s="97" t="str">
        <f>IF(ISBLANK(A755), "", IF(ISNUMBER(B755),_xlfn.CONCAT(E755, B755, ".", C755), _xlfn.CONCAT(E755, C755)))</f>
        <v>JC3.4</v>
      </c>
    </row>
    <row r="756" spans="1:9" customFormat="1" x14ac:dyDescent="0.45">
      <c r="A756" s="96" t="s">
        <v>5766</v>
      </c>
      <c r="B756">
        <v>3</v>
      </c>
      <c r="C756" s="92">
        <v>4</v>
      </c>
      <c r="D756" s="93" t="s">
        <v>1983</v>
      </c>
      <c r="E756" t="str" cm="1">
        <f t="array" ref="E756">IFERROR(_xlfn.SWITCH(A756, "Tiny", "TS", "Mini", "MC", "Junior", "JC", "Senior", "SC", "GCSE", "GCSE"),"")</f>
        <v>JC</v>
      </c>
      <c r="F756" s="92" t="str">
        <f ca="1">IFERROR(VLOOKUP(I756,INDIRECT(A756&amp;"!"&amp;" C:D"), 2, FALSE),"")</f>
        <v>Exceptions</v>
      </c>
      <c r="G756" s="92" t="str" cm="1">
        <f t="array" ref="G756">IFERROR(CONCATENATE(TEXT(_xlfn.SWITCH(A756, "Tiny", "1", "Mini", "2", "Junior", "3", "Senior", "4", "GCSE", "5"),"00"),"-", IF(ISBLANK(B756), "XX", TEXT(B756,"00")), "-", TEXT(C756,"000")),"")</f>
        <v>03-03-004</v>
      </c>
      <c r="H756" t="str">
        <f>A756&amp;D756</f>
        <v>Junior21bb5a3a-8e3c-41f8-b1c5-3b414bcaf496</v>
      </c>
      <c r="I756" s="97" t="str">
        <f>IF(ISBLANK(A756), "", IF(ISNUMBER(B756),_xlfn.CONCAT(E756, B756, ".", C756), _xlfn.CONCAT(E756, C756)))</f>
        <v>JC3.4</v>
      </c>
    </row>
    <row r="757" spans="1:9" customFormat="1" x14ac:dyDescent="0.45">
      <c r="A757" s="96" t="s">
        <v>5766</v>
      </c>
      <c r="B757">
        <v>3</v>
      </c>
      <c r="C757" s="92">
        <v>4</v>
      </c>
      <c r="D757" s="93" t="s">
        <v>1992</v>
      </c>
      <c r="E757" t="str" cm="1">
        <f t="array" ref="E757">IFERROR(_xlfn.SWITCH(A757, "Tiny", "TS", "Mini", "MC", "Junior", "JC", "Senior", "SC", "GCSE", "GCSE"),"")</f>
        <v>JC</v>
      </c>
      <c r="F757" s="92" t="str">
        <f ca="1">IFERROR(VLOOKUP(I757,INDIRECT(A757&amp;"!"&amp;" C:D"), 2, FALSE),"")</f>
        <v>Exceptions</v>
      </c>
      <c r="G757" s="92" t="str" cm="1">
        <f t="array" ref="G757">IFERROR(CONCATENATE(TEXT(_xlfn.SWITCH(A757, "Tiny", "1", "Mini", "2", "Junior", "3", "Senior", "4", "GCSE", "5"),"00"),"-", IF(ISBLANK(B757), "XX", TEXT(B757,"00")), "-", TEXT(C757,"000")),"")</f>
        <v>03-03-004</v>
      </c>
      <c r="H757" t="str">
        <f>A757&amp;D757</f>
        <v>Junior2951efb6-20b8-4318-a92d-754d34ecd220</v>
      </c>
      <c r="I757" s="97" t="str">
        <f>IF(ISBLANK(A757), "", IF(ISNUMBER(B757),_xlfn.CONCAT(E757, B757, ".", C757), _xlfn.CONCAT(E757, C757)))</f>
        <v>JC3.4</v>
      </c>
    </row>
    <row r="758" spans="1:9" customFormat="1" x14ac:dyDescent="0.45">
      <c r="A758" s="96" t="s">
        <v>5766</v>
      </c>
      <c r="B758">
        <v>3</v>
      </c>
      <c r="C758" s="92">
        <v>4</v>
      </c>
      <c r="D758" s="93" t="s">
        <v>1989</v>
      </c>
      <c r="E758" t="str" cm="1">
        <f t="array" ref="E758">IFERROR(_xlfn.SWITCH(A758, "Tiny", "TS", "Mini", "MC", "Junior", "JC", "Senior", "SC", "GCSE", "GCSE"),"")</f>
        <v>JC</v>
      </c>
      <c r="F758" s="92" t="str">
        <f ca="1">IFERROR(VLOOKUP(I758,INDIRECT(A758&amp;"!"&amp;" C:D"), 2, FALSE),"")</f>
        <v>Exceptions</v>
      </c>
      <c r="G758" s="92" t="str" cm="1">
        <f t="array" ref="G758">IFERROR(CONCATENATE(TEXT(_xlfn.SWITCH(A758, "Tiny", "1", "Mini", "2", "Junior", "3", "Senior", "4", "GCSE", "5"),"00"),"-", IF(ISBLANK(B758), "XX", TEXT(B758,"00")), "-", TEXT(C758,"000")),"")</f>
        <v>03-03-004</v>
      </c>
      <c r="H758" t="str">
        <f>A758&amp;D758</f>
        <v>Junior98cad072-4257-4d27-9fd0-14c60eab0dbf</v>
      </c>
      <c r="I758" s="97" t="str">
        <f>IF(ISBLANK(A758), "", IF(ISNUMBER(B758),_xlfn.CONCAT(E758, B758, ".", C758), _xlfn.CONCAT(E758, C758)))</f>
        <v>JC3.4</v>
      </c>
    </row>
    <row r="759" spans="1:9" customFormat="1" x14ac:dyDescent="0.45">
      <c r="A759" s="96" t="s">
        <v>5766</v>
      </c>
      <c r="B759">
        <v>3</v>
      </c>
      <c r="C759" s="92">
        <v>4</v>
      </c>
      <c r="D759" s="93" t="s">
        <v>2001</v>
      </c>
      <c r="E759" t="str" cm="1">
        <f t="array" ref="E759">IFERROR(_xlfn.SWITCH(A759, "Tiny", "TS", "Mini", "MC", "Junior", "JC", "Senior", "SC", "GCSE", "GCSE"),"")</f>
        <v>JC</v>
      </c>
      <c r="F759" s="92" t="str">
        <f ca="1">IFERROR(VLOOKUP(I759,INDIRECT(A759&amp;"!"&amp;" C:D"), 2, FALSE),"")</f>
        <v>Exceptions</v>
      </c>
      <c r="G759" s="92" t="str" cm="1">
        <f t="array" ref="G759">IFERROR(CONCATENATE(TEXT(_xlfn.SWITCH(A759, "Tiny", "1", "Mini", "2", "Junior", "3", "Senior", "4", "GCSE", "5"),"00"),"-", IF(ISBLANK(B759), "XX", TEXT(B759,"00")), "-", TEXT(C759,"000")),"")</f>
        <v>03-03-004</v>
      </c>
      <c r="H759" t="str">
        <f>A759&amp;D759</f>
        <v>Juniora4e4b698-f06a-44e6-9b8e-53504a4720d1</v>
      </c>
      <c r="I759" s="97" t="str">
        <f>IF(ISBLANK(A759), "", IF(ISNUMBER(B759),_xlfn.CONCAT(E759, B759, ".", C759), _xlfn.CONCAT(E759, C759)))</f>
        <v>JC3.4</v>
      </c>
    </row>
    <row r="760" spans="1:9" customFormat="1" x14ac:dyDescent="0.45">
      <c r="A760" s="96" t="s">
        <v>5766</v>
      </c>
      <c r="B760">
        <v>3</v>
      </c>
      <c r="C760" s="92">
        <v>4</v>
      </c>
      <c r="D760" s="93" t="s">
        <v>1995</v>
      </c>
      <c r="E760" t="str" cm="1">
        <f t="array" ref="E760">IFERROR(_xlfn.SWITCH(A760, "Tiny", "TS", "Mini", "MC", "Junior", "JC", "Senior", "SC", "GCSE", "GCSE"),"")</f>
        <v>JC</v>
      </c>
      <c r="F760" s="92" t="str">
        <f ca="1">IFERROR(VLOOKUP(I760,INDIRECT(A760&amp;"!"&amp;" C:D"), 2, FALSE),"")</f>
        <v>Exceptions</v>
      </c>
      <c r="G760" s="92" t="str" cm="1">
        <f t="array" ref="G760">IFERROR(CONCATENATE(TEXT(_xlfn.SWITCH(A760, "Tiny", "1", "Mini", "2", "Junior", "3", "Senior", "4", "GCSE", "5"),"00"),"-", IF(ISBLANK(B760), "XX", TEXT(B760,"00")), "-", TEXT(C760,"000")),"")</f>
        <v>03-03-004</v>
      </c>
      <c r="H760" t="str">
        <f>A760&amp;D760</f>
        <v>Juniorc68b3b89-1cb8-418d-aa30-48f40c0e30aa</v>
      </c>
      <c r="I760" s="97" t="str">
        <f>IF(ISBLANK(A760), "", IF(ISNUMBER(B760),_xlfn.CONCAT(E760, B760, ".", C760), _xlfn.CONCAT(E760, C760)))</f>
        <v>JC3.4</v>
      </c>
    </row>
    <row r="761" spans="1:9" customFormat="1" x14ac:dyDescent="0.45">
      <c r="A761" s="96" t="s">
        <v>5766</v>
      </c>
      <c r="B761">
        <v>3</v>
      </c>
      <c r="C761" s="92">
        <v>4</v>
      </c>
      <c r="D761" s="93" t="s">
        <v>1986</v>
      </c>
      <c r="E761" t="str" cm="1">
        <f t="array" ref="E761">IFERROR(_xlfn.SWITCH(A761, "Tiny", "TS", "Mini", "MC", "Junior", "JC", "Senior", "SC", "GCSE", "GCSE"),"")</f>
        <v>JC</v>
      </c>
      <c r="F761" s="92" t="str">
        <f ca="1">IFERROR(VLOOKUP(I761,INDIRECT(A761&amp;"!"&amp;" C:D"), 2, FALSE),"")</f>
        <v>Exceptions</v>
      </c>
      <c r="G761" s="92" t="str" cm="1">
        <f t="array" ref="G761">IFERROR(CONCATENATE(TEXT(_xlfn.SWITCH(A761, "Tiny", "1", "Mini", "2", "Junior", "3", "Senior", "4", "GCSE", "5"),"00"),"-", IF(ISBLANK(B761), "XX", TEXT(B761,"00")), "-", TEXT(C761,"000")),"")</f>
        <v>03-03-004</v>
      </c>
      <c r="H761" t="str">
        <f>A761&amp;D761</f>
        <v>Juniord95983d3-05c2-43ff-8b9a-c4a68d5fa889</v>
      </c>
      <c r="I761" s="97" t="str">
        <f>IF(ISBLANK(A761), "", IF(ISNUMBER(B761),_xlfn.CONCAT(E761, B761, ".", C761), _xlfn.CONCAT(E761, C761)))</f>
        <v>JC3.4</v>
      </c>
    </row>
    <row r="762" spans="1:9" customFormat="1" x14ac:dyDescent="0.45">
      <c r="A762" s="96" t="s">
        <v>5766</v>
      </c>
      <c r="B762">
        <v>3</v>
      </c>
      <c r="C762" s="92">
        <v>5</v>
      </c>
      <c r="D762" s="93" t="s">
        <v>1332</v>
      </c>
      <c r="E762" t="str" cm="1">
        <f t="array" ref="E762">IFERROR(_xlfn.SWITCH(A762, "Tiny", "TS", "Mini", "MC", "Junior", "JC", "Senior", "SC", "GCSE", "GCSE"),"")</f>
        <v>JC</v>
      </c>
      <c r="F762" s="92" t="str">
        <f ca="1">IFERROR(VLOOKUP(I762,INDIRECT(A762&amp;"!"&amp;" C:D"), 2, FALSE),"")</f>
        <v>Snake I</v>
      </c>
      <c r="G762" s="92" t="str" cm="1">
        <f t="array" ref="G762">IFERROR(CONCATENATE(TEXT(_xlfn.SWITCH(A762, "Tiny", "1", "Mini", "2", "Junior", "3", "Senior", "4", "GCSE", "5"),"00"),"-", IF(ISBLANK(B762), "XX", TEXT(B762,"00")), "-", TEXT(C762,"000")),"")</f>
        <v>03-03-005</v>
      </c>
      <c r="H762" t="str">
        <f>A762&amp;D762</f>
        <v>Junior0c7f3a28-af66-429a-ab75-fc50d8c0cf90</v>
      </c>
      <c r="I762" s="97" t="str">
        <f>IF(ISBLANK(A762), "", IF(ISNUMBER(B762),_xlfn.CONCAT(E762, B762, ".", C762), _xlfn.CONCAT(E762, C762)))</f>
        <v>JC3.5</v>
      </c>
    </row>
    <row r="763" spans="1:9" customFormat="1" x14ac:dyDescent="0.45">
      <c r="A763" s="96" t="s">
        <v>5766</v>
      </c>
      <c r="B763">
        <v>3</v>
      </c>
      <c r="C763" s="92">
        <v>5</v>
      </c>
      <c r="D763" s="93" t="s">
        <v>707</v>
      </c>
      <c r="E763" t="str" cm="1">
        <f t="array" ref="E763">IFERROR(_xlfn.SWITCH(A763, "Tiny", "TS", "Mini", "MC", "Junior", "JC", "Senior", "SC", "GCSE", "GCSE"),"")</f>
        <v>JC</v>
      </c>
      <c r="F763" s="92" t="str">
        <f ca="1">IFERROR(VLOOKUP(I763,INDIRECT(A763&amp;"!"&amp;" C:D"), 2, FALSE),"")</f>
        <v>Snake I</v>
      </c>
      <c r="G763" s="92" t="str" cm="1">
        <f t="array" ref="G763">IFERROR(CONCATENATE(TEXT(_xlfn.SWITCH(A763, "Tiny", "1", "Mini", "2", "Junior", "3", "Senior", "4", "GCSE", "5"),"00"),"-", IF(ISBLANK(B763), "XX", TEXT(B763,"00")), "-", TEXT(C763,"000")),"")</f>
        <v>03-03-005</v>
      </c>
      <c r="H763" t="str">
        <f>A763&amp;D763</f>
        <v>Junior19ec440c-1b5e-4ab5-8db4-b65d5726b18f</v>
      </c>
      <c r="I763" s="97" t="str">
        <f>IF(ISBLANK(A763), "", IF(ISNUMBER(B763),_xlfn.CONCAT(E763, B763, ".", C763), _xlfn.CONCAT(E763, C763)))</f>
        <v>JC3.5</v>
      </c>
    </row>
    <row r="764" spans="1:9" customFormat="1" x14ac:dyDescent="0.45">
      <c r="A764" s="96" t="s">
        <v>5766</v>
      </c>
      <c r="B764">
        <v>3</v>
      </c>
      <c r="C764" s="92">
        <v>5</v>
      </c>
      <c r="D764" s="93" t="s">
        <v>2160</v>
      </c>
      <c r="E764" t="str" cm="1">
        <f t="array" ref="E764">IFERROR(_xlfn.SWITCH(A764, "Tiny", "TS", "Mini", "MC", "Junior", "JC", "Senior", "SC", "GCSE", "GCSE"),"")</f>
        <v>JC</v>
      </c>
      <c r="F764" s="92" t="str">
        <f ca="1">IFERROR(VLOOKUP(I764,INDIRECT(A764&amp;"!"&amp;" C:D"), 2, FALSE),"")</f>
        <v>Snake I</v>
      </c>
      <c r="G764" s="92" t="str" cm="1">
        <f t="array" ref="G764">IFERROR(CONCATENATE(TEXT(_xlfn.SWITCH(A764, "Tiny", "1", "Mini", "2", "Junior", "3", "Senior", "4", "GCSE", "5"),"00"),"-", IF(ISBLANK(B764), "XX", TEXT(B764,"00")), "-", TEXT(C764,"000")),"")</f>
        <v>03-03-005</v>
      </c>
      <c r="H764" t="str">
        <f>A764&amp;D764</f>
        <v>Junior237294bf-09f9-4c03-b2b9-abf7bbb76dfa</v>
      </c>
      <c r="I764" s="97" t="str">
        <f>IF(ISBLANK(A764), "", IF(ISNUMBER(B764),_xlfn.CONCAT(E764, B764, ".", C764), _xlfn.CONCAT(E764, C764)))</f>
        <v>JC3.5</v>
      </c>
    </row>
    <row r="765" spans="1:9" customFormat="1" x14ac:dyDescent="0.45">
      <c r="A765" s="96" t="s">
        <v>5766</v>
      </c>
      <c r="B765">
        <v>3</v>
      </c>
      <c r="C765" s="92">
        <v>5</v>
      </c>
      <c r="D765" s="93" t="s">
        <v>1335</v>
      </c>
      <c r="E765" t="str" cm="1">
        <f t="array" ref="E765">IFERROR(_xlfn.SWITCH(A765, "Tiny", "TS", "Mini", "MC", "Junior", "JC", "Senior", "SC", "GCSE", "GCSE"),"")</f>
        <v>JC</v>
      </c>
      <c r="F765" s="92" t="str">
        <f ca="1">IFERROR(VLOOKUP(I765,INDIRECT(A765&amp;"!"&amp;" C:D"), 2, FALSE),"")</f>
        <v>Snake I</v>
      </c>
      <c r="G765" s="92" t="str" cm="1">
        <f t="array" ref="G765">IFERROR(CONCATENATE(TEXT(_xlfn.SWITCH(A765, "Tiny", "1", "Mini", "2", "Junior", "3", "Senior", "4", "GCSE", "5"),"00"),"-", IF(ISBLANK(B765), "XX", TEXT(B765,"00")), "-", TEXT(C765,"000")),"")</f>
        <v>03-03-005</v>
      </c>
      <c r="H765" t="str">
        <f>A765&amp;D765</f>
        <v>Junior2737d033-57c8-4b84-91ec-18834d7ad9d2</v>
      </c>
      <c r="I765" s="97" t="str">
        <f>IF(ISBLANK(A765), "", IF(ISNUMBER(B765),_xlfn.CONCAT(E765, B765, ".", C765), _xlfn.CONCAT(E765, C765)))</f>
        <v>JC3.5</v>
      </c>
    </row>
    <row r="766" spans="1:9" customFormat="1" x14ac:dyDescent="0.45">
      <c r="A766" s="96" t="s">
        <v>5766</v>
      </c>
      <c r="B766">
        <v>3</v>
      </c>
      <c r="C766" s="92">
        <v>5</v>
      </c>
      <c r="D766" s="93" t="s">
        <v>520</v>
      </c>
      <c r="E766" t="str" cm="1">
        <f t="array" ref="E766">IFERROR(_xlfn.SWITCH(A766, "Tiny", "TS", "Mini", "MC", "Junior", "JC", "Senior", "SC", "GCSE", "GCSE"),"")</f>
        <v>JC</v>
      </c>
      <c r="F766" s="92" t="str">
        <f ca="1">IFERROR(VLOOKUP(I766,INDIRECT(A766&amp;"!"&amp;" C:D"), 2, FALSE),"")</f>
        <v>Snake I</v>
      </c>
      <c r="G766" s="92" t="str" cm="1">
        <f t="array" ref="G766">IFERROR(CONCATENATE(TEXT(_xlfn.SWITCH(A766, "Tiny", "1", "Mini", "2", "Junior", "3", "Senior", "4", "GCSE", "5"),"00"),"-", IF(ISBLANK(B766), "XX", TEXT(B766,"00")), "-", TEXT(C766,"000")),"")</f>
        <v>03-03-005</v>
      </c>
      <c r="H766" t="str">
        <f>A766&amp;D766</f>
        <v>Junior62a74ca0-5b68-424d-ab17-34ea4cdcd803</v>
      </c>
      <c r="I766" s="97" t="str">
        <f>IF(ISBLANK(A766), "", IF(ISNUMBER(B766),_xlfn.CONCAT(E766, B766, ".", C766), _xlfn.CONCAT(E766, C766)))</f>
        <v>JC3.5</v>
      </c>
    </row>
    <row r="767" spans="1:9" customFormat="1" x14ac:dyDescent="0.45">
      <c r="A767" s="96" t="s">
        <v>5766</v>
      </c>
      <c r="B767">
        <v>3</v>
      </c>
      <c r="C767" s="92">
        <v>5</v>
      </c>
      <c r="D767" s="93" t="s">
        <v>2154</v>
      </c>
      <c r="E767" t="str" cm="1">
        <f t="array" ref="E767">IFERROR(_xlfn.SWITCH(A767, "Tiny", "TS", "Mini", "MC", "Junior", "JC", "Senior", "SC", "GCSE", "GCSE"),"")</f>
        <v>JC</v>
      </c>
      <c r="F767" s="92" t="str">
        <f ca="1">IFERROR(VLOOKUP(I767,INDIRECT(A767&amp;"!"&amp;" C:D"), 2, FALSE),"")</f>
        <v>Snake I</v>
      </c>
      <c r="G767" s="92" t="str" cm="1">
        <f t="array" ref="G767">IFERROR(CONCATENATE(TEXT(_xlfn.SWITCH(A767, "Tiny", "1", "Mini", "2", "Junior", "3", "Senior", "4", "GCSE", "5"),"00"),"-", IF(ISBLANK(B767), "XX", TEXT(B767,"00")), "-", TEXT(C767,"000")),"")</f>
        <v>03-03-005</v>
      </c>
      <c r="H767" t="str">
        <f>A767&amp;D767</f>
        <v>Junior6c267b28-6dbc-4947-8818-79a7e9ab88ab</v>
      </c>
      <c r="I767" s="97" t="str">
        <f>IF(ISBLANK(A767), "", IF(ISNUMBER(B767),_xlfn.CONCAT(E767, B767, ".", C767), _xlfn.CONCAT(E767, C767)))</f>
        <v>JC3.5</v>
      </c>
    </row>
    <row r="768" spans="1:9" customFormat="1" x14ac:dyDescent="0.45">
      <c r="A768" s="96" t="s">
        <v>5766</v>
      </c>
      <c r="B768">
        <v>3</v>
      </c>
      <c r="C768" s="92">
        <v>5</v>
      </c>
      <c r="D768" s="93" t="s">
        <v>2567</v>
      </c>
      <c r="E768" t="str" cm="1">
        <f t="array" ref="E768">IFERROR(_xlfn.SWITCH(A768, "Tiny", "TS", "Mini", "MC", "Junior", "JC", "Senior", "SC", "GCSE", "GCSE"),"")</f>
        <v>JC</v>
      </c>
      <c r="F768" s="92" t="str">
        <f ca="1">IFERROR(VLOOKUP(I768,INDIRECT(A768&amp;"!"&amp;" C:D"), 2, FALSE),"")</f>
        <v>Snake I</v>
      </c>
      <c r="G768" s="92" t="str" cm="1">
        <f t="array" ref="G768">IFERROR(CONCATENATE(TEXT(_xlfn.SWITCH(A768, "Tiny", "1", "Mini", "2", "Junior", "3", "Senior", "4", "GCSE", "5"),"00"),"-", IF(ISBLANK(B768), "XX", TEXT(B768,"00")), "-", TEXT(C768,"000")),"")</f>
        <v>03-03-005</v>
      </c>
      <c r="H768" t="str">
        <f>A768&amp;D768</f>
        <v>Juniora0114f59-7a5f-4297-9e83-68e19ae1c8aa</v>
      </c>
      <c r="I768" s="97" t="str">
        <f>IF(ISBLANK(A768), "", IF(ISNUMBER(B768),_xlfn.CONCAT(E768, B768, ".", C768), _xlfn.CONCAT(E768, C768)))</f>
        <v>JC3.5</v>
      </c>
    </row>
    <row r="769" spans="1:9" customFormat="1" x14ac:dyDescent="0.45">
      <c r="A769" s="96" t="s">
        <v>5766</v>
      </c>
      <c r="B769">
        <v>3</v>
      </c>
      <c r="C769" s="92">
        <v>5</v>
      </c>
      <c r="D769" s="93" t="s">
        <v>2083</v>
      </c>
      <c r="E769" t="str" cm="1">
        <f t="array" ref="E769">IFERROR(_xlfn.SWITCH(A769, "Tiny", "TS", "Mini", "MC", "Junior", "JC", "Senior", "SC", "GCSE", "GCSE"),"")</f>
        <v>JC</v>
      </c>
      <c r="F769" s="92" t="str">
        <f ca="1">IFERROR(VLOOKUP(I769,INDIRECT(A769&amp;"!"&amp;" C:D"), 2, FALSE),"")</f>
        <v>Snake I</v>
      </c>
      <c r="G769" s="92" t="str" cm="1">
        <f t="array" ref="G769">IFERROR(CONCATENATE(TEXT(_xlfn.SWITCH(A769, "Tiny", "1", "Mini", "2", "Junior", "3", "Senior", "4", "GCSE", "5"),"00"),"-", IF(ISBLANK(B769), "XX", TEXT(B769,"00")), "-", TEXT(C769,"000")),"")</f>
        <v>03-03-005</v>
      </c>
      <c r="H769" t="str">
        <f>A769&amp;D769</f>
        <v>Juniorb035d4ab-82c0-4d0a-905a-72b361175a21</v>
      </c>
      <c r="I769" s="97" t="str">
        <f>IF(ISBLANK(A769), "", IF(ISNUMBER(B769),_xlfn.CONCAT(E769, B769, ".", C769), _xlfn.CONCAT(E769, C769)))</f>
        <v>JC3.5</v>
      </c>
    </row>
    <row r="770" spans="1:9" customFormat="1" x14ac:dyDescent="0.45">
      <c r="A770" s="96" t="s">
        <v>5766</v>
      </c>
      <c r="B770">
        <v>3</v>
      </c>
      <c r="C770" s="92">
        <v>5</v>
      </c>
      <c r="D770" s="93" t="s">
        <v>2047</v>
      </c>
      <c r="E770" t="str" cm="1">
        <f t="array" ref="E770">IFERROR(_xlfn.SWITCH(A770, "Tiny", "TS", "Mini", "MC", "Junior", "JC", "Senior", "SC", "GCSE", "GCSE"),"")</f>
        <v>JC</v>
      </c>
      <c r="F770" s="92" t="str">
        <f ca="1">IFERROR(VLOOKUP(I770,INDIRECT(A770&amp;"!"&amp;" C:D"), 2, FALSE),"")</f>
        <v>Snake I</v>
      </c>
      <c r="G770" s="92" t="str" cm="1">
        <f t="array" ref="G770">IFERROR(CONCATENATE(TEXT(_xlfn.SWITCH(A770, "Tiny", "1", "Mini", "2", "Junior", "3", "Senior", "4", "GCSE", "5"),"00"),"-", IF(ISBLANK(B770), "XX", TEXT(B770,"00")), "-", TEXT(C770,"000")),"")</f>
        <v>03-03-005</v>
      </c>
      <c r="H770" t="str">
        <f>A770&amp;D770</f>
        <v>Juniorb7e16a68-e2a7-4295-a686-a40e9db65497</v>
      </c>
      <c r="I770" s="97" t="str">
        <f>IF(ISBLANK(A770), "", IF(ISNUMBER(B770),_xlfn.CONCAT(E770, B770, ".", C770), _xlfn.CONCAT(E770, C770)))</f>
        <v>JC3.5</v>
      </c>
    </row>
    <row r="771" spans="1:9" customFormat="1" x14ac:dyDescent="0.45">
      <c r="A771" s="96" t="s">
        <v>5766</v>
      </c>
      <c r="B771">
        <v>3</v>
      </c>
      <c r="C771" s="92">
        <v>5</v>
      </c>
      <c r="D771" s="93" t="s">
        <v>1342</v>
      </c>
      <c r="E771" t="str" cm="1">
        <f t="array" ref="E771">IFERROR(_xlfn.SWITCH(A771, "Tiny", "TS", "Mini", "MC", "Junior", "JC", "Senior", "SC", "GCSE", "GCSE"),"")</f>
        <v>JC</v>
      </c>
      <c r="F771" s="92" t="str">
        <f ca="1">IFERROR(VLOOKUP(I771,INDIRECT(A771&amp;"!"&amp;" C:D"), 2, FALSE),"")</f>
        <v>Snake I</v>
      </c>
      <c r="G771" s="92" t="str" cm="1">
        <f t="array" ref="G771">IFERROR(CONCATENATE(TEXT(_xlfn.SWITCH(A771, "Tiny", "1", "Mini", "2", "Junior", "3", "Senior", "4", "GCSE", "5"),"00"),"-", IF(ISBLANK(B771), "XX", TEXT(B771,"00")), "-", TEXT(C771,"000")),"")</f>
        <v>03-03-005</v>
      </c>
      <c r="H771" t="str">
        <f>A771&amp;D771</f>
        <v>Juniorc6d9785b-a9e9-4b00-8013-cbadf3f27de0</v>
      </c>
      <c r="I771" s="97" t="str">
        <f>IF(ISBLANK(A771), "", IF(ISNUMBER(B771),_xlfn.CONCAT(E771, B771, ".", C771), _xlfn.CONCAT(E771, C771)))</f>
        <v>JC3.5</v>
      </c>
    </row>
    <row r="772" spans="1:9" customFormat="1" x14ac:dyDescent="0.45">
      <c r="A772" s="96" t="s">
        <v>5766</v>
      </c>
      <c r="B772">
        <v>3</v>
      </c>
      <c r="C772" s="92">
        <v>6</v>
      </c>
      <c r="D772" s="93" t="s">
        <v>707</v>
      </c>
      <c r="E772" t="str" cm="1">
        <f t="array" ref="E772">IFERROR(_xlfn.SWITCH(A772, "Tiny", "TS", "Mini", "MC", "Junior", "JC", "Senior", "SC", "GCSE", "GCSE"),"")</f>
        <v>JC</v>
      </c>
      <c r="F772" s="92" t="str">
        <f ca="1">IFERROR(VLOOKUP(I772,INDIRECT(A772&amp;"!"&amp;" C:D"), 2, FALSE),"")</f>
        <v>Snake II</v>
      </c>
      <c r="G772" s="92" t="str" cm="1">
        <f t="array" ref="G772">IFERROR(CONCATENATE(TEXT(_xlfn.SWITCH(A772, "Tiny", "1", "Mini", "2", "Junior", "3", "Senior", "4", "GCSE", "5"),"00"),"-", IF(ISBLANK(B772), "XX", TEXT(B772,"00")), "-", TEXT(C772,"000")),"")</f>
        <v>03-03-006</v>
      </c>
      <c r="H772" t="str">
        <f>A772&amp;D772</f>
        <v>Junior19ec440c-1b5e-4ab5-8db4-b65d5726b18f</v>
      </c>
      <c r="I772" s="97" t="str">
        <f>IF(ISBLANK(A772), "", IF(ISNUMBER(B772),_xlfn.CONCAT(E772, B772, ".", C772), _xlfn.CONCAT(E772, C772)))</f>
        <v>JC3.6</v>
      </c>
    </row>
    <row r="773" spans="1:9" customFormat="1" x14ac:dyDescent="0.45">
      <c r="A773" s="96" t="s">
        <v>5766</v>
      </c>
      <c r="B773">
        <v>3</v>
      </c>
      <c r="C773" s="92">
        <v>6</v>
      </c>
      <c r="D773" s="93" t="s">
        <v>1405</v>
      </c>
      <c r="E773" t="str" cm="1">
        <f t="array" ref="E773">IFERROR(_xlfn.SWITCH(A773, "Tiny", "TS", "Mini", "MC", "Junior", "JC", "Senior", "SC", "GCSE", "GCSE"),"")</f>
        <v>JC</v>
      </c>
      <c r="F773" s="92" t="str">
        <f ca="1">IFERROR(VLOOKUP(I773,INDIRECT(A773&amp;"!"&amp;" C:D"), 2, FALSE),"")</f>
        <v>Snake II</v>
      </c>
      <c r="G773" s="92" t="str" cm="1">
        <f t="array" ref="G773">IFERROR(CONCATENATE(TEXT(_xlfn.SWITCH(A773, "Tiny", "1", "Mini", "2", "Junior", "3", "Senior", "4", "GCSE", "5"),"00"),"-", IF(ISBLANK(B773), "XX", TEXT(B773,"00")), "-", TEXT(C773,"000")),"")</f>
        <v>03-03-006</v>
      </c>
      <c r="H773" t="str">
        <f>A773&amp;D773</f>
        <v>Junior21ba89d8-dd52-422c-b547-fb3da71c7e4c</v>
      </c>
      <c r="I773" s="97" t="str">
        <f>IF(ISBLANK(A773), "", IF(ISNUMBER(B773),_xlfn.CONCAT(E773, B773, ".", C773), _xlfn.CONCAT(E773, C773)))</f>
        <v>JC3.6</v>
      </c>
    </row>
    <row r="774" spans="1:9" customFormat="1" x14ac:dyDescent="0.45">
      <c r="A774" s="96" t="s">
        <v>5766</v>
      </c>
      <c r="B774">
        <v>3</v>
      </c>
      <c r="C774" s="92">
        <v>6</v>
      </c>
      <c r="D774" s="93" t="s">
        <v>1335</v>
      </c>
      <c r="E774" t="str" cm="1">
        <f t="array" ref="E774">IFERROR(_xlfn.SWITCH(A774, "Tiny", "TS", "Mini", "MC", "Junior", "JC", "Senior", "SC", "GCSE", "GCSE"),"")</f>
        <v>JC</v>
      </c>
      <c r="F774" s="92" t="str">
        <f ca="1">IFERROR(VLOOKUP(I774,INDIRECT(A774&amp;"!"&amp;" C:D"), 2, FALSE),"")</f>
        <v>Snake II</v>
      </c>
      <c r="G774" s="92" t="str" cm="1">
        <f t="array" ref="G774">IFERROR(CONCATENATE(TEXT(_xlfn.SWITCH(A774, "Tiny", "1", "Mini", "2", "Junior", "3", "Senior", "4", "GCSE", "5"),"00"),"-", IF(ISBLANK(B774), "XX", TEXT(B774,"00")), "-", TEXT(C774,"000")),"")</f>
        <v>03-03-006</v>
      </c>
      <c r="H774" t="str">
        <f>A774&amp;D774</f>
        <v>Junior2737d033-57c8-4b84-91ec-18834d7ad9d2</v>
      </c>
      <c r="I774" s="97" t="str">
        <f>IF(ISBLANK(A774), "", IF(ISNUMBER(B774),_xlfn.CONCAT(E774, B774, ".", C774), _xlfn.CONCAT(E774, C774)))</f>
        <v>JC3.6</v>
      </c>
    </row>
    <row r="775" spans="1:9" customFormat="1" x14ac:dyDescent="0.45">
      <c r="A775" s="96" t="s">
        <v>5766</v>
      </c>
      <c r="B775">
        <v>3</v>
      </c>
      <c r="C775" s="92">
        <v>6</v>
      </c>
      <c r="D775" s="93" t="s">
        <v>2029</v>
      </c>
      <c r="E775" t="str" cm="1">
        <f t="array" ref="E775">IFERROR(_xlfn.SWITCH(A775, "Tiny", "TS", "Mini", "MC", "Junior", "JC", "Senior", "SC", "GCSE", "GCSE"),"")</f>
        <v>JC</v>
      </c>
      <c r="F775" s="92" t="str">
        <f ca="1">IFERROR(VLOOKUP(I775,INDIRECT(A775&amp;"!"&amp;" C:D"), 2, FALSE),"")</f>
        <v>Snake II</v>
      </c>
      <c r="G775" s="92" t="str" cm="1">
        <f t="array" ref="G775">IFERROR(CONCATENATE(TEXT(_xlfn.SWITCH(A775, "Tiny", "1", "Mini", "2", "Junior", "3", "Senior", "4", "GCSE", "5"),"00"),"-", IF(ISBLANK(B775), "XX", TEXT(B775,"00")), "-", TEXT(C775,"000")),"")</f>
        <v>03-03-006</v>
      </c>
      <c r="H775" t="str">
        <f>A775&amp;D775</f>
        <v>Junior66c0342c-73cb-449d-a8bf-22ad898ae807</v>
      </c>
      <c r="I775" s="97" t="str">
        <f>IF(ISBLANK(A775), "", IF(ISNUMBER(B775),_xlfn.CONCAT(E775, B775, ".", C775), _xlfn.CONCAT(E775, C775)))</f>
        <v>JC3.6</v>
      </c>
    </row>
    <row r="776" spans="1:9" customFormat="1" x14ac:dyDescent="0.45">
      <c r="A776" s="96" t="s">
        <v>5766</v>
      </c>
      <c r="B776">
        <v>3</v>
      </c>
      <c r="C776" s="92">
        <v>6</v>
      </c>
      <c r="D776" s="93" t="s">
        <v>1408</v>
      </c>
      <c r="E776" t="str" cm="1">
        <f t="array" ref="E776">IFERROR(_xlfn.SWITCH(A776, "Tiny", "TS", "Mini", "MC", "Junior", "JC", "Senior", "SC", "GCSE", "GCSE"),"")</f>
        <v>JC</v>
      </c>
      <c r="F776" s="92" t="str">
        <f ca="1">IFERROR(VLOOKUP(I776,INDIRECT(A776&amp;"!"&amp;" C:D"), 2, FALSE),"")</f>
        <v>Snake II</v>
      </c>
      <c r="G776" s="92" t="str" cm="1">
        <f t="array" ref="G776">IFERROR(CONCATENATE(TEXT(_xlfn.SWITCH(A776, "Tiny", "1", "Mini", "2", "Junior", "3", "Senior", "4", "GCSE", "5"),"00"),"-", IF(ISBLANK(B776), "XX", TEXT(B776,"00")), "-", TEXT(C776,"000")),"")</f>
        <v>03-03-006</v>
      </c>
      <c r="H776" t="str">
        <f>A776&amp;D776</f>
        <v>Junior6a201278-1333-4952-b9bb-ba4d09a1a675</v>
      </c>
      <c r="I776" s="97" t="str">
        <f>IF(ISBLANK(A776), "", IF(ISNUMBER(B776),_xlfn.CONCAT(E776, B776, ".", C776), _xlfn.CONCAT(E776, C776)))</f>
        <v>JC3.6</v>
      </c>
    </row>
    <row r="777" spans="1:9" customFormat="1" x14ac:dyDescent="0.45">
      <c r="A777" s="96" t="s">
        <v>5766</v>
      </c>
      <c r="B777">
        <v>3</v>
      </c>
      <c r="C777" s="92">
        <v>6</v>
      </c>
      <c r="D777" s="93" t="s">
        <v>1408</v>
      </c>
      <c r="E777" t="str" cm="1">
        <f t="array" ref="E777">IFERROR(_xlfn.SWITCH(A777, "Tiny", "TS", "Mini", "MC", "Junior", "JC", "Senior", "SC", "GCSE", "GCSE"),"")</f>
        <v>JC</v>
      </c>
      <c r="F777" s="92" t="str">
        <f ca="1">IFERROR(VLOOKUP(I777,INDIRECT(A777&amp;"!"&amp;" C:D"), 2, FALSE),"")</f>
        <v>Snake II</v>
      </c>
      <c r="G777" s="92" t="str" cm="1">
        <f t="array" ref="G777">IFERROR(CONCATENATE(TEXT(_xlfn.SWITCH(A777, "Tiny", "1", "Mini", "2", "Junior", "3", "Senior", "4", "GCSE", "5"),"00"),"-", IF(ISBLANK(B777), "XX", TEXT(B777,"00")), "-", TEXT(C777,"000")),"")</f>
        <v>03-03-006</v>
      </c>
      <c r="H777" t="str">
        <f>A777&amp;D777</f>
        <v>Junior6a201278-1333-4952-b9bb-ba4d09a1a675</v>
      </c>
      <c r="I777" s="97" t="str">
        <f>IF(ISBLANK(A777), "", IF(ISNUMBER(B777),_xlfn.CONCAT(E777, B777, ".", C777), _xlfn.CONCAT(E777, C777)))</f>
        <v>JC3.6</v>
      </c>
    </row>
    <row r="778" spans="1:9" customFormat="1" x14ac:dyDescent="0.45">
      <c r="A778" s="96" t="s">
        <v>5766</v>
      </c>
      <c r="B778">
        <v>3</v>
      </c>
      <c r="C778" s="92">
        <v>6</v>
      </c>
      <c r="D778" s="93" t="s">
        <v>2799</v>
      </c>
      <c r="E778" t="str" cm="1">
        <f t="array" ref="E778">IFERROR(_xlfn.SWITCH(A778, "Tiny", "TS", "Mini", "MC", "Junior", "JC", "Senior", "SC", "GCSE", "GCSE"),"")</f>
        <v>JC</v>
      </c>
      <c r="F778" s="92" t="str">
        <f ca="1">IFERROR(VLOOKUP(I778,INDIRECT(A778&amp;"!"&amp;" C:D"), 2, FALSE),"")</f>
        <v>Snake II</v>
      </c>
      <c r="G778" s="92" t="str" cm="1">
        <f t="array" ref="G778">IFERROR(CONCATENATE(TEXT(_xlfn.SWITCH(A778, "Tiny", "1", "Mini", "2", "Junior", "3", "Senior", "4", "GCSE", "5"),"00"),"-", IF(ISBLANK(B778), "XX", TEXT(B778,"00")), "-", TEXT(C778,"000")),"")</f>
        <v>03-03-006</v>
      </c>
      <c r="H778" t="str">
        <f>A778&amp;D778</f>
        <v>Junior879300c8-d0e9-40cf-8cd4-aca256378c6f</v>
      </c>
      <c r="I778" s="97" t="str">
        <f>IF(ISBLANK(A778), "", IF(ISNUMBER(B778),_xlfn.CONCAT(E778, B778, ".", C778), _xlfn.CONCAT(E778, C778)))</f>
        <v>JC3.6</v>
      </c>
    </row>
    <row r="779" spans="1:9" customFormat="1" x14ac:dyDescent="0.45">
      <c r="A779" s="96" t="s">
        <v>5766</v>
      </c>
      <c r="B779">
        <v>3</v>
      </c>
      <c r="C779" s="92">
        <v>6</v>
      </c>
      <c r="D779" s="93" t="s">
        <v>730</v>
      </c>
      <c r="E779" t="str" cm="1">
        <f t="array" ref="E779">IFERROR(_xlfn.SWITCH(A779, "Tiny", "TS", "Mini", "MC", "Junior", "JC", "Senior", "SC", "GCSE", "GCSE"),"")</f>
        <v>JC</v>
      </c>
      <c r="F779" s="92" t="str">
        <f ca="1">IFERROR(VLOOKUP(I779,INDIRECT(A779&amp;"!"&amp;" C:D"), 2, FALSE),"")</f>
        <v>Snake II</v>
      </c>
      <c r="G779" s="92" t="str" cm="1">
        <f t="array" ref="G779">IFERROR(CONCATENATE(TEXT(_xlfn.SWITCH(A779, "Tiny", "1", "Mini", "2", "Junior", "3", "Senior", "4", "GCSE", "5"),"00"),"-", IF(ISBLANK(B779), "XX", TEXT(B779,"00")), "-", TEXT(C779,"000")),"")</f>
        <v>03-03-006</v>
      </c>
      <c r="H779" t="str">
        <f>A779&amp;D779</f>
        <v>Junior9809d4b3-a49c-4805-a975-a31f5187d4be</v>
      </c>
      <c r="I779" s="97" t="str">
        <f>IF(ISBLANK(A779), "", IF(ISNUMBER(B779),_xlfn.CONCAT(E779, B779, ".", C779), _xlfn.CONCAT(E779, C779)))</f>
        <v>JC3.6</v>
      </c>
    </row>
    <row r="780" spans="1:9" customFormat="1" x14ac:dyDescent="0.45">
      <c r="A780" s="96" t="s">
        <v>5766</v>
      </c>
      <c r="B780">
        <v>3</v>
      </c>
      <c r="C780" s="92">
        <v>6</v>
      </c>
      <c r="D780" s="93" t="s">
        <v>639</v>
      </c>
      <c r="E780" t="str" cm="1">
        <f t="array" ref="E780">IFERROR(_xlfn.SWITCH(A780, "Tiny", "TS", "Mini", "MC", "Junior", "JC", "Senior", "SC", "GCSE", "GCSE"),"")</f>
        <v>JC</v>
      </c>
      <c r="F780" s="92" t="str">
        <f ca="1">IFERROR(VLOOKUP(I780,INDIRECT(A780&amp;"!"&amp;" C:D"), 2, FALSE),"")</f>
        <v>Snake II</v>
      </c>
      <c r="G780" s="92" t="str" cm="1">
        <f t="array" ref="G780">IFERROR(CONCATENATE(TEXT(_xlfn.SWITCH(A780, "Tiny", "1", "Mini", "2", "Junior", "3", "Senior", "4", "GCSE", "5"),"00"),"-", IF(ISBLANK(B780), "XX", TEXT(B780,"00")), "-", TEXT(C780,"000")),"")</f>
        <v>03-03-006</v>
      </c>
      <c r="H780" t="str">
        <f>A780&amp;D780</f>
        <v>Juniord535d772-43a8-45b1-8781-281e05d808e7</v>
      </c>
      <c r="I780" s="97" t="str">
        <f>IF(ISBLANK(A780), "", IF(ISNUMBER(B780),_xlfn.CONCAT(E780, B780, ".", C780), _xlfn.CONCAT(E780, C780)))</f>
        <v>JC3.6</v>
      </c>
    </row>
    <row r="781" spans="1:9" customFormat="1" x14ac:dyDescent="0.45">
      <c r="A781" s="96" t="s">
        <v>5766</v>
      </c>
      <c r="B781">
        <v>3</v>
      </c>
      <c r="C781" s="92">
        <v>6</v>
      </c>
      <c r="D781" s="93" t="s">
        <v>2080</v>
      </c>
      <c r="E781" t="str" cm="1">
        <f t="array" ref="E781">IFERROR(_xlfn.SWITCH(A781, "Tiny", "TS", "Mini", "MC", "Junior", "JC", "Senior", "SC", "GCSE", "GCSE"),"")</f>
        <v>JC</v>
      </c>
      <c r="F781" s="92" t="str">
        <f ca="1">IFERROR(VLOOKUP(I781,INDIRECT(A781&amp;"!"&amp;" C:D"), 2, FALSE),"")</f>
        <v>Snake II</v>
      </c>
      <c r="G781" s="92" t="str" cm="1">
        <f t="array" ref="G781">IFERROR(CONCATENATE(TEXT(_xlfn.SWITCH(A781, "Tiny", "1", "Mini", "2", "Junior", "3", "Senior", "4", "GCSE", "5"),"00"),"-", IF(ISBLANK(B781), "XX", TEXT(B781,"00")), "-", TEXT(C781,"000")),"")</f>
        <v>03-03-006</v>
      </c>
      <c r="H781" t="str">
        <f>A781&amp;D781</f>
        <v>Juniore4d47d2c-dd36-4e2b-b41d-c62e5ea90f9a</v>
      </c>
      <c r="I781" s="97" t="str">
        <f>IF(ISBLANK(A781), "", IF(ISNUMBER(B781),_xlfn.CONCAT(E781, B781, ".", C781), _xlfn.CONCAT(E781, C781)))</f>
        <v>JC3.6</v>
      </c>
    </row>
    <row r="782" spans="1:9" customFormat="1" x14ac:dyDescent="0.45">
      <c r="A782" s="96" t="s">
        <v>5766</v>
      </c>
      <c r="B782">
        <v>3</v>
      </c>
      <c r="C782" s="92">
        <v>6</v>
      </c>
      <c r="D782" s="93" t="s">
        <v>819</v>
      </c>
      <c r="E782" t="str" cm="1">
        <f t="array" ref="E782">IFERROR(_xlfn.SWITCH(A782, "Tiny", "TS", "Mini", "MC", "Junior", "JC", "Senior", "SC", "GCSE", "GCSE"),"")</f>
        <v>JC</v>
      </c>
      <c r="F782" s="92" t="str">
        <f ca="1">IFERROR(VLOOKUP(I782,INDIRECT(A782&amp;"!"&amp;" C:D"), 2, FALSE),"")</f>
        <v>Snake II</v>
      </c>
      <c r="G782" s="92" t="str" cm="1">
        <f t="array" ref="G782">IFERROR(CONCATENATE(TEXT(_xlfn.SWITCH(A782, "Tiny", "1", "Mini", "2", "Junior", "3", "Senior", "4", "GCSE", "5"),"00"),"-", IF(ISBLANK(B782), "XX", TEXT(B782,"00")), "-", TEXT(C782,"000")),"")</f>
        <v>03-03-006</v>
      </c>
      <c r="H782" t="str">
        <f>A782&amp;D782</f>
        <v>Juniore966ea3a-060b-4306-9234-d939ed6f26c4</v>
      </c>
      <c r="I782" s="97" t="str">
        <f>IF(ISBLANK(A782), "", IF(ISNUMBER(B782),_xlfn.CONCAT(E782, B782, ".", C782), _xlfn.CONCAT(E782, C782)))</f>
        <v>JC3.6</v>
      </c>
    </row>
    <row r="783" spans="1:9" customFormat="1" x14ac:dyDescent="0.45">
      <c r="A783" s="96" t="s">
        <v>5766</v>
      </c>
      <c r="B783">
        <v>3</v>
      </c>
      <c r="C783" s="92">
        <v>7</v>
      </c>
      <c r="D783" s="93" t="s">
        <v>1649</v>
      </c>
      <c r="E783" t="str" cm="1">
        <f t="array" ref="E783">IFERROR(_xlfn.SWITCH(A783, "Tiny", "TS", "Mini", "MC", "Junior", "JC", "Senior", "SC", "GCSE", "GCSE"),"")</f>
        <v>JC</v>
      </c>
      <c r="F783" s="92" t="str">
        <f ca="1">IFERROR(VLOOKUP(I783,INDIRECT(A783&amp;"!"&amp;" C:D"), 2, FALSE),"")</f>
        <v>Searching Algorithms</v>
      </c>
      <c r="G783" s="92" t="str" cm="1">
        <f t="array" ref="G783">IFERROR(CONCATENATE(TEXT(_xlfn.SWITCH(A783, "Tiny", "1", "Mini", "2", "Junior", "3", "Senior", "4", "GCSE", "5"),"00"),"-", IF(ISBLANK(B783), "XX", TEXT(B783,"00")), "-", TEXT(C783,"000")),"")</f>
        <v>03-03-007</v>
      </c>
      <c r="H783" t="str">
        <f>A783&amp;D783</f>
        <v>Junior0bb7a6f9-8ebb-4ec5-8111-651dd415ec37</v>
      </c>
      <c r="I783" s="97" t="str">
        <f>IF(ISBLANK(A783), "", IF(ISNUMBER(B783),_xlfn.CONCAT(E783, B783, ".", C783), _xlfn.CONCAT(E783, C783)))</f>
        <v>JC3.7</v>
      </c>
    </row>
    <row r="784" spans="1:9" customFormat="1" x14ac:dyDescent="0.45">
      <c r="A784" s="96" t="s">
        <v>5766</v>
      </c>
      <c r="B784">
        <v>3</v>
      </c>
      <c r="C784" s="92">
        <v>7</v>
      </c>
      <c r="D784" s="93" t="s">
        <v>1631</v>
      </c>
      <c r="E784" t="str" cm="1">
        <f t="array" ref="E784">IFERROR(_xlfn.SWITCH(A784, "Tiny", "TS", "Mini", "MC", "Junior", "JC", "Senior", "SC", "GCSE", "GCSE"),"")</f>
        <v>JC</v>
      </c>
      <c r="F784" s="92" t="str">
        <f ca="1">IFERROR(VLOOKUP(I784,INDIRECT(A784&amp;"!"&amp;" C:D"), 2, FALSE),"")</f>
        <v>Searching Algorithms</v>
      </c>
      <c r="G784" s="92" t="str" cm="1">
        <f t="array" ref="G784">IFERROR(CONCATENATE(TEXT(_xlfn.SWITCH(A784, "Tiny", "1", "Mini", "2", "Junior", "3", "Senior", "4", "GCSE", "5"),"00"),"-", IF(ISBLANK(B784), "XX", TEXT(B784,"00")), "-", TEXT(C784,"000")),"")</f>
        <v>03-03-007</v>
      </c>
      <c r="H784" t="str">
        <f>A784&amp;D784</f>
        <v>Junior1a220b2f-35d9-4341-9077-26ff98469fda</v>
      </c>
      <c r="I784" s="97" t="str">
        <f>IF(ISBLANK(A784), "", IF(ISNUMBER(B784),_xlfn.CONCAT(E784, B784, ".", C784), _xlfn.CONCAT(E784, C784)))</f>
        <v>JC3.7</v>
      </c>
    </row>
    <row r="785" spans="1:9" customFormat="1" x14ac:dyDescent="0.45">
      <c r="A785" s="96" t="s">
        <v>5766</v>
      </c>
      <c r="B785">
        <v>3</v>
      </c>
      <c r="C785" s="92">
        <v>7</v>
      </c>
      <c r="D785" s="98" t="s">
        <v>1642</v>
      </c>
      <c r="E785" t="str" cm="1">
        <f t="array" ref="E785">IFERROR(_xlfn.SWITCH(A785, "Tiny", "TS", "Mini", "MC", "Junior", "JC", "Senior", "SC", "GCSE", "GCSE"),"")</f>
        <v>JC</v>
      </c>
      <c r="F785" s="92" t="str">
        <f ca="1">IFERROR(VLOOKUP(I785,INDIRECT(A785&amp;"!"&amp;" C:D"), 2, FALSE),"")</f>
        <v>Searching Algorithms</v>
      </c>
      <c r="G785" s="92" t="str" cm="1">
        <f t="array" ref="G785">IFERROR(CONCATENATE(TEXT(_xlfn.SWITCH(A785, "Tiny", "1", "Mini", "2", "Junior", "3", "Senior", "4", "GCSE", "5"),"00"),"-", IF(ISBLANK(B785), "XX", TEXT(B785,"00")), "-", TEXT(C785,"000")),"")</f>
        <v>03-03-007</v>
      </c>
      <c r="H785" t="str">
        <f>A785&amp;D785</f>
        <v>Junior4e9160e0-abaf-493e-aff1-7208e4bfeb92</v>
      </c>
      <c r="I785" s="97" t="str">
        <f>IF(ISBLANK(A785), "", IF(ISNUMBER(B785),_xlfn.CONCAT(E785, B785, ".", C785), _xlfn.CONCAT(E785, C785)))</f>
        <v>JC3.7</v>
      </c>
    </row>
    <row r="786" spans="1:9" customFormat="1" x14ac:dyDescent="0.45">
      <c r="A786" s="96" t="s">
        <v>5766</v>
      </c>
      <c r="B786">
        <v>3</v>
      </c>
      <c r="C786" s="92">
        <v>7</v>
      </c>
      <c r="D786" s="93" t="s">
        <v>1628</v>
      </c>
      <c r="E786" t="str" cm="1">
        <f t="array" ref="E786">IFERROR(_xlfn.SWITCH(A786, "Tiny", "TS", "Mini", "MC", "Junior", "JC", "Senior", "SC", "GCSE", "GCSE"),"")</f>
        <v>JC</v>
      </c>
      <c r="F786" s="92" t="str">
        <f ca="1">IFERROR(VLOOKUP(I786,INDIRECT(A786&amp;"!"&amp;" C:D"), 2, FALSE),"")</f>
        <v>Searching Algorithms</v>
      </c>
      <c r="G786" s="92" t="str" cm="1">
        <f t="array" ref="G786">IFERROR(CONCATENATE(TEXT(_xlfn.SWITCH(A786, "Tiny", "1", "Mini", "2", "Junior", "3", "Senior", "4", "GCSE", "5"),"00"),"-", IF(ISBLANK(B786), "XX", TEXT(B786,"00")), "-", TEXT(C786,"000")),"")</f>
        <v>03-03-007</v>
      </c>
      <c r="H786" t="str">
        <f>A786&amp;D786</f>
        <v>Junior666a8c92-9f74-46df-b180-34088d70eb98</v>
      </c>
      <c r="I786" s="97" t="str">
        <f>IF(ISBLANK(A786), "", IF(ISNUMBER(B786),_xlfn.CONCAT(E786, B786, ".", C786), _xlfn.CONCAT(E786, C786)))</f>
        <v>JC3.7</v>
      </c>
    </row>
    <row r="787" spans="1:9" customFormat="1" x14ac:dyDescent="0.45">
      <c r="A787" s="96" t="s">
        <v>5766</v>
      </c>
      <c r="B787">
        <v>3</v>
      </c>
      <c r="C787" s="92">
        <v>7</v>
      </c>
      <c r="D787" s="93" t="s">
        <v>1634</v>
      </c>
      <c r="E787" t="str" cm="1">
        <f t="array" ref="E787">IFERROR(_xlfn.SWITCH(A787, "Tiny", "TS", "Mini", "MC", "Junior", "JC", "Senior", "SC", "GCSE", "GCSE"),"")</f>
        <v>JC</v>
      </c>
      <c r="F787" s="92" t="str">
        <f ca="1">IFERROR(VLOOKUP(I787,INDIRECT(A787&amp;"!"&amp;" C:D"), 2, FALSE),"")</f>
        <v>Searching Algorithms</v>
      </c>
      <c r="G787" s="92" t="str" cm="1">
        <f t="array" ref="G787">IFERROR(CONCATENATE(TEXT(_xlfn.SWITCH(A787, "Tiny", "1", "Mini", "2", "Junior", "3", "Senior", "4", "GCSE", "5"),"00"),"-", IF(ISBLANK(B787), "XX", TEXT(B787,"00")), "-", TEXT(C787,"000")),"")</f>
        <v>03-03-007</v>
      </c>
      <c r="H787" t="str">
        <f>A787&amp;D787</f>
        <v>Junior740ecdbe-af3a-41e2-a4cc-11ab4e629e8a</v>
      </c>
      <c r="I787" s="97" t="str">
        <f>IF(ISBLANK(A787), "", IF(ISNUMBER(B787),_xlfn.CONCAT(E787, B787, ".", C787), _xlfn.CONCAT(E787, C787)))</f>
        <v>JC3.7</v>
      </c>
    </row>
    <row r="788" spans="1:9" customFormat="1" x14ac:dyDescent="0.45">
      <c r="A788" s="96" t="s">
        <v>5766</v>
      </c>
      <c r="B788">
        <v>3</v>
      </c>
      <c r="C788" s="92">
        <v>7</v>
      </c>
      <c r="D788" s="93" t="s">
        <v>1639</v>
      </c>
      <c r="E788" t="str" cm="1">
        <f t="array" ref="E788">IFERROR(_xlfn.SWITCH(A788, "Tiny", "TS", "Mini", "MC", "Junior", "JC", "Senior", "SC", "GCSE", "GCSE"),"")</f>
        <v>JC</v>
      </c>
      <c r="F788" s="92" t="str">
        <f ca="1">IFERROR(VLOOKUP(I788,INDIRECT(A788&amp;"!"&amp;" C:D"), 2, FALSE),"")</f>
        <v>Searching Algorithms</v>
      </c>
      <c r="G788" s="92" t="str" cm="1">
        <f t="array" ref="G788">IFERROR(CONCATENATE(TEXT(_xlfn.SWITCH(A788, "Tiny", "1", "Mini", "2", "Junior", "3", "Senior", "4", "GCSE", "5"),"00"),"-", IF(ISBLANK(B788), "XX", TEXT(B788,"00")), "-", TEXT(C788,"000")),"")</f>
        <v>03-03-007</v>
      </c>
      <c r="H788" t="str">
        <f>A788&amp;D788</f>
        <v>Junior7f79f650-7ad8-49bb-a4e8-b4f33a4654b1</v>
      </c>
      <c r="I788" s="97" t="str">
        <f>IF(ISBLANK(A788), "", IF(ISNUMBER(B788),_xlfn.CONCAT(E788, B788, ".", C788), _xlfn.CONCAT(E788, C788)))</f>
        <v>JC3.7</v>
      </c>
    </row>
    <row r="789" spans="1:9" customFormat="1" x14ac:dyDescent="0.45">
      <c r="A789" s="96" t="s">
        <v>5766</v>
      </c>
      <c r="B789">
        <v>3</v>
      </c>
      <c r="C789" s="92">
        <v>7</v>
      </c>
      <c r="D789" s="93" t="s">
        <v>1625</v>
      </c>
      <c r="E789" t="str" cm="1">
        <f t="array" ref="E789">IFERROR(_xlfn.SWITCH(A789, "Tiny", "TS", "Mini", "MC", "Junior", "JC", "Senior", "SC", "GCSE", "GCSE"),"")</f>
        <v>JC</v>
      </c>
      <c r="F789" s="92" t="str">
        <f ca="1">IFERROR(VLOOKUP(I789,INDIRECT(A789&amp;"!"&amp;" C:D"), 2, FALSE),"")</f>
        <v>Searching Algorithms</v>
      </c>
      <c r="G789" s="92" t="str" cm="1">
        <f t="array" ref="G789">IFERROR(CONCATENATE(TEXT(_xlfn.SWITCH(A789, "Tiny", "1", "Mini", "2", "Junior", "3", "Senior", "4", "GCSE", "5"),"00"),"-", IF(ISBLANK(B789), "XX", TEXT(B789,"00")), "-", TEXT(C789,"000")),"")</f>
        <v>03-03-007</v>
      </c>
      <c r="H789" t="str">
        <f>A789&amp;D789</f>
        <v>Junior904d190e-c6b6-49b4-aba9-6a1e5aea5f43</v>
      </c>
      <c r="I789" s="97" t="str">
        <f>IF(ISBLANK(A789), "", IF(ISNUMBER(B789),_xlfn.CONCAT(E789, B789, ".", C789), _xlfn.CONCAT(E789, C789)))</f>
        <v>JC3.7</v>
      </c>
    </row>
    <row r="790" spans="1:9" customFormat="1" x14ac:dyDescent="0.45">
      <c r="A790" s="96" t="s">
        <v>5766</v>
      </c>
      <c r="B790">
        <v>3</v>
      </c>
      <c r="C790" s="92">
        <v>7</v>
      </c>
      <c r="D790" s="93" t="s">
        <v>1653</v>
      </c>
      <c r="E790" t="str" cm="1">
        <f t="array" ref="E790">IFERROR(_xlfn.SWITCH(A790, "Tiny", "TS", "Mini", "MC", "Junior", "JC", "Senior", "SC", "GCSE", "GCSE"),"")</f>
        <v>JC</v>
      </c>
      <c r="F790" s="92" t="str">
        <f ca="1">IFERROR(VLOOKUP(I790,INDIRECT(A790&amp;"!"&amp;" C:D"), 2, FALSE),"")</f>
        <v>Searching Algorithms</v>
      </c>
      <c r="G790" s="92" t="str" cm="1">
        <f t="array" ref="G790">IFERROR(CONCATENATE(TEXT(_xlfn.SWITCH(A790, "Tiny", "1", "Mini", "2", "Junior", "3", "Senior", "4", "GCSE", "5"),"00"),"-", IF(ISBLANK(B790), "XX", TEXT(B790,"00")), "-", TEXT(C790,"000")),"")</f>
        <v>03-03-007</v>
      </c>
      <c r="H790" t="str">
        <f>A790&amp;D790</f>
        <v>Juniora149c91b-f361-4ec4-8c91-53bdf266ba0b</v>
      </c>
      <c r="I790" s="97" t="str">
        <f>IF(ISBLANK(A790), "", IF(ISNUMBER(B790),_xlfn.CONCAT(E790, B790, ".", C790), _xlfn.CONCAT(E790, C790)))</f>
        <v>JC3.7</v>
      </c>
    </row>
    <row r="791" spans="1:9" customFormat="1" x14ac:dyDescent="0.45">
      <c r="A791" s="96" t="s">
        <v>5766</v>
      </c>
      <c r="B791">
        <v>3</v>
      </c>
      <c r="C791" s="92">
        <v>7</v>
      </c>
      <c r="D791" s="93" t="s">
        <v>1645</v>
      </c>
      <c r="E791" t="str" cm="1">
        <f t="array" ref="E791">IFERROR(_xlfn.SWITCH(A791, "Tiny", "TS", "Mini", "MC", "Junior", "JC", "Senior", "SC", "GCSE", "GCSE"),"")</f>
        <v>JC</v>
      </c>
      <c r="F791" s="92" t="str">
        <f ca="1">IFERROR(VLOOKUP(I791,INDIRECT(A791&amp;"!"&amp;" C:D"), 2, FALSE),"")</f>
        <v>Searching Algorithms</v>
      </c>
      <c r="G791" s="92" t="str" cm="1">
        <f t="array" ref="G791">IFERROR(CONCATENATE(TEXT(_xlfn.SWITCH(A791, "Tiny", "1", "Mini", "2", "Junior", "3", "Senior", "4", "GCSE", "5"),"00"),"-", IF(ISBLANK(B791), "XX", TEXT(B791,"00")), "-", TEXT(C791,"000")),"")</f>
        <v>03-03-007</v>
      </c>
      <c r="H791" t="str">
        <f>A791&amp;D791</f>
        <v>Juniorc6c66070-d1aa-49c8-b5f1-b09ef5328de8</v>
      </c>
      <c r="I791" s="97" t="str">
        <f>IF(ISBLANK(A791), "", IF(ISNUMBER(B791),_xlfn.CONCAT(E791, B791, ".", C791), _xlfn.CONCAT(E791, C791)))</f>
        <v>JC3.7</v>
      </c>
    </row>
    <row r="792" spans="1:9" customFormat="1" x14ac:dyDescent="0.45">
      <c r="A792" s="96" t="s">
        <v>5766</v>
      </c>
      <c r="B792">
        <v>3</v>
      </c>
      <c r="C792" s="92">
        <v>8</v>
      </c>
      <c r="D792" s="93" t="s">
        <v>2717</v>
      </c>
      <c r="E792" t="str" cm="1">
        <f t="array" ref="E792">IFERROR(_xlfn.SWITCH(A792, "Tiny", "TS", "Mini", "MC", "Junior", "JC", "Senior", "SC", "GCSE", "GCSE"),"")</f>
        <v>JC</v>
      </c>
      <c r="F792" s="92" t="str">
        <f ca="1">IFERROR(VLOOKUP(I792,INDIRECT(A792&amp;"!"&amp;" C:D"), 2, FALSE),"")</f>
        <v>Sorting Algorithms</v>
      </c>
      <c r="G792" s="92" t="str" cm="1">
        <f t="array" ref="G792">IFERROR(CONCATENATE(TEXT(_xlfn.SWITCH(A792, "Tiny", "1", "Mini", "2", "Junior", "3", "Senior", "4", "GCSE", "5"),"00"),"-", IF(ISBLANK(B792), "XX", TEXT(B792,"00")), "-", TEXT(C792,"000")),"")</f>
        <v>03-03-008</v>
      </c>
      <c r="H792" t="str">
        <f>A792&amp;D792</f>
        <v>Junior1dfa5507-e809-4000-a44b-b1e3f121a8e8</v>
      </c>
      <c r="I792" s="97" t="str">
        <f>IF(ISBLANK(A792), "", IF(ISNUMBER(B792),_xlfn.CONCAT(E792, B792, ".", C792), _xlfn.CONCAT(E792, C792)))</f>
        <v>JC3.8</v>
      </c>
    </row>
    <row r="793" spans="1:9" customFormat="1" x14ac:dyDescent="0.45">
      <c r="A793" s="96" t="s">
        <v>5766</v>
      </c>
      <c r="B793">
        <v>3</v>
      </c>
      <c r="C793" s="92">
        <v>8</v>
      </c>
      <c r="D793" s="93" t="s">
        <v>2729</v>
      </c>
      <c r="E793" t="str" cm="1">
        <f t="array" ref="E793">IFERROR(_xlfn.SWITCH(A793, "Tiny", "TS", "Mini", "MC", "Junior", "JC", "Senior", "SC", "GCSE", "GCSE"),"")</f>
        <v>JC</v>
      </c>
      <c r="F793" s="92" t="str">
        <f ca="1">IFERROR(VLOOKUP(I793,INDIRECT(A793&amp;"!"&amp;" C:D"), 2, FALSE),"")</f>
        <v>Sorting Algorithms</v>
      </c>
      <c r="G793" s="92" t="str" cm="1">
        <f t="array" ref="G793">IFERROR(CONCATENATE(TEXT(_xlfn.SWITCH(A793, "Tiny", "1", "Mini", "2", "Junior", "3", "Senior", "4", "GCSE", "5"),"00"),"-", IF(ISBLANK(B793), "XX", TEXT(B793,"00")), "-", TEXT(C793,"000")),"")</f>
        <v>03-03-008</v>
      </c>
      <c r="H793" t="str">
        <f>A793&amp;D793</f>
        <v>Junior337a51cc-574b-491d-aa9c-0aefbc1ae913</v>
      </c>
      <c r="I793" s="97" t="str">
        <f>IF(ISBLANK(A793), "", IF(ISNUMBER(B793),_xlfn.CONCAT(E793, B793, ".", C793), _xlfn.CONCAT(E793, C793)))</f>
        <v>JC3.8</v>
      </c>
    </row>
    <row r="794" spans="1:9" customFormat="1" x14ac:dyDescent="0.45">
      <c r="A794" s="96" t="s">
        <v>5766</v>
      </c>
      <c r="B794">
        <v>3</v>
      </c>
      <c r="C794" s="92">
        <v>8</v>
      </c>
      <c r="D794" s="93" t="s">
        <v>2720</v>
      </c>
      <c r="E794" t="str" cm="1">
        <f t="array" ref="E794">IFERROR(_xlfn.SWITCH(A794, "Tiny", "TS", "Mini", "MC", "Junior", "JC", "Senior", "SC", "GCSE", "GCSE"),"")</f>
        <v>JC</v>
      </c>
      <c r="F794" s="92" t="str">
        <f ca="1">IFERROR(VLOOKUP(I794,INDIRECT(A794&amp;"!"&amp;" C:D"), 2, FALSE),"")</f>
        <v>Sorting Algorithms</v>
      </c>
      <c r="G794" s="92" t="str" cm="1">
        <f t="array" ref="G794">IFERROR(CONCATENATE(TEXT(_xlfn.SWITCH(A794, "Tiny", "1", "Mini", "2", "Junior", "3", "Senior", "4", "GCSE", "5"),"00"),"-", IF(ISBLANK(B794), "XX", TEXT(B794,"00")), "-", TEXT(C794,"000")),"")</f>
        <v>03-03-008</v>
      </c>
      <c r="H794" t="str">
        <f>A794&amp;D794</f>
        <v>Junior60167e8c-991e-4539-845e-96b061bf5f94</v>
      </c>
      <c r="I794" s="97" t="str">
        <f>IF(ISBLANK(A794), "", IF(ISNUMBER(B794),_xlfn.CONCAT(E794, B794, ".", C794), _xlfn.CONCAT(E794, C794)))</f>
        <v>JC3.8</v>
      </c>
    </row>
    <row r="795" spans="1:9" customFormat="1" x14ac:dyDescent="0.45">
      <c r="A795" s="96" t="s">
        <v>5766</v>
      </c>
      <c r="B795">
        <v>3</v>
      </c>
      <c r="C795" s="92">
        <v>8</v>
      </c>
      <c r="D795" s="93" t="s">
        <v>2726</v>
      </c>
      <c r="E795" t="str" cm="1">
        <f t="array" ref="E795">IFERROR(_xlfn.SWITCH(A795, "Tiny", "TS", "Mini", "MC", "Junior", "JC", "Senior", "SC", "GCSE", "GCSE"),"")</f>
        <v>JC</v>
      </c>
      <c r="F795" s="92" t="str">
        <f ca="1">IFERROR(VLOOKUP(I795,INDIRECT(A795&amp;"!"&amp;" C:D"), 2, FALSE),"")</f>
        <v>Sorting Algorithms</v>
      </c>
      <c r="G795" s="92" t="str" cm="1">
        <f t="array" ref="G795">IFERROR(CONCATENATE(TEXT(_xlfn.SWITCH(A795, "Tiny", "1", "Mini", "2", "Junior", "3", "Senior", "4", "GCSE", "5"),"00"),"-", IF(ISBLANK(B795), "XX", TEXT(B795,"00")), "-", TEXT(C795,"000")),"")</f>
        <v>03-03-008</v>
      </c>
      <c r="H795" t="str">
        <f>A795&amp;D795</f>
        <v>Junior78a373c7-55d3-4eae-a7ec-49b141b7ea18</v>
      </c>
      <c r="I795" s="97" t="str">
        <f>IF(ISBLANK(A795), "", IF(ISNUMBER(B795),_xlfn.CONCAT(E795, B795, ".", C795), _xlfn.CONCAT(E795, C795)))</f>
        <v>JC3.8</v>
      </c>
    </row>
    <row r="796" spans="1:9" customFormat="1" x14ac:dyDescent="0.45">
      <c r="A796" s="96" t="s">
        <v>5766</v>
      </c>
      <c r="B796">
        <v>3</v>
      </c>
      <c r="C796" s="92">
        <v>8</v>
      </c>
      <c r="D796" s="93" t="s">
        <v>2723</v>
      </c>
      <c r="E796" t="str" cm="1">
        <f t="array" ref="E796">IFERROR(_xlfn.SWITCH(A796, "Tiny", "TS", "Mini", "MC", "Junior", "JC", "Senior", "SC", "GCSE", "GCSE"),"")</f>
        <v>JC</v>
      </c>
      <c r="F796" s="92" t="str">
        <f ca="1">IFERROR(VLOOKUP(I796,INDIRECT(A796&amp;"!"&amp;" C:D"), 2, FALSE),"")</f>
        <v>Sorting Algorithms</v>
      </c>
      <c r="G796" s="92" t="str" cm="1">
        <f t="array" ref="G796">IFERROR(CONCATENATE(TEXT(_xlfn.SWITCH(A796, "Tiny", "1", "Mini", "2", "Junior", "3", "Senior", "4", "GCSE", "5"),"00"),"-", IF(ISBLANK(B796), "XX", TEXT(B796,"00")), "-", TEXT(C796,"000")),"")</f>
        <v>03-03-008</v>
      </c>
      <c r="H796" t="str">
        <f>A796&amp;D796</f>
        <v>Junior92fbf0c8-d090-4654-97dc-c14ca53db50e</v>
      </c>
      <c r="I796" s="97" t="str">
        <f>IF(ISBLANK(A796), "", IF(ISNUMBER(B796),_xlfn.CONCAT(E796, B796, ".", C796), _xlfn.CONCAT(E796, C796)))</f>
        <v>JC3.8</v>
      </c>
    </row>
    <row r="797" spans="1:9" customFormat="1" x14ac:dyDescent="0.45">
      <c r="A797" s="96" t="s">
        <v>5766</v>
      </c>
      <c r="B797">
        <v>3</v>
      </c>
      <c r="C797" s="92">
        <v>9</v>
      </c>
      <c r="D797" s="93" t="s">
        <v>1254</v>
      </c>
      <c r="E797" t="str" cm="1">
        <f t="array" ref="E797">IFERROR(_xlfn.SWITCH(A797, "Tiny", "TS", "Mini", "MC", "Junior", "JC", "Senior", "SC", "GCSE", "GCSE"),"")</f>
        <v>JC</v>
      </c>
      <c r="F797" s="92" t="str">
        <f ca="1">IFERROR(VLOOKUP(I797,INDIRECT(A797&amp;"!"&amp;" C:D"), 2, FALSE),"")</f>
        <v>Binary System</v>
      </c>
      <c r="G797" s="92" t="str" cm="1">
        <f t="array" ref="G797">IFERROR(CONCATENATE(TEXT(_xlfn.SWITCH(A797, "Tiny", "1", "Mini", "2", "Junior", "3", "Senior", "4", "GCSE", "5"),"00"),"-", IF(ISBLANK(B797), "XX", TEXT(B797,"00")), "-", TEXT(C797,"000")),"")</f>
        <v>03-03-009</v>
      </c>
      <c r="H797" t="str">
        <f>A797&amp;D797</f>
        <v>Junior12eb8f2e-1e1f-4be5-901d-8b4bd0862d1e</v>
      </c>
      <c r="I797" s="97" t="str">
        <f>IF(ISBLANK(A797), "", IF(ISNUMBER(B797),_xlfn.CONCAT(E797, B797, ".", C797), _xlfn.CONCAT(E797, C797)))</f>
        <v>JC3.9</v>
      </c>
    </row>
    <row r="798" spans="1:9" customFormat="1" x14ac:dyDescent="0.45">
      <c r="A798" s="96" t="s">
        <v>5766</v>
      </c>
      <c r="B798">
        <v>3</v>
      </c>
      <c r="C798" s="92">
        <v>9</v>
      </c>
      <c r="D798" s="93" t="s">
        <v>1242</v>
      </c>
      <c r="E798" t="str" cm="1">
        <f t="array" ref="E798">IFERROR(_xlfn.SWITCH(A798, "Tiny", "TS", "Mini", "MC", "Junior", "JC", "Senior", "SC", "GCSE", "GCSE"),"")</f>
        <v>JC</v>
      </c>
      <c r="F798" s="92" t="str">
        <f ca="1">IFERROR(VLOOKUP(I798,INDIRECT(A798&amp;"!"&amp;" C:D"), 2, FALSE),"")</f>
        <v>Binary System</v>
      </c>
      <c r="G798" s="92" t="str" cm="1">
        <f t="array" ref="G798">IFERROR(CONCATENATE(TEXT(_xlfn.SWITCH(A798, "Tiny", "1", "Mini", "2", "Junior", "3", "Senior", "4", "GCSE", "5"),"00"),"-", IF(ISBLANK(B798), "XX", TEXT(B798,"00")), "-", TEXT(C798,"000")),"")</f>
        <v>03-03-009</v>
      </c>
      <c r="H798" t="str">
        <f>A798&amp;D798</f>
        <v>Junior1ac2eeea-66cc-4989-82f9-c961c1d4288d</v>
      </c>
      <c r="I798" s="97" t="str">
        <f>IF(ISBLANK(A798), "", IF(ISNUMBER(B798),_xlfn.CONCAT(E798, B798, ".", C798), _xlfn.CONCAT(E798, C798)))</f>
        <v>JC3.9</v>
      </c>
    </row>
    <row r="799" spans="1:9" customFormat="1" x14ac:dyDescent="0.45">
      <c r="A799" s="96" t="s">
        <v>5766</v>
      </c>
      <c r="B799">
        <v>3</v>
      </c>
      <c r="C799" s="92">
        <v>9</v>
      </c>
      <c r="D799" s="93" t="s">
        <v>1251</v>
      </c>
      <c r="E799" t="str" cm="1">
        <f t="array" ref="E799">IFERROR(_xlfn.SWITCH(A799, "Tiny", "TS", "Mini", "MC", "Junior", "JC", "Senior", "SC", "GCSE", "GCSE"),"")</f>
        <v>JC</v>
      </c>
      <c r="F799" s="92" t="str">
        <f ca="1">IFERROR(VLOOKUP(I799,INDIRECT(A799&amp;"!"&amp;" C:D"), 2, FALSE),"")</f>
        <v>Binary System</v>
      </c>
      <c r="G799" s="92" t="str" cm="1">
        <f t="array" ref="G799">IFERROR(CONCATENATE(TEXT(_xlfn.SWITCH(A799, "Tiny", "1", "Mini", "2", "Junior", "3", "Senior", "4", "GCSE", "5"),"00"),"-", IF(ISBLANK(B799), "XX", TEXT(B799,"00")), "-", TEXT(C799,"000")),"")</f>
        <v>03-03-009</v>
      </c>
      <c r="H799" t="str">
        <f>A799&amp;D799</f>
        <v>Junior7ebe7fb0-7ae4-4d8c-b2d3-477e34cca161</v>
      </c>
      <c r="I799" s="97" t="str">
        <f>IF(ISBLANK(A799), "", IF(ISNUMBER(B799),_xlfn.CONCAT(E799, B799, ".", C799), _xlfn.CONCAT(E799, C799)))</f>
        <v>JC3.9</v>
      </c>
    </row>
    <row r="800" spans="1:9" customFormat="1" x14ac:dyDescent="0.45">
      <c r="A800" s="96" t="s">
        <v>5766</v>
      </c>
      <c r="B800">
        <v>3</v>
      </c>
      <c r="C800" s="92">
        <v>9</v>
      </c>
      <c r="D800" s="93" t="s">
        <v>1245</v>
      </c>
      <c r="E800" t="str" cm="1">
        <f t="array" ref="E800">IFERROR(_xlfn.SWITCH(A800, "Tiny", "TS", "Mini", "MC", "Junior", "JC", "Senior", "SC", "GCSE", "GCSE"),"")</f>
        <v>JC</v>
      </c>
      <c r="F800" s="92" t="str">
        <f ca="1">IFERROR(VLOOKUP(I800,INDIRECT(A800&amp;"!"&amp;" C:D"), 2, FALSE),"")</f>
        <v>Binary System</v>
      </c>
      <c r="G800" s="92" t="str" cm="1">
        <f t="array" ref="G800">IFERROR(CONCATENATE(TEXT(_xlfn.SWITCH(A800, "Tiny", "1", "Mini", "2", "Junior", "3", "Senior", "4", "GCSE", "5"),"00"),"-", IF(ISBLANK(B800), "XX", TEXT(B800,"00")), "-", TEXT(C800,"000")),"")</f>
        <v>03-03-009</v>
      </c>
      <c r="H800" t="str">
        <f>A800&amp;D800</f>
        <v>Junior8ee8ea8e-3317-408d-ade0-1ebe36580e3e</v>
      </c>
      <c r="I800" s="97" t="str">
        <f>IF(ISBLANK(A800), "", IF(ISNUMBER(B800),_xlfn.CONCAT(E800, B800, ".", C800), _xlfn.CONCAT(E800, C800)))</f>
        <v>JC3.9</v>
      </c>
    </row>
    <row r="801" spans="1:9" customFormat="1" x14ac:dyDescent="0.45">
      <c r="A801" s="96" t="s">
        <v>5766</v>
      </c>
      <c r="B801">
        <v>3</v>
      </c>
      <c r="C801" s="92">
        <v>9</v>
      </c>
      <c r="D801" s="93" t="s">
        <v>1258</v>
      </c>
      <c r="E801" t="str" cm="1">
        <f t="array" ref="E801">IFERROR(_xlfn.SWITCH(A801, "Tiny", "TS", "Mini", "MC", "Junior", "JC", "Senior", "SC", "GCSE", "GCSE"),"")</f>
        <v>JC</v>
      </c>
      <c r="F801" s="92" t="str">
        <f ca="1">IFERROR(VLOOKUP(I801,INDIRECT(A801&amp;"!"&amp;" C:D"), 2, FALSE),"")</f>
        <v>Binary System</v>
      </c>
      <c r="G801" s="92" t="str" cm="1">
        <f t="array" ref="G801">IFERROR(CONCATENATE(TEXT(_xlfn.SWITCH(A801, "Tiny", "1", "Mini", "2", "Junior", "3", "Senior", "4", "GCSE", "5"),"00"),"-", IF(ISBLANK(B801), "XX", TEXT(B801,"00")), "-", TEXT(C801,"000")),"")</f>
        <v>03-03-009</v>
      </c>
      <c r="H801" t="str">
        <f>A801&amp;D801</f>
        <v>Junior92565f47-7277-49bd-bbe1-2b4b087e1f43</v>
      </c>
      <c r="I801" s="97" t="str">
        <f>IF(ISBLANK(A801), "", IF(ISNUMBER(B801),_xlfn.CONCAT(E801, B801, ".", C801), _xlfn.CONCAT(E801, C801)))</f>
        <v>JC3.9</v>
      </c>
    </row>
    <row r="802" spans="1:9" customFormat="1" x14ac:dyDescent="0.45">
      <c r="A802" s="96" t="s">
        <v>5766</v>
      </c>
      <c r="B802">
        <v>3</v>
      </c>
      <c r="C802" s="92">
        <v>9</v>
      </c>
      <c r="D802" s="93" t="s">
        <v>1262</v>
      </c>
      <c r="E802" t="str" cm="1">
        <f t="array" ref="E802">IFERROR(_xlfn.SWITCH(A802, "Tiny", "TS", "Mini", "MC", "Junior", "JC", "Senior", "SC", "GCSE", "GCSE"),"")</f>
        <v>JC</v>
      </c>
      <c r="F802" s="92" t="str">
        <f ca="1">IFERROR(VLOOKUP(I802,INDIRECT(A802&amp;"!"&amp;" C:D"), 2, FALSE),"")</f>
        <v>Binary System</v>
      </c>
      <c r="G802" s="92" t="str" cm="1">
        <f t="array" ref="G802">IFERROR(CONCATENATE(TEXT(_xlfn.SWITCH(A802, "Tiny", "1", "Mini", "2", "Junior", "3", "Senior", "4", "GCSE", "5"),"00"),"-", IF(ISBLANK(B802), "XX", TEXT(B802,"00")), "-", TEXT(C802,"000")),"")</f>
        <v>03-03-009</v>
      </c>
      <c r="H802" t="str">
        <f>A802&amp;D802</f>
        <v>Junior9d04e911-1bf3-46c0-ac3b-4b8544be78a1</v>
      </c>
      <c r="I802" s="97" t="str">
        <f>IF(ISBLANK(A802), "", IF(ISNUMBER(B802),_xlfn.CONCAT(E802, B802, ".", C802), _xlfn.CONCAT(E802, C802)))</f>
        <v>JC3.9</v>
      </c>
    </row>
    <row r="803" spans="1:9" customFormat="1" x14ac:dyDescent="0.45">
      <c r="A803" s="96" t="s">
        <v>5766</v>
      </c>
      <c r="B803">
        <v>3</v>
      </c>
      <c r="C803" s="92">
        <v>9</v>
      </c>
      <c r="D803" s="93" t="s">
        <v>1236</v>
      </c>
      <c r="E803" t="str" cm="1">
        <f t="array" ref="E803">IFERROR(_xlfn.SWITCH(A803, "Tiny", "TS", "Mini", "MC", "Junior", "JC", "Senior", "SC", "GCSE", "GCSE"),"")</f>
        <v>JC</v>
      </c>
      <c r="F803" s="92" t="str">
        <f ca="1">IFERROR(VLOOKUP(I803,INDIRECT(A803&amp;"!"&amp;" C:D"), 2, FALSE),"")</f>
        <v>Binary System</v>
      </c>
      <c r="G803" s="92" t="str" cm="1">
        <f t="array" ref="G803">IFERROR(CONCATENATE(TEXT(_xlfn.SWITCH(A803, "Tiny", "1", "Mini", "2", "Junior", "3", "Senior", "4", "GCSE", "5"),"00"),"-", IF(ISBLANK(B803), "XX", TEXT(B803,"00")), "-", TEXT(C803,"000")),"")</f>
        <v>03-03-009</v>
      </c>
      <c r="H803" t="str">
        <f>A803&amp;D803</f>
        <v>Juniord4e0a572-582d-4242-b3eb-3ada4f444145</v>
      </c>
      <c r="I803" s="97" t="str">
        <f>IF(ISBLANK(A803), "", IF(ISNUMBER(B803),_xlfn.CONCAT(E803, B803, ".", C803), _xlfn.CONCAT(E803, C803)))</f>
        <v>JC3.9</v>
      </c>
    </row>
    <row r="804" spans="1:9" customFormat="1" x14ac:dyDescent="0.45">
      <c r="A804" s="96" t="s">
        <v>5766</v>
      </c>
      <c r="B804">
        <v>3</v>
      </c>
      <c r="C804" s="92">
        <v>9</v>
      </c>
      <c r="D804" s="93" t="s">
        <v>1239</v>
      </c>
      <c r="E804" t="str" cm="1">
        <f t="array" ref="E804">IFERROR(_xlfn.SWITCH(A804, "Tiny", "TS", "Mini", "MC", "Junior", "JC", "Senior", "SC", "GCSE", "GCSE"),"")</f>
        <v>JC</v>
      </c>
      <c r="F804" s="92" t="str">
        <f ca="1">IFERROR(VLOOKUP(I804,INDIRECT(A804&amp;"!"&amp;" C:D"), 2, FALSE),"")</f>
        <v>Binary System</v>
      </c>
      <c r="G804" s="92" t="str" cm="1">
        <f t="array" ref="G804">IFERROR(CONCATENATE(TEXT(_xlfn.SWITCH(A804, "Tiny", "1", "Mini", "2", "Junior", "3", "Senior", "4", "GCSE", "5"),"00"),"-", IF(ISBLANK(B804), "XX", TEXT(B804,"00")), "-", TEXT(C804,"000")),"")</f>
        <v>03-03-009</v>
      </c>
      <c r="H804" t="str">
        <f>A804&amp;D804</f>
        <v>Juniord66af71f-87de-4c70-bc13-ed634b2e1988</v>
      </c>
      <c r="I804" s="97" t="str">
        <f>IF(ISBLANK(A804), "", IF(ISNUMBER(B804),_xlfn.CONCAT(E804, B804, ".", C804), _xlfn.CONCAT(E804, C804)))</f>
        <v>JC3.9</v>
      </c>
    </row>
    <row r="805" spans="1:9" customFormat="1" x14ac:dyDescent="0.45">
      <c r="A805" s="96" t="s">
        <v>5766</v>
      </c>
      <c r="B805">
        <v>3</v>
      </c>
      <c r="C805" s="92">
        <v>9</v>
      </c>
      <c r="D805" s="93" t="s">
        <v>1248</v>
      </c>
      <c r="E805" t="str" cm="1">
        <f t="array" ref="E805">IFERROR(_xlfn.SWITCH(A805, "Tiny", "TS", "Mini", "MC", "Junior", "JC", "Senior", "SC", "GCSE", "GCSE"),"")</f>
        <v>JC</v>
      </c>
      <c r="F805" s="92" t="str">
        <f ca="1">IFERROR(VLOOKUP(I805,INDIRECT(A805&amp;"!"&amp;" C:D"), 2, FALSE),"")</f>
        <v>Binary System</v>
      </c>
      <c r="G805" s="92" t="str" cm="1">
        <f t="array" ref="G805">IFERROR(CONCATENATE(TEXT(_xlfn.SWITCH(A805, "Tiny", "1", "Mini", "2", "Junior", "3", "Senior", "4", "GCSE", "5"),"00"),"-", IF(ISBLANK(B805), "XX", TEXT(B805,"00")), "-", TEXT(C805,"000")),"")</f>
        <v>03-03-009</v>
      </c>
      <c r="H805" t="str">
        <f>A805&amp;D805</f>
        <v>Juniored5936e8-ad50-419f-83c4-3c4a3b18a903</v>
      </c>
      <c r="I805" s="97" t="str">
        <f>IF(ISBLANK(A805), "", IF(ISNUMBER(B805),_xlfn.CONCAT(E805, B805, ".", C805), _xlfn.CONCAT(E805, C805)))</f>
        <v>JC3.9</v>
      </c>
    </row>
    <row r="806" spans="1:9" customFormat="1" x14ac:dyDescent="0.45">
      <c r="A806" s="96" t="s">
        <v>5766</v>
      </c>
      <c r="B806">
        <v>4</v>
      </c>
      <c r="C806" s="92">
        <v>1</v>
      </c>
      <c r="D806" s="93" t="s">
        <v>1405</v>
      </c>
      <c r="E806" t="str" cm="1">
        <f t="array" ref="E806">IFERROR(_xlfn.SWITCH(A806, "Tiny", "TS", "Mini", "MC", "Junior", "JC", "Senior", "SC", "GCSE", "GCSE"),"")</f>
        <v>JC</v>
      </c>
      <c r="F806" s="92" t="str">
        <f ca="1">IFERROR(VLOOKUP(I806,INDIRECT(A806&amp;"!"&amp;" C:D"), 2, FALSE),"")</f>
        <v>Classes &amp; Objects</v>
      </c>
      <c r="G806" s="92" t="str" cm="1">
        <f t="array" ref="G806">IFERROR(CONCATENATE(TEXT(_xlfn.SWITCH(A806, "Tiny", "1", "Mini", "2", "Junior", "3", "Senior", "4", "GCSE", "5"),"00"),"-", IF(ISBLANK(B806), "XX", TEXT(B806,"00")), "-", TEXT(C806,"000")),"")</f>
        <v>03-04-001</v>
      </c>
      <c r="H806" t="str">
        <f>A806&amp;D806</f>
        <v>Junior21ba89d8-dd52-422c-b547-fb3da71c7e4c</v>
      </c>
      <c r="I806" s="97" t="str">
        <f>IF(ISBLANK(A806), "", IF(ISNUMBER(B806),_xlfn.CONCAT(E806, B806, ".", C806), _xlfn.CONCAT(E806, C806)))</f>
        <v>JC4.1</v>
      </c>
    </row>
    <row r="807" spans="1:9" customFormat="1" x14ac:dyDescent="0.45">
      <c r="A807" s="96" t="s">
        <v>5766</v>
      </c>
      <c r="B807">
        <v>4</v>
      </c>
      <c r="C807" s="92">
        <v>1</v>
      </c>
      <c r="D807" s="93" t="s">
        <v>2160</v>
      </c>
      <c r="E807" t="str" cm="1">
        <f t="array" ref="E807">IFERROR(_xlfn.SWITCH(A807, "Tiny", "TS", "Mini", "MC", "Junior", "JC", "Senior", "SC", "GCSE", "GCSE"),"")</f>
        <v>JC</v>
      </c>
      <c r="F807" s="92" t="str">
        <f ca="1">IFERROR(VLOOKUP(I807,INDIRECT(A807&amp;"!"&amp;" C:D"), 2, FALSE),"")</f>
        <v>Classes &amp; Objects</v>
      </c>
      <c r="G807" s="92" t="str" cm="1">
        <f t="array" ref="G807">IFERROR(CONCATENATE(TEXT(_xlfn.SWITCH(A807, "Tiny", "1", "Mini", "2", "Junior", "3", "Senior", "4", "GCSE", "5"),"00"),"-", IF(ISBLANK(B807), "XX", TEXT(B807,"00")), "-", TEXT(C807,"000")),"")</f>
        <v>03-04-001</v>
      </c>
      <c r="H807" t="str">
        <f>A807&amp;D807</f>
        <v>Junior237294bf-09f9-4c03-b2b9-abf7bbb76dfa</v>
      </c>
      <c r="I807" s="97" t="str">
        <f>IF(ISBLANK(A807), "", IF(ISNUMBER(B807),_xlfn.CONCAT(E807, B807, ".", C807), _xlfn.CONCAT(E807, C807)))</f>
        <v>JC4.1</v>
      </c>
    </row>
    <row r="808" spans="1:9" customFormat="1" x14ac:dyDescent="0.45">
      <c r="A808" s="96" t="s">
        <v>5766</v>
      </c>
      <c r="B808">
        <v>4</v>
      </c>
      <c r="C808" s="92">
        <v>1</v>
      </c>
      <c r="D808" s="93" t="s">
        <v>2071</v>
      </c>
      <c r="E808" t="str" cm="1">
        <f t="array" ref="E808">IFERROR(_xlfn.SWITCH(A808, "Tiny", "TS", "Mini", "MC", "Junior", "JC", "Senior", "SC", "GCSE", "GCSE"),"")</f>
        <v>JC</v>
      </c>
      <c r="F808" s="92" t="str">
        <f ca="1">IFERROR(VLOOKUP(I808,INDIRECT(A808&amp;"!"&amp;" C:D"), 2, FALSE),"")</f>
        <v>Classes &amp; Objects</v>
      </c>
      <c r="G808" s="92" t="str" cm="1">
        <f t="array" ref="G808">IFERROR(CONCATENATE(TEXT(_xlfn.SWITCH(A808, "Tiny", "1", "Mini", "2", "Junior", "3", "Senior", "4", "GCSE", "5"),"00"),"-", IF(ISBLANK(B808), "XX", TEXT(B808,"00")), "-", TEXT(C808,"000")),"")</f>
        <v>03-04-001</v>
      </c>
      <c r="H808" t="str">
        <f>A808&amp;D808</f>
        <v>Junior256fb757-297b-4a6e-a747-0c18e35fc5e5</v>
      </c>
      <c r="I808" s="97" t="str">
        <f>IF(ISBLANK(A808), "", IF(ISNUMBER(B808),_xlfn.CONCAT(E808, B808, ".", C808), _xlfn.CONCAT(E808, C808)))</f>
        <v>JC4.1</v>
      </c>
    </row>
    <row r="809" spans="1:9" customFormat="1" x14ac:dyDescent="0.45">
      <c r="A809" s="96" t="s">
        <v>5766</v>
      </c>
      <c r="B809">
        <v>4</v>
      </c>
      <c r="C809" s="92">
        <v>1</v>
      </c>
      <c r="D809" s="93" t="s">
        <v>1338</v>
      </c>
      <c r="E809" t="str" cm="1">
        <f t="array" ref="E809">IFERROR(_xlfn.SWITCH(A809, "Tiny", "TS", "Mini", "MC", "Junior", "JC", "Senior", "SC", "GCSE", "GCSE"),"")</f>
        <v>JC</v>
      </c>
      <c r="F809" s="92" t="str">
        <f ca="1">IFERROR(VLOOKUP(I809,INDIRECT(A809&amp;"!"&amp;" C:D"), 2, FALSE),"")</f>
        <v>Classes &amp; Objects</v>
      </c>
      <c r="G809" s="92" t="str" cm="1">
        <f t="array" ref="G809">IFERROR(CONCATENATE(TEXT(_xlfn.SWITCH(A809, "Tiny", "1", "Mini", "2", "Junior", "3", "Senior", "4", "GCSE", "5"),"00"),"-", IF(ISBLANK(B809), "XX", TEXT(B809,"00")), "-", TEXT(C809,"000")),"")</f>
        <v>03-04-001</v>
      </c>
      <c r="H809" t="str">
        <f>A809&amp;D809</f>
        <v>Junior2592fa22-98b3-433a-89c9-cc04999936f6</v>
      </c>
      <c r="I809" s="97" t="str">
        <f>IF(ISBLANK(A809), "", IF(ISNUMBER(B809),_xlfn.CONCAT(E809, B809, ".", C809), _xlfn.CONCAT(E809, C809)))</f>
        <v>JC4.1</v>
      </c>
    </row>
    <row r="810" spans="1:9" customFormat="1" x14ac:dyDescent="0.45">
      <c r="A810" s="96" t="s">
        <v>5766</v>
      </c>
      <c r="B810">
        <v>4</v>
      </c>
      <c r="C810" s="92">
        <v>1</v>
      </c>
      <c r="D810" s="93" t="s">
        <v>1463</v>
      </c>
      <c r="E810" t="str" cm="1">
        <f t="array" ref="E810">IFERROR(_xlfn.SWITCH(A810, "Tiny", "TS", "Mini", "MC", "Junior", "JC", "Senior", "SC", "GCSE", "GCSE"),"")</f>
        <v>JC</v>
      </c>
      <c r="F810" s="92" t="str">
        <f ca="1">IFERROR(VLOOKUP(I810,INDIRECT(A810&amp;"!"&amp;" C:D"), 2, FALSE),"")</f>
        <v>Classes &amp; Objects</v>
      </c>
      <c r="G810" s="92" t="str" cm="1">
        <f t="array" ref="G810">IFERROR(CONCATENATE(TEXT(_xlfn.SWITCH(A810, "Tiny", "1", "Mini", "2", "Junior", "3", "Senior", "4", "GCSE", "5"),"00"),"-", IF(ISBLANK(B810), "XX", TEXT(B810,"00")), "-", TEXT(C810,"000")),"")</f>
        <v>03-04-001</v>
      </c>
      <c r="H810" t="str">
        <f>A810&amp;D810</f>
        <v>Junior2713707d-5fee-43ec-aa13-8369590e16e3</v>
      </c>
      <c r="I810" s="97" t="str">
        <f>IF(ISBLANK(A810), "", IF(ISNUMBER(B810),_xlfn.CONCAT(E810, B810, ".", C810), _xlfn.CONCAT(E810, C810)))</f>
        <v>JC4.1</v>
      </c>
    </row>
    <row r="811" spans="1:9" customFormat="1" x14ac:dyDescent="0.45">
      <c r="A811" s="96" t="s">
        <v>5766</v>
      </c>
      <c r="B811">
        <v>4</v>
      </c>
      <c r="C811" s="92">
        <v>1</v>
      </c>
      <c r="D811" s="93" t="s">
        <v>1335</v>
      </c>
      <c r="E811" t="str" cm="1">
        <f t="array" ref="E811">IFERROR(_xlfn.SWITCH(A811, "Tiny", "TS", "Mini", "MC", "Junior", "JC", "Senior", "SC", "GCSE", "GCSE"),"")</f>
        <v>JC</v>
      </c>
      <c r="F811" s="92" t="str">
        <f ca="1">IFERROR(VLOOKUP(I811,INDIRECT(A811&amp;"!"&amp;" C:D"), 2, FALSE),"")</f>
        <v>Classes &amp; Objects</v>
      </c>
      <c r="G811" s="92" t="str" cm="1">
        <f t="array" ref="G811">IFERROR(CONCATENATE(TEXT(_xlfn.SWITCH(A811, "Tiny", "1", "Mini", "2", "Junior", "3", "Senior", "4", "GCSE", "5"),"00"),"-", IF(ISBLANK(B811), "XX", TEXT(B811,"00")), "-", TEXT(C811,"000")),"")</f>
        <v>03-04-001</v>
      </c>
      <c r="H811" t="str">
        <f>A811&amp;D811</f>
        <v>Junior2737d033-57c8-4b84-91ec-18834d7ad9d2</v>
      </c>
      <c r="I811" s="97" t="str">
        <f>IF(ISBLANK(A811), "", IF(ISNUMBER(B811),_xlfn.CONCAT(E811, B811, ".", C811), _xlfn.CONCAT(E811, C811)))</f>
        <v>JC4.1</v>
      </c>
    </row>
    <row r="812" spans="1:9" customFormat="1" x14ac:dyDescent="0.45">
      <c r="A812" s="96" t="s">
        <v>5766</v>
      </c>
      <c r="B812">
        <v>4</v>
      </c>
      <c r="C812" s="92">
        <v>1</v>
      </c>
      <c r="D812" s="93" t="s">
        <v>1451</v>
      </c>
      <c r="E812" t="str" cm="1">
        <f t="array" ref="E812">IFERROR(_xlfn.SWITCH(A812, "Tiny", "TS", "Mini", "MC", "Junior", "JC", "Senior", "SC", "GCSE", "GCSE"),"")</f>
        <v>JC</v>
      </c>
      <c r="F812" s="92" t="str">
        <f ca="1">IFERROR(VLOOKUP(I812,INDIRECT(A812&amp;"!"&amp;" C:D"), 2, FALSE),"")</f>
        <v>Classes &amp; Objects</v>
      </c>
      <c r="G812" s="92" t="str" cm="1">
        <f t="array" ref="G812">IFERROR(CONCATENATE(TEXT(_xlfn.SWITCH(A812, "Tiny", "1", "Mini", "2", "Junior", "3", "Senior", "4", "GCSE", "5"),"00"),"-", IF(ISBLANK(B812), "XX", TEXT(B812,"00")), "-", TEXT(C812,"000")),"")</f>
        <v>03-04-001</v>
      </c>
      <c r="H812" t="str">
        <f>A812&amp;D812</f>
        <v>Junior3ba22ee3-8c88-4add-af1f-a0ff21c3fdae</v>
      </c>
      <c r="I812" s="97" t="str">
        <f>IF(ISBLANK(A812), "", IF(ISNUMBER(B812),_xlfn.CONCAT(E812, B812, ".", C812), _xlfn.CONCAT(E812, C812)))</f>
        <v>JC4.1</v>
      </c>
    </row>
    <row r="813" spans="1:9" customFormat="1" x14ac:dyDescent="0.45">
      <c r="A813" s="96" t="s">
        <v>5766</v>
      </c>
      <c r="B813">
        <v>4</v>
      </c>
      <c r="C813" s="92">
        <v>1</v>
      </c>
      <c r="D813" s="98" t="s">
        <v>1460</v>
      </c>
      <c r="E813" t="str" cm="1">
        <f t="array" ref="E813">IFERROR(_xlfn.SWITCH(A813, "Tiny", "TS", "Mini", "MC", "Junior", "JC", "Senior", "SC", "GCSE", "GCSE"),"")</f>
        <v>JC</v>
      </c>
      <c r="F813" s="92" t="str">
        <f ca="1">IFERROR(VLOOKUP(I813,INDIRECT(A813&amp;"!"&amp;" C:D"), 2, FALSE),"")</f>
        <v>Classes &amp; Objects</v>
      </c>
      <c r="G813" s="92" t="str" cm="1">
        <f t="array" ref="G813">IFERROR(CONCATENATE(TEXT(_xlfn.SWITCH(A813, "Tiny", "1", "Mini", "2", "Junior", "3", "Senior", "4", "GCSE", "5"),"00"),"-", IF(ISBLANK(B813), "XX", TEXT(B813,"00")), "-", TEXT(C813,"000")),"")</f>
        <v>03-04-001</v>
      </c>
      <c r="H813" t="str">
        <f>A813&amp;D813</f>
        <v>Junior3e9925d8-5cf7-4e82-a06a-286170f6c517</v>
      </c>
      <c r="I813" s="97" t="str">
        <f>IF(ISBLANK(A813), "", IF(ISNUMBER(B813),_xlfn.CONCAT(E813, B813, ".", C813), _xlfn.CONCAT(E813, C813)))</f>
        <v>JC4.1</v>
      </c>
    </row>
    <row r="814" spans="1:9" customFormat="1" x14ac:dyDescent="0.45">
      <c r="A814" s="96" t="s">
        <v>5766</v>
      </c>
      <c r="B814">
        <v>4</v>
      </c>
      <c r="C814" s="92">
        <v>1</v>
      </c>
      <c r="D814" s="93" t="s">
        <v>1472</v>
      </c>
      <c r="E814" t="str" cm="1">
        <f t="array" ref="E814">IFERROR(_xlfn.SWITCH(A814, "Tiny", "TS", "Mini", "MC", "Junior", "JC", "Senior", "SC", "GCSE", "GCSE"),"")</f>
        <v>JC</v>
      </c>
      <c r="F814" s="92" t="str">
        <f ca="1">IFERROR(VLOOKUP(I814,INDIRECT(A814&amp;"!"&amp;" C:D"), 2, FALSE),"")</f>
        <v>Classes &amp; Objects</v>
      </c>
      <c r="G814" s="92" t="str" cm="1">
        <f t="array" ref="G814">IFERROR(CONCATENATE(TEXT(_xlfn.SWITCH(A814, "Tiny", "1", "Mini", "2", "Junior", "3", "Senior", "4", "GCSE", "5"),"00"),"-", IF(ISBLANK(B814), "XX", TEXT(B814,"00")), "-", TEXT(C814,"000")),"")</f>
        <v>03-04-001</v>
      </c>
      <c r="H814" t="str">
        <f>A814&amp;D814</f>
        <v>Junior400b00f5-aae7-442b-9c6c-85a0018a8b50</v>
      </c>
      <c r="I814" s="97" t="str">
        <f>IF(ISBLANK(A814), "", IF(ISNUMBER(B814),_xlfn.CONCAT(E814, B814, ".", C814), _xlfn.CONCAT(E814, C814)))</f>
        <v>JC4.1</v>
      </c>
    </row>
    <row r="815" spans="1:9" customFormat="1" x14ac:dyDescent="0.45">
      <c r="A815" s="96" t="s">
        <v>5766</v>
      </c>
      <c r="B815">
        <v>4</v>
      </c>
      <c r="C815" s="92">
        <v>1</v>
      </c>
      <c r="D815" s="93" t="s">
        <v>1481</v>
      </c>
      <c r="E815" t="str" cm="1">
        <f t="array" ref="E815">IFERROR(_xlfn.SWITCH(A815, "Tiny", "TS", "Mini", "MC", "Junior", "JC", "Senior", "SC", "GCSE", "GCSE"),"")</f>
        <v>JC</v>
      </c>
      <c r="F815" s="92" t="str">
        <f ca="1">IFERROR(VLOOKUP(I815,INDIRECT(A815&amp;"!"&amp;" C:D"), 2, FALSE),"")</f>
        <v>Classes &amp; Objects</v>
      </c>
      <c r="G815" s="92" t="str" cm="1">
        <f t="array" ref="G815">IFERROR(CONCATENATE(TEXT(_xlfn.SWITCH(A815, "Tiny", "1", "Mini", "2", "Junior", "3", "Senior", "4", "GCSE", "5"),"00"),"-", IF(ISBLANK(B815), "XX", TEXT(B815,"00")), "-", TEXT(C815,"000")),"")</f>
        <v>03-04-001</v>
      </c>
      <c r="H815" t="str">
        <f>A815&amp;D815</f>
        <v>Junior471355ed-4d8d-4693-b1e3-7167030fc05d</v>
      </c>
      <c r="I815" s="97" t="str">
        <f>IF(ISBLANK(A815), "", IF(ISNUMBER(B815),_xlfn.CONCAT(E815, B815, ".", C815), _xlfn.CONCAT(E815, C815)))</f>
        <v>JC4.1</v>
      </c>
    </row>
    <row r="816" spans="1:9" customFormat="1" x14ac:dyDescent="0.45">
      <c r="A816" s="96" t="s">
        <v>5766</v>
      </c>
      <c r="B816">
        <v>4</v>
      </c>
      <c r="C816" s="92">
        <v>1</v>
      </c>
      <c r="D816" s="93" t="s">
        <v>1457</v>
      </c>
      <c r="E816" t="str" cm="1">
        <f t="array" ref="E816">IFERROR(_xlfn.SWITCH(A816, "Tiny", "TS", "Mini", "MC", "Junior", "JC", "Senior", "SC", "GCSE", "GCSE"),"")</f>
        <v>JC</v>
      </c>
      <c r="F816" s="92" t="str">
        <f ca="1">IFERROR(VLOOKUP(I816,INDIRECT(A816&amp;"!"&amp;" C:D"), 2, FALSE),"")</f>
        <v>Classes &amp; Objects</v>
      </c>
      <c r="G816" s="92" t="str" cm="1">
        <f t="array" ref="G816">IFERROR(CONCATENATE(TEXT(_xlfn.SWITCH(A816, "Tiny", "1", "Mini", "2", "Junior", "3", "Senior", "4", "GCSE", "5"),"00"),"-", IF(ISBLANK(B816), "XX", TEXT(B816,"00")), "-", TEXT(C816,"000")),"")</f>
        <v>03-04-001</v>
      </c>
      <c r="H816" t="str">
        <f>A816&amp;D816</f>
        <v>Junior5d501b71-35b2-4ed0-b0ff-01328e6cace0</v>
      </c>
      <c r="I816" s="97" t="str">
        <f>IF(ISBLANK(A816), "", IF(ISNUMBER(B816),_xlfn.CONCAT(E816, B816, ".", C816), _xlfn.CONCAT(E816, C816)))</f>
        <v>JC4.1</v>
      </c>
    </row>
    <row r="817" spans="1:9" customFormat="1" x14ac:dyDescent="0.45">
      <c r="A817" s="96" t="s">
        <v>5766</v>
      </c>
      <c r="B817">
        <v>4</v>
      </c>
      <c r="C817" s="92">
        <v>1</v>
      </c>
      <c r="D817" s="93" t="s">
        <v>2044</v>
      </c>
      <c r="E817" t="str" cm="1">
        <f t="array" ref="E817">IFERROR(_xlfn.SWITCH(A817, "Tiny", "TS", "Mini", "MC", "Junior", "JC", "Senior", "SC", "GCSE", "GCSE"),"")</f>
        <v>JC</v>
      </c>
      <c r="F817" s="92" t="str">
        <f ca="1">IFERROR(VLOOKUP(I817,INDIRECT(A817&amp;"!"&amp;" C:D"), 2, FALSE),"")</f>
        <v>Classes &amp; Objects</v>
      </c>
      <c r="G817" s="92" t="str" cm="1">
        <f t="array" ref="G817">IFERROR(CONCATENATE(TEXT(_xlfn.SWITCH(A817, "Tiny", "1", "Mini", "2", "Junior", "3", "Senior", "4", "GCSE", "5"),"00"),"-", IF(ISBLANK(B817), "XX", TEXT(B817,"00")), "-", TEXT(C817,"000")),"")</f>
        <v>03-04-001</v>
      </c>
      <c r="H817" t="str">
        <f>A817&amp;D817</f>
        <v>Junior5f78759b-51ad-4754-8edc-efc5f0251e9c</v>
      </c>
      <c r="I817" s="97" t="str">
        <f>IF(ISBLANK(A817), "", IF(ISNUMBER(B817),_xlfn.CONCAT(E817, B817, ".", C817), _xlfn.CONCAT(E817, C817)))</f>
        <v>JC4.1</v>
      </c>
    </row>
    <row r="818" spans="1:9" customFormat="1" x14ac:dyDescent="0.45">
      <c r="A818" s="96" t="s">
        <v>5766</v>
      </c>
      <c r="B818">
        <v>4</v>
      </c>
      <c r="C818" s="92">
        <v>1</v>
      </c>
      <c r="D818" s="93" t="s">
        <v>1454</v>
      </c>
      <c r="E818" t="str" cm="1">
        <f t="array" ref="E818">IFERROR(_xlfn.SWITCH(A818, "Tiny", "TS", "Mini", "MC", "Junior", "JC", "Senior", "SC", "GCSE", "GCSE"),"")</f>
        <v>JC</v>
      </c>
      <c r="F818" s="92" t="str">
        <f ca="1">IFERROR(VLOOKUP(I818,INDIRECT(A818&amp;"!"&amp;" C:D"), 2, FALSE),"")</f>
        <v>Classes &amp; Objects</v>
      </c>
      <c r="G818" s="92" t="str" cm="1">
        <f t="array" ref="G818">IFERROR(CONCATENATE(TEXT(_xlfn.SWITCH(A818, "Tiny", "1", "Mini", "2", "Junior", "3", "Senior", "4", "GCSE", "5"),"00"),"-", IF(ISBLANK(B818), "XX", TEXT(B818,"00")), "-", TEXT(C818,"000")),"")</f>
        <v>03-04-001</v>
      </c>
      <c r="H818" t="str">
        <f>A818&amp;D818</f>
        <v>Junior64707162-3631-46e7-acdd-ec05fd10ff56</v>
      </c>
      <c r="I818" s="97" t="str">
        <f>IF(ISBLANK(A818), "", IF(ISNUMBER(B818),_xlfn.CONCAT(E818, B818, ".", C818), _xlfn.CONCAT(E818, C818)))</f>
        <v>JC4.1</v>
      </c>
    </row>
    <row r="819" spans="1:9" customFormat="1" x14ac:dyDescent="0.45">
      <c r="A819" s="96" t="s">
        <v>5766</v>
      </c>
      <c r="B819">
        <v>4</v>
      </c>
      <c r="C819" s="92">
        <v>1</v>
      </c>
      <c r="D819" s="93" t="s">
        <v>2154</v>
      </c>
      <c r="E819" t="str" cm="1">
        <f t="array" ref="E819">IFERROR(_xlfn.SWITCH(A819, "Tiny", "TS", "Mini", "MC", "Junior", "JC", "Senior", "SC", "GCSE", "GCSE"),"")</f>
        <v>JC</v>
      </c>
      <c r="F819" s="92" t="str">
        <f ca="1">IFERROR(VLOOKUP(I819,INDIRECT(A819&amp;"!"&amp;" C:D"), 2, FALSE),"")</f>
        <v>Classes &amp; Objects</v>
      </c>
      <c r="G819" s="92" t="str" cm="1">
        <f t="array" ref="G819">IFERROR(CONCATENATE(TEXT(_xlfn.SWITCH(A819, "Tiny", "1", "Mini", "2", "Junior", "3", "Senior", "4", "GCSE", "5"),"00"),"-", IF(ISBLANK(B819), "XX", TEXT(B819,"00")), "-", TEXT(C819,"000")),"")</f>
        <v>03-04-001</v>
      </c>
      <c r="H819" t="str">
        <f>A819&amp;D819</f>
        <v>Junior6c267b28-6dbc-4947-8818-79a7e9ab88ab</v>
      </c>
      <c r="I819" s="97" t="str">
        <f>IF(ISBLANK(A819), "", IF(ISNUMBER(B819),_xlfn.CONCAT(E819, B819, ".", C819), _xlfn.CONCAT(E819, C819)))</f>
        <v>JC4.1</v>
      </c>
    </row>
    <row r="820" spans="1:9" customFormat="1" x14ac:dyDescent="0.45">
      <c r="A820" s="96" t="s">
        <v>5766</v>
      </c>
      <c r="B820">
        <v>4</v>
      </c>
      <c r="C820" s="92">
        <v>1</v>
      </c>
      <c r="D820" s="93" t="s">
        <v>1478</v>
      </c>
      <c r="E820" t="str" cm="1">
        <f t="array" ref="E820">IFERROR(_xlfn.SWITCH(A820, "Tiny", "TS", "Mini", "MC", "Junior", "JC", "Senior", "SC", "GCSE", "GCSE"),"")</f>
        <v>JC</v>
      </c>
      <c r="F820" s="92" t="str">
        <f ca="1">IFERROR(VLOOKUP(I820,INDIRECT(A820&amp;"!"&amp;" C:D"), 2, FALSE),"")</f>
        <v>Classes &amp; Objects</v>
      </c>
      <c r="G820" s="92" t="str" cm="1">
        <f t="array" ref="G820">IFERROR(CONCATENATE(TEXT(_xlfn.SWITCH(A820, "Tiny", "1", "Mini", "2", "Junior", "3", "Senior", "4", "GCSE", "5"),"00"),"-", IF(ISBLANK(B820), "XX", TEXT(B820,"00")), "-", TEXT(C820,"000")),"")</f>
        <v>03-04-001</v>
      </c>
      <c r="H820" t="str">
        <f>A820&amp;D820</f>
        <v>Juniora92c0516-8122-4fc0-80a9-42412c74206f</v>
      </c>
      <c r="I820" s="97" t="str">
        <f>IF(ISBLANK(A820), "", IF(ISNUMBER(B820),_xlfn.CONCAT(E820, B820, ".", C820), _xlfn.CONCAT(E820, C820)))</f>
        <v>JC4.1</v>
      </c>
    </row>
    <row r="821" spans="1:9" customFormat="1" x14ac:dyDescent="0.45">
      <c r="A821" s="96" t="s">
        <v>5766</v>
      </c>
      <c r="B821">
        <v>4</v>
      </c>
      <c r="C821" s="92">
        <v>1</v>
      </c>
      <c r="D821" s="93" t="s">
        <v>1448</v>
      </c>
      <c r="E821" t="str" cm="1">
        <f t="array" ref="E821">IFERROR(_xlfn.SWITCH(A821, "Tiny", "TS", "Mini", "MC", "Junior", "JC", "Senior", "SC", "GCSE", "GCSE"),"")</f>
        <v>JC</v>
      </c>
      <c r="F821" s="92" t="str">
        <f ca="1">IFERROR(VLOOKUP(I821,INDIRECT(A821&amp;"!"&amp;" C:D"), 2, FALSE),"")</f>
        <v>Classes &amp; Objects</v>
      </c>
      <c r="G821" s="92" t="str" cm="1">
        <f t="array" ref="G821">IFERROR(CONCATENATE(TEXT(_xlfn.SWITCH(A821, "Tiny", "1", "Mini", "2", "Junior", "3", "Senior", "4", "GCSE", "5"),"00"),"-", IF(ISBLANK(B821), "XX", TEXT(B821,"00")), "-", TEXT(C821,"000")),"")</f>
        <v>03-04-001</v>
      </c>
      <c r="H821" t="str">
        <f>A821&amp;D821</f>
        <v>Junioraaedabcc-7c7e-4d1f-b508-a28dff889327</v>
      </c>
      <c r="I821" s="97" t="str">
        <f>IF(ISBLANK(A821), "", IF(ISNUMBER(B821),_xlfn.CONCAT(E821, B821, ".", C821), _xlfn.CONCAT(E821, C821)))</f>
        <v>JC4.1</v>
      </c>
    </row>
    <row r="822" spans="1:9" customFormat="1" x14ac:dyDescent="0.45">
      <c r="A822" s="96" t="s">
        <v>5766</v>
      </c>
      <c r="B822">
        <v>4</v>
      </c>
      <c r="C822" s="92">
        <v>1</v>
      </c>
      <c r="D822" s="93" t="s">
        <v>2080</v>
      </c>
      <c r="E822" t="str" cm="1">
        <f t="array" ref="E822">IFERROR(_xlfn.SWITCH(A822, "Tiny", "TS", "Mini", "MC", "Junior", "JC", "Senior", "SC", "GCSE", "GCSE"),"")</f>
        <v>JC</v>
      </c>
      <c r="F822" s="92" t="str">
        <f ca="1">IFERROR(VLOOKUP(I822,INDIRECT(A822&amp;"!"&amp;" C:D"), 2, FALSE),"")</f>
        <v>Classes &amp; Objects</v>
      </c>
      <c r="G822" s="92" t="str" cm="1">
        <f t="array" ref="G822">IFERROR(CONCATENATE(TEXT(_xlfn.SWITCH(A822, "Tiny", "1", "Mini", "2", "Junior", "3", "Senior", "4", "GCSE", "5"),"00"),"-", IF(ISBLANK(B822), "XX", TEXT(B822,"00")), "-", TEXT(C822,"000")),"")</f>
        <v>03-04-001</v>
      </c>
      <c r="H822" t="str">
        <f>A822&amp;D822</f>
        <v>Juniore4d47d2c-dd36-4e2b-b41d-c62e5ea90f9a</v>
      </c>
      <c r="I822" s="97" t="str">
        <f>IF(ISBLANK(A822), "", IF(ISNUMBER(B822),_xlfn.CONCAT(E822, B822, ".", C822), _xlfn.CONCAT(E822, C822)))</f>
        <v>JC4.1</v>
      </c>
    </row>
    <row r="823" spans="1:9" customFormat="1" x14ac:dyDescent="0.45">
      <c r="A823" s="96" t="s">
        <v>5766</v>
      </c>
      <c r="B823">
        <v>4</v>
      </c>
      <c r="C823" s="92">
        <v>1</v>
      </c>
      <c r="D823" s="93" t="s">
        <v>1475</v>
      </c>
      <c r="E823" t="str" cm="1">
        <f t="array" ref="E823">IFERROR(_xlfn.SWITCH(A823, "Tiny", "TS", "Mini", "MC", "Junior", "JC", "Senior", "SC", "GCSE", "GCSE"),"")</f>
        <v>JC</v>
      </c>
      <c r="F823" s="92" t="str">
        <f ca="1">IFERROR(VLOOKUP(I823,INDIRECT(A823&amp;"!"&amp;" C:D"), 2, FALSE),"")</f>
        <v>Classes &amp; Objects</v>
      </c>
      <c r="G823" s="92" t="str" cm="1">
        <f t="array" ref="G823">IFERROR(CONCATENATE(TEXT(_xlfn.SWITCH(A823, "Tiny", "1", "Mini", "2", "Junior", "3", "Senior", "4", "GCSE", "5"),"00"),"-", IF(ISBLANK(B823), "XX", TEXT(B823,"00")), "-", TEXT(C823,"000")),"")</f>
        <v>03-04-001</v>
      </c>
      <c r="H823" t="str">
        <f>A823&amp;D823</f>
        <v>Junioredd2c1c0-6931-4882-995c-cc7847cb125e</v>
      </c>
      <c r="I823" s="97" t="str">
        <f>IF(ISBLANK(A823), "", IF(ISNUMBER(B823),_xlfn.CONCAT(E823, B823, ".", C823), _xlfn.CONCAT(E823, C823)))</f>
        <v>JC4.1</v>
      </c>
    </row>
    <row r="824" spans="1:9" customFormat="1" x14ac:dyDescent="0.45">
      <c r="A824" s="96" t="s">
        <v>5766</v>
      </c>
      <c r="B824">
        <v>4</v>
      </c>
      <c r="C824" s="92">
        <v>1</v>
      </c>
      <c r="D824" s="93" t="s">
        <v>1329</v>
      </c>
      <c r="E824" t="str" cm="1">
        <f t="array" ref="E824">IFERROR(_xlfn.SWITCH(A824, "Tiny", "TS", "Mini", "MC", "Junior", "JC", "Senior", "SC", "GCSE", "GCSE"),"")</f>
        <v>JC</v>
      </c>
      <c r="F824" s="92" t="str">
        <f ca="1">IFERROR(VLOOKUP(I824,INDIRECT(A824&amp;"!"&amp;" C:D"), 2, FALSE),"")</f>
        <v>Classes &amp; Objects</v>
      </c>
      <c r="G824" s="92" t="str" cm="1">
        <f t="array" ref="G824">IFERROR(CONCATENATE(TEXT(_xlfn.SWITCH(A824, "Tiny", "1", "Mini", "2", "Junior", "3", "Senior", "4", "GCSE", "5"),"00"),"-", IF(ISBLANK(B824), "XX", TEXT(B824,"00")), "-", TEXT(C824,"000")),"")</f>
        <v>03-04-001</v>
      </c>
      <c r="H824" t="str">
        <f>A824&amp;D824</f>
        <v>Juniorf06c9730-8897-45bb-ba8f-3cc15fe3518a</v>
      </c>
      <c r="I824" s="97" t="str">
        <f>IF(ISBLANK(A824), "", IF(ISNUMBER(B824),_xlfn.CONCAT(E824, B824, ".", C824), _xlfn.CONCAT(E824, C824)))</f>
        <v>JC4.1</v>
      </c>
    </row>
    <row r="825" spans="1:9" customFormat="1" x14ac:dyDescent="0.45">
      <c r="A825" s="96" t="s">
        <v>5766</v>
      </c>
      <c r="B825">
        <v>4</v>
      </c>
      <c r="C825" s="92">
        <v>2</v>
      </c>
      <c r="D825" s="93" t="s">
        <v>2071</v>
      </c>
      <c r="E825" t="str" cm="1">
        <f t="array" ref="E825">IFERROR(_xlfn.SWITCH(A825, "Tiny", "TS", "Mini", "MC", "Junior", "JC", "Senior", "SC", "GCSE", "GCSE"),"")</f>
        <v>JC</v>
      </c>
      <c r="F825" s="92" t="str">
        <f ca="1">IFERROR(VLOOKUP(I825,INDIRECT(A825&amp;"!"&amp;" C:D"), 2, FALSE),"")</f>
        <v>Player Movement</v>
      </c>
      <c r="G825" s="92" t="str" cm="1">
        <f t="array" ref="G825">IFERROR(CONCATENATE(TEXT(_xlfn.SWITCH(A825, "Tiny", "1", "Mini", "2", "Junior", "3", "Senior", "4", "GCSE", "5"),"00"),"-", IF(ISBLANK(B825), "XX", TEXT(B825,"00")), "-", TEXT(C825,"000")),"")</f>
        <v>03-04-002</v>
      </c>
      <c r="H825" t="str">
        <f>A825&amp;D825</f>
        <v>Junior256fb757-297b-4a6e-a747-0c18e35fc5e5</v>
      </c>
      <c r="I825" s="97" t="str">
        <f>IF(ISBLANK(A825), "", IF(ISNUMBER(B825),_xlfn.CONCAT(E825, B825, ".", C825), _xlfn.CONCAT(E825, C825)))</f>
        <v>JC4.2</v>
      </c>
    </row>
    <row r="826" spans="1:9" customFormat="1" x14ac:dyDescent="0.45">
      <c r="A826" s="96" t="s">
        <v>5766</v>
      </c>
      <c r="B826">
        <v>4</v>
      </c>
      <c r="C826" s="92">
        <v>2</v>
      </c>
      <c r="D826" s="93" t="s">
        <v>1335</v>
      </c>
      <c r="E826" t="str" cm="1">
        <f t="array" ref="E826">IFERROR(_xlfn.SWITCH(A826, "Tiny", "TS", "Mini", "MC", "Junior", "JC", "Senior", "SC", "GCSE", "GCSE"),"")</f>
        <v>JC</v>
      </c>
      <c r="F826" s="92" t="str">
        <f ca="1">IFERROR(VLOOKUP(I826,INDIRECT(A826&amp;"!"&amp;" C:D"), 2, FALSE),"")</f>
        <v>Player Movement</v>
      </c>
      <c r="G826" s="92" t="str" cm="1">
        <f t="array" ref="G826">IFERROR(CONCATENATE(TEXT(_xlfn.SWITCH(A826, "Tiny", "1", "Mini", "2", "Junior", "3", "Senior", "4", "GCSE", "5"),"00"),"-", IF(ISBLANK(B826), "XX", TEXT(B826,"00")), "-", TEXT(C826,"000")),"")</f>
        <v>03-04-002</v>
      </c>
      <c r="H826" t="str">
        <f>A826&amp;D826</f>
        <v>Junior2737d033-57c8-4b84-91ec-18834d7ad9d2</v>
      </c>
      <c r="I826" s="97" t="str">
        <f>IF(ISBLANK(A826), "", IF(ISNUMBER(B826),_xlfn.CONCAT(E826, B826, ".", C826), _xlfn.CONCAT(E826, C826)))</f>
        <v>JC4.2</v>
      </c>
    </row>
    <row r="827" spans="1:9" customFormat="1" x14ac:dyDescent="0.45">
      <c r="A827" s="96" t="s">
        <v>5766</v>
      </c>
      <c r="B827">
        <v>4</v>
      </c>
      <c r="C827" s="92">
        <v>2</v>
      </c>
      <c r="D827" s="98" t="s">
        <v>1460</v>
      </c>
      <c r="E827" t="str" cm="1">
        <f t="array" ref="E827">IFERROR(_xlfn.SWITCH(A827, "Tiny", "TS", "Mini", "MC", "Junior", "JC", "Senior", "SC", "GCSE", "GCSE"),"")</f>
        <v>JC</v>
      </c>
      <c r="F827" s="92" t="str">
        <f ca="1">IFERROR(VLOOKUP(I827,INDIRECT(A827&amp;"!"&amp;" C:D"), 2, FALSE),"")</f>
        <v>Player Movement</v>
      </c>
      <c r="G827" s="92" t="str" cm="1">
        <f t="array" ref="G827">IFERROR(CONCATENATE(TEXT(_xlfn.SWITCH(A827, "Tiny", "1", "Mini", "2", "Junior", "3", "Senior", "4", "GCSE", "5"),"00"),"-", IF(ISBLANK(B827), "XX", TEXT(B827,"00")), "-", TEXT(C827,"000")),"")</f>
        <v>03-04-002</v>
      </c>
      <c r="H827" t="str">
        <f>A827&amp;D827</f>
        <v>Junior3e9925d8-5cf7-4e82-a06a-286170f6c517</v>
      </c>
      <c r="I827" s="97" t="str">
        <f>IF(ISBLANK(A827), "", IF(ISNUMBER(B827),_xlfn.CONCAT(E827, B827, ".", C827), _xlfn.CONCAT(E827, C827)))</f>
        <v>JC4.2</v>
      </c>
    </row>
    <row r="828" spans="1:9" customFormat="1" x14ac:dyDescent="0.45">
      <c r="A828" s="96" t="s">
        <v>5766</v>
      </c>
      <c r="B828">
        <v>4</v>
      </c>
      <c r="C828" s="92">
        <v>2</v>
      </c>
      <c r="D828" s="93" t="s">
        <v>1481</v>
      </c>
      <c r="E828" t="str" cm="1">
        <f t="array" ref="E828">IFERROR(_xlfn.SWITCH(A828, "Tiny", "TS", "Mini", "MC", "Junior", "JC", "Senior", "SC", "GCSE", "GCSE"),"")</f>
        <v>JC</v>
      </c>
      <c r="F828" s="92" t="str">
        <f ca="1">IFERROR(VLOOKUP(I828,INDIRECT(A828&amp;"!"&amp;" C:D"), 2, FALSE),"")</f>
        <v>Player Movement</v>
      </c>
      <c r="G828" s="92" t="str" cm="1">
        <f t="array" ref="G828">IFERROR(CONCATENATE(TEXT(_xlfn.SWITCH(A828, "Tiny", "1", "Mini", "2", "Junior", "3", "Senior", "4", "GCSE", "5"),"00"),"-", IF(ISBLANK(B828), "XX", TEXT(B828,"00")), "-", TEXT(C828,"000")),"")</f>
        <v>03-04-002</v>
      </c>
      <c r="H828" t="str">
        <f>A828&amp;D828</f>
        <v>Junior471355ed-4d8d-4693-b1e3-7167030fc05d</v>
      </c>
      <c r="I828" s="97" t="str">
        <f>IF(ISBLANK(A828), "", IF(ISNUMBER(B828),_xlfn.CONCAT(E828, B828, ".", C828), _xlfn.CONCAT(E828, C828)))</f>
        <v>JC4.2</v>
      </c>
    </row>
    <row r="829" spans="1:9" customFormat="1" x14ac:dyDescent="0.45">
      <c r="A829" s="96" t="s">
        <v>5766</v>
      </c>
      <c r="B829">
        <v>4</v>
      </c>
      <c r="C829" s="92">
        <v>2</v>
      </c>
      <c r="D829" s="93" t="s">
        <v>2763</v>
      </c>
      <c r="E829" t="str" cm="1">
        <f t="array" ref="E829">IFERROR(_xlfn.SWITCH(A829, "Tiny", "TS", "Mini", "MC", "Junior", "JC", "Senior", "SC", "GCSE", "GCSE"),"")</f>
        <v>JC</v>
      </c>
      <c r="F829" s="92" t="str">
        <f ca="1">IFERROR(VLOOKUP(I829,INDIRECT(A829&amp;"!"&amp;" C:D"), 2, FALSE),"")</f>
        <v>Player Movement</v>
      </c>
      <c r="G829" s="92" t="str" cm="1">
        <f t="array" ref="G829">IFERROR(CONCATENATE(TEXT(_xlfn.SWITCH(A829, "Tiny", "1", "Mini", "2", "Junior", "3", "Senior", "4", "GCSE", "5"),"00"),"-", IF(ISBLANK(B829), "XX", TEXT(B829,"00")), "-", TEXT(C829,"000")),"")</f>
        <v>03-04-002</v>
      </c>
      <c r="H829" t="str">
        <f>A829&amp;D829</f>
        <v>Junior55c5e357-43b9-4815-a731-82b09c4ec448</v>
      </c>
      <c r="I829" s="97" t="str">
        <f>IF(ISBLANK(A829), "", IF(ISNUMBER(B829),_xlfn.CONCAT(E829, B829, ".", C829), _xlfn.CONCAT(E829, C829)))</f>
        <v>JC4.2</v>
      </c>
    </row>
    <row r="830" spans="1:9" customFormat="1" x14ac:dyDescent="0.45">
      <c r="A830" s="96" t="s">
        <v>5766</v>
      </c>
      <c r="B830">
        <v>4</v>
      </c>
      <c r="C830" s="92">
        <v>2</v>
      </c>
      <c r="D830" s="93" t="s">
        <v>1448</v>
      </c>
      <c r="E830" t="str" cm="1">
        <f t="array" ref="E830">IFERROR(_xlfn.SWITCH(A830, "Tiny", "TS", "Mini", "MC", "Junior", "JC", "Senior", "SC", "GCSE", "GCSE"),"")</f>
        <v>JC</v>
      </c>
      <c r="F830" s="92" t="str">
        <f ca="1">IFERROR(VLOOKUP(I830,INDIRECT(A830&amp;"!"&amp;" C:D"), 2, FALSE),"")</f>
        <v>Player Movement</v>
      </c>
      <c r="G830" s="92" t="str" cm="1">
        <f t="array" ref="G830">IFERROR(CONCATENATE(TEXT(_xlfn.SWITCH(A830, "Tiny", "1", "Mini", "2", "Junior", "3", "Senior", "4", "GCSE", "5"),"00"),"-", IF(ISBLANK(B830), "XX", TEXT(B830,"00")), "-", TEXT(C830,"000")),"")</f>
        <v>03-04-002</v>
      </c>
      <c r="H830" t="str">
        <f>A830&amp;D830</f>
        <v>Junioraaedabcc-7c7e-4d1f-b508-a28dff889327</v>
      </c>
      <c r="I830" s="97" t="str">
        <f>IF(ISBLANK(A830), "", IF(ISNUMBER(B830),_xlfn.CONCAT(E830, B830, ".", C830), _xlfn.CONCAT(E830, C830)))</f>
        <v>JC4.2</v>
      </c>
    </row>
    <row r="831" spans="1:9" customFormat="1" x14ac:dyDescent="0.45">
      <c r="A831" s="96" t="s">
        <v>5766</v>
      </c>
      <c r="B831">
        <v>4</v>
      </c>
      <c r="C831" s="92">
        <v>2</v>
      </c>
      <c r="D831" s="93" t="s">
        <v>805</v>
      </c>
      <c r="E831" t="str" cm="1">
        <f t="array" ref="E831">IFERROR(_xlfn.SWITCH(A831, "Tiny", "TS", "Mini", "MC", "Junior", "JC", "Senior", "SC", "GCSE", "GCSE"),"")</f>
        <v>JC</v>
      </c>
      <c r="F831" s="92" t="str">
        <f ca="1">IFERROR(VLOOKUP(I831,INDIRECT(A831&amp;"!"&amp;" C:D"), 2, FALSE),"")</f>
        <v>Player Movement</v>
      </c>
      <c r="G831" s="92" t="str" cm="1">
        <f t="array" ref="G831">IFERROR(CONCATENATE(TEXT(_xlfn.SWITCH(A831, "Tiny", "1", "Mini", "2", "Junior", "3", "Senior", "4", "GCSE", "5"),"00"),"-", IF(ISBLANK(B831), "XX", TEXT(B831,"00")), "-", TEXT(C831,"000")),"")</f>
        <v>03-04-002</v>
      </c>
      <c r="H831" t="str">
        <f>A831&amp;D831</f>
        <v>Juniorabb68744-eed8-4b1c-9a74-3d8f9df7c6b6</v>
      </c>
      <c r="I831" s="97" t="str">
        <f>IF(ISBLANK(A831), "", IF(ISNUMBER(B831),_xlfn.CONCAT(E831, B831, ".", C831), _xlfn.CONCAT(E831, C831)))</f>
        <v>JC4.2</v>
      </c>
    </row>
    <row r="832" spans="1:9" customFormat="1" x14ac:dyDescent="0.45">
      <c r="A832" s="96" t="s">
        <v>5766</v>
      </c>
      <c r="B832">
        <v>4</v>
      </c>
      <c r="C832" s="92">
        <v>2</v>
      </c>
      <c r="D832" s="93" t="s">
        <v>2017</v>
      </c>
      <c r="E832" t="str" cm="1">
        <f t="array" ref="E832">IFERROR(_xlfn.SWITCH(A832, "Tiny", "TS", "Mini", "MC", "Junior", "JC", "Senior", "SC", "GCSE", "GCSE"),"")</f>
        <v>JC</v>
      </c>
      <c r="F832" s="92" t="str">
        <f ca="1">IFERROR(VLOOKUP(I832,INDIRECT(A832&amp;"!"&amp;" C:D"), 2, FALSE),"")</f>
        <v>Player Movement</v>
      </c>
      <c r="G832" s="92" t="str" cm="1">
        <f t="array" ref="G832">IFERROR(CONCATENATE(TEXT(_xlfn.SWITCH(A832, "Tiny", "1", "Mini", "2", "Junior", "3", "Senior", "4", "GCSE", "5"),"00"),"-", IF(ISBLANK(B832), "XX", TEXT(B832,"00")), "-", TEXT(C832,"000")),"")</f>
        <v>03-04-002</v>
      </c>
      <c r="H832" t="str">
        <f>A832&amp;D832</f>
        <v>Juniorbebb0471-a2ca-432c-9e6c-b15e4b8dfec9</v>
      </c>
      <c r="I832" s="97" t="str">
        <f>IF(ISBLANK(A832), "", IF(ISNUMBER(B832),_xlfn.CONCAT(E832, B832, ".", C832), _xlfn.CONCAT(E832, C832)))</f>
        <v>JC4.2</v>
      </c>
    </row>
    <row r="833" spans="1:9" customFormat="1" x14ac:dyDescent="0.45">
      <c r="A833" s="96" t="s">
        <v>5766</v>
      </c>
      <c r="B833">
        <v>4</v>
      </c>
      <c r="C833" s="92">
        <v>2</v>
      </c>
      <c r="D833" s="93" t="s">
        <v>2008</v>
      </c>
      <c r="E833" t="str" cm="1">
        <f t="array" ref="E833">IFERROR(_xlfn.SWITCH(A833, "Tiny", "TS", "Mini", "MC", "Junior", "JC", "Senior", "SC", "GCSE", "GCSE"),"")</f>
        <v>JC</v>
      </c>
      <c r="F833" s="92" t="str">
        <f ca="1">IFERROR(VLOOKUP(I833,INDIRECT(A833&amp;"!"&amp;" C:D"), 2, FALSE),"")</f>
        <v>Player Movement</v>
      </c>
      <c r="G833" s="92" t="str" cm="1">
        <f t="array" ref="G833">IFERROR(CONCATENATE(TEXT(_xlfn.SWITCH(A833, "Tiny", "1", "Mini", "2", "Junior", "3", "Senior", "4", "GCSE", "5"),"00"),"-", IF(ISBLANK(B833), "XX", TEXT(B833,"00")), "-", TEXT(C833,"000")),"")</f>
        <v>03-04-002</v>
      </c>
      <c r="H833" t="str">
        <f>A833&amp;D833</f>
        <v>Junioreb233820-a2b3-417e-8c06-d6dba88a0448</v>
      </c>
      <c r="I833" s="97" t="str">
        <f>IF(ISBLANK(A833), "", IF(ISNUMBER(B833),_xlfn.CONCAT(E833, B833, ".", C833), _xlfn.CONCAT(E833, C833)))</f>
        <v>JC4.2</v>
      </c>
    </row>
    <row r="834" spans="1:9" customFormat="1" x14ac:dyDescent="0.45">
      <c r="A834" s="96" t="s">
        <v>5766</v>
      </c>
      <c r="B834">
        <v>4</v>
      </c>
      <c r="C834" s="92">
        <v>2</v>
      </c>
      <c r="D834" s="93" t="s">
        <v>1475</v>
      </c>
      <c r="E834" t="str" cm="1">
        <f t="array" ref="E834">IFERROR(_xlfn.SWITCH(A834, "Tiny", "TS", "Mini", "MC", "Junior", "JC", "Senior", "SC", "GCSE", "GCSE"),"")</f>
        <v>JC</v>
      </c>
      <c r="F834" s="92" t="str">
        <f ca="1">IFERROR(VLOOKUP(I834,INDIRECT(A834&amp;"!"&amp;" C:D"), 2, FALSE),"")</f>
        <v>Player Movement</v>
      </c>
      <c r="G834" s="92" t="str" cm="1">
        <f t="array" ref="G834">IFERROR(CONCATENATE(TEXT(_xlfn.SWITCH(A834, "Tiny", "1", "Mini", "2", "Junior", "3", "Senior", "4", "GCSE", "5"),"00"),"-", IF(ISBLANK(B834), "XX", TEXT(B834,"00")), "-", TEXT(C834,"000")),"")</f>
        <v>03-04-002</v>
      </c>
      <c r="H834" t="str">
        <f>A834&amp;D834</f>
        <v>Junioredd2c1c0-6931-4882-995c-cc7847cb125e</v>
      </c>
      <c r="I834" s="97" t="str">
        <f>IF(ISBLANK(A834), "", IF(ISNUMBER(B834),_xlfn.CONCAT(E834, B834, ".", C834), _xlfn.CONCAT(E834, C834)))</f>
        <v>JC4.2</v>
      </c>
    </row>
    <row r="835" spans="1:9" customFormat="1" x14ac:dyDescent="0.45">
      <c r="A835" s="96" t="s">
        <v>5766</v>
      </c>
      <c r="B835">
        <v>4</v>
      </c>
      <c r="C835" s="92">
        <v>3</v>
      </c>
      <c r="D835" s="93" t="s">
        <v>2020</v>
      </c>
      <c r="E835" t="str" cm="1">
        <f t="array" ref="E835">IFERROR(_xlfn.SWITCH(A835, "Tiny", "TS", "Mini", "MC", "Junior", "JC", "Senior", "SC", "GCSE", "GCSE"),"")</f>
        <v>JC</v>
      </c>
      <c r="F835" s="92" t="str">
        <f ca="1">IFERROR(VLOOKUP(I835,INDIRECT(A835&amp;"!"&amp;" C:D"), 2, FALSE),"")</f>
        <v>Random &amp; Sound</v>
      </c>
      <c r="G835" s="92" t="str" cm="1">
        <f t="array" ref="G835">IFERROR(CONCATENATE(TEXT(_xlfn.SWITCH(A835, "Tiny", "1", "Mini", "2", "Junior", "3", "Senior", "4", "GCSE", "5"),"00"),"-", IF(ISBLANK(B835), "XX", TEXT(B835,"00")), "-", TEXT(C835,"000")),"")</f>
        <v>03-04-003</v>
      </c>
      <c r="H835" t="str">
        <f>A835&amp;D835</f>
        <v>Junior0213c8e7-12fd-447a-831c-98a6260ace8e</v>
      </c>
      <c r="I835" s="97" t="str">
        <f>IF(ISBLANK(A835), "", IF(ISNUMBER(B835),_xlfn.CONCAT(E835, B835, ".", C835), _xlfn.CONCAT(E835, C835)))</f>
        <v>JC4.3</v>
      </c>
    </row>
    <row r="836" spans="1:9" customFormat="1" x14ac:dyDescent="0.45">
      <c r="A836" s="96" t="s">
        <v>5766</v>
      </c>
      <c r="B836">
        <v>4</v>
      </c>
      <c r="C836" s="92">
        <v>3</v>
      </c>
      <c r="D836" s="93" t="s">
        <v>1332</v>
      </c>
      <c r="E836" t="str" cm="1">
        <f t="array" ref="E836">IFERROR(_xlfn.SWITCH(A836, "Tiny", "TS", "Mini", "MC", "Junior", "JC", "Senior", "SC", "GCSE", "GCSE"),"")</f>
        <v>JC</v>
      </c>
      <c r="F836" s="92" t="str">
        <f ca="1">IFERROR(VLOOKUP(I836,INDIRECT(A836&amp;"!"&amp;" C:D"), 2, FALSE),"")</f>
        <v>Random &amp; Sound</v>
      </c>
      <c r="G836" s="92" t="str" cm="1">
        <f t="array" ref="G836">IFERROR(CONCATENATE(TEXT(_xlfn.SWITCH(A836, "Tiny", "1", "Mini", "2", "Junior", "3", "Senior", "4", "GCSE", "5"),"00"),"-", IF(ISBLANK(B836), "XX", TEXT(B836,"00")), "-", TEXT(C836,"000")),"")</f>
        <v>03-04-003</v>
      </c>
      <c r="H836" t="str">
        <f>A836&amp;D836</f>
        <v>Junior0c7f3a28-af66-429a-ab75-fc50d8c0cf90</v>
      </c>
      <c r="I836" s="97" t="str">
        <f>IF(ISBLANK(A836), "", IF(ISNUMBER(B836),_xlfn.CONCAT(E836, B836, ".", C836), _xlfn.CONCAT(E836, C836)))</f>
        <v>JC4.3</v>
      </c>
    </row>
    <row r="837" spans="1:9" customFormat="1" x14ac:dyDescent="0.45">
      <c r="A837" s="96" t="s">
        <v>5766</v>
      </c>
      <c r="B837">
        <v>4</v>
      </c>
      <c r="C837" s="92">
        <v>3</v>
      </c>
      <c r="D837" s="93" t="s">
        <v>1338</v>
      </c>
      <c r="E837" t="str" cm="1">
        <f t="array" ref="E837">IFERROR(_xlfn.SWITCH(A837, "Tiny", "TS", "Mini", "MC", "Junior", "JC", "Senior", "SC", "GCSE", "GCSE"),"")</f>
        <v>JC</v>
      </c>
      <c r="F837" s="92" t="str">
        <f ca="1">IFERROR(VLOOKUP(I837,INDIRECT(A837&amp;"!"&amp;" C:D"), 2, FALSE),"")</f>
        <v>Random &amp; Sound</v>
      </c>
      <c r="G837" s="92" t="str" cm="1">
        <f t="array" ref="G837">IFERROR(CONCATENATE(TEXT(_xlfn.SWITCH(A837, "Tiny", "1", "Mini", "2", "Junior", "3", "Senior", "4", "GCSE", "5"),"00"),"-", IF(ISBLANK(B837), "XX", TEXT(B837,"00")), "-", TEXT(C837,"000")),"")</f>
        <v>03-04-003</v>
      </c>
      <c r="H837" t="str">
        <f>A837&amp;D837</f>
        <v>Junior2592fa22-98b3-433a-89c9-cc04999936f6</v>
      </c>
      <c r="I837" s="97" t="str">
        <f>IF(ISBLANK(A837), "", IF(ISNUMBER(B837),_xlfn.CONCAT(E837, B837, ".", C837), _xlfn.CONCAT(E837, C837)))</f>
        <v>JC4.3</v>
      </c>
    </row>
    <row r="838" spans="1:9" customFormat="1" x14ac:dyDescent="0.45">
      <c r="A838" s="96" t="s">
        <v>5766</v>
      </c>
      <c r="B838">
        <v>4</v>
      </c>
      <c r="C838" s="92">
        <v>3</v>
      </c>
      <c r="D838" s="93" t="s">
        <v>1335</v>
      </c>
      <c r="E838" t="str" cm="1">
        <f t="array" ref="E838">IFERROR(_xlfn.SWITCH(A838, "Tiny", "TS", "Mini", "MC", "Junior", "JC", "Senior", "SC", "GCSE", "GCSE"),"")</f>
        <v>JC</v>
      </c>
      <c r="F838" s="92" t="str">
        <f ca="1">IFERROR(VLOOKUP(I838,INDIRECT(A838&amp;"!"&amp;" C:D"), 2, FALSE),"")</f>
        <v>Random &amp; Sound</v>
      </c>
      <c r="G838" s="92" t="str" cm="1">
        <f t="array" ref="G838">IFERROR(CONCATENATE(TEXT(_xlfn.SWITCH(A838, "Tiny", "1", "Mini", "2", "Junior", "3", "Senior", "4", "GCSE", "5"),"00"),"-", IF(ISBLANK(B838), "XX", TEXT(B838,"00")), "-", TEXT(C838,"000")),"")</f>
        <v>03-04-003</v>
      </c>
      <c r="H838" t="str">
        <f>A838&amp;D838</f>
        <v>Junior2737d033-57c8-4b84-91ec-18834d7ad9d2</v>
      </c>
      <c r="I838" s="97" t="str">
        <f>IF(ISBLANK(A838), "", IF(ISNUMBER(B838),_xlfn.CONCAT(E838, B838, ".", C838), _xlfn.CONCAT(E838, C838)))</f>
        <v>JC4.3</v>
      </c>
    </row>
    <row r="839" spans="1:9" customFormat="1" x14ac:dyDescent="0.45">
      <c r="A839" s="96" t="s">
        <v>5766</v>
      </c>
      <c r="B839">
        <v>4</v>
      </c>
      <c r="C839" s="92">
        <v>3</v>
      </c>
      <c r="D839" s="93" t="s">
        <v>2154</v>
      </c>
      <c r="E839" t="str" cm="1">
        <f t="array" ref="E839">IFERROR(_xlfn.SWITCH(A839, "Tiny", "TS", "Mini", "MC", "Junior", "JC", "Senior", "SC", "GCSE", "GCSE"),"")</f>
        <v>JC</v>
      </c>
      <c r="F839" s="92" t="str">
        <f ca="1">IFERROR(VLOOKUP(I839,INDIRECT(A839&amp;"!"&amp;" C:D"), 2, FALSE),"")</f>
        <v>Random &amp; Sound</v>
      </c>
      <c r="G839" s="92" t="str" cm="1">
        <f t="array" ref="G839">IFERROR(CONCATENATE(TEXT(_xlfn.SWITCH(A839, "Tiny", "1", "Mini", "2", "Junior", "3", "Senior", "4", "GCSE", "5"),"00"),"-", IF(ISBLANK(B839), "XX", TEXT(B839,"00")), "-", TEXT(C839,"000")),"")</f>
        <v>03-04-003</v>
      </c>
      <c r="H839" t="str">
        <f>A839&amp;D839</f>
        <v>Junior6c267b28-6dbc-4947-8818-79a7e9ab88ab</v>
      </c>
      <c r="I839" s="97" t="str">
        <f>IF(ISBLANK(A839), "", IF(ISNUMBER(B839),_xlfn.CONCAT(E839, B839, ".", C839), _xlfn.CONCAT(E839, C839)))</f>
        <v>JC4.3</v>
      </c>
    </row>
    <row r="840" spans="1:9" customFormat="1" x14ac:dyDescent="0.45">
      <c r="A840" s="96" t="s">
        <v>5766</v>
      </c>
      <c r="B840">
        <v>4</v>
      </c>
      <c r="C840" s="92">
        <v>3</v>
      </c>
      <c r="D840" s="93" t="s">
        <v>1478</v>
      </c>
      <c r="E840" t="str" cm="1">
        <f t="array" ref="E840">IFERROR(_xlfn.SWITCH(A840, "Tiny", "TS", "Mini", "MC", "Junior", "JC", "Senior", "SC", "GCSE", "GCSE"),"")</f>
        <v>JC</v>
      </c>
      <c r="F840" s="92" t="str">
        <f ca="1">IFERROR(VLOOKUP(I840,INDIRECT(A840&amp;"!"&amp;" C:D"), 2, FALSE),"")</f>
        <v>Random &amp; Sound</v>
      </c>
      <c r="G840" s="92" t="str" cm="1">
        <f t="array" ref="G840">IFERROR(CONCATENATE(TEXT(_xlfn.SWITCH(A840, "Tiny", "1", "Mini", "2", "Junior", "3", "Senior", "4", "GCSE", "5"),"00"),"-", IF(ISBLANK(B840), "XX", TEXT(B840,"00")), "-", TEXT(C840,"000")),"")</f>
        <v>03-04-003</v>
      </c>
      <c r="H840" t="str">
        <f>A840&amp;D840</f>
        <v>Juniora92c0516-8122-4fc0-80a9-42412c74206f</v>
      </c>
      <c r="I840" s="97" t="str">
        <f>IF(ISBLANK(A840), "", IF(ISNUMBER(B840),_xlfn.CONCAT(E840, B840, ".", C840), _xlfn.CONCAT(E840, C840)))</f>
        <v>JC4.3</v>
      </c>
    </row>
    <row r="841" spans="1:9" customFormat="1" x14ac:dyDescent="0.45">
      <c r="A841" s="96" t="s">
        <v>5766</v>
      </c>
      <c r="B841">
        <v>4</v>
      </c>
      <c r="C841" s="92">
        <v>3</v>
      </c>
      <c r="D841" s="93" t="s">
        <v>2157</v>
      </c>
      <c r="E841" t="str" cm="1">
        <f t="array" ref="E841">IFERROR(_xlfn.SWITCH(A841, "Tiny", "TS", "Mini", "MC", "Junior", "JC", "Senior", "SC", "GCSE", "GCSE"),"")</f>
        <v>JC</v>
      </c>
      <c r="F841" s="92" t="str">
        <f ca="1">IFERROR(VLOOKUP(I841,INDIRECT(A841&amp;"!"&amp;" C:D"), 2, FALSE),"")</f>
        <v>Random &amp; Sound</v>
      </c>
      <c r="G841" s="92" t="str" cm="1">
        <f t="array" ref="G841">IFERROR(CONCATENATE(TEXT(_xlfn.SWITCH(A841, "Tiny", "1", "Mini", "2", "Junior", "3", "Senior", "4", "GCSE", "5"),"00"),"-", IF(ISBLANK(B841), "XX", TEXT(B841,"00")), "-", TEXT(C841,"000")),"")</f>
        <v>03-04-003</v>
      </c>
      <c r="H841" t="str">
        <f>A841&amp;D841</f>
        <v>Juniorce82db47-94a4-425f-9bbc-b8d9a970ed72</v>
      </c>
      <c r="I841" s="97" t="str">
        <f>IF(ISBLANK(A841), "", IF(ISNUMBER(B841),_xlfn.CONCAT(E841, B841, ".", C841), _xlfn.CONCAT(E841, C841)))</f>
        <v>JC4.3</v>
      </c>
    </row>
    <row r="842" spans="1:9" customFormat="1" x14ac:dyDescent="0.45">
      <c r="A842" s="96" t="s">
        <v>5766</v>
      </c>
      <c r="B842">
        <v>4</v>
      </c>
      <c r="C842" s="92">
        <v>3</v>
      </c>
      <c r="D842" s="93" t="s">
        <v>831</v>
      </c>
      <c r="E842" t="str" cm="1">
        <f t="array" ref="E842">IFERROR(_xlfn.SWITCH(A842, "Tiny", "TS", "Mini", "MC", "Junior", "JC", "Senior", "SC", "GCSE", "GCSE"),"")</f>
        <v>JC</v>
      </c>
      <c r="F842" s="92" t="str">
        <f ca="1">IFERROR(VLOOKUP(I842,INDIRECT(A842&amp;"!"&amp;" C:D"), 2, FALSE),"")</f>
        <v>Random &amp; Sound</v>
      </c>
      <c r="G842" s="92" t="str" cm="1">
        <f t="array" ref="G842">IFERROR(CONCATENATE(TEXT(_xlfn.SWITCH(A842, "Tiny", "1", "Mini", "2", "Junior", "3", "Senior", "4", "GCSE", "5"),"00"),"-", IF(ISBLANK(B842), "XX", TEXT(B842,"00")), "-", TEXT(C842,"000")),"")</f>
        <v>03-04-003</v>
      </c>
      <c r="H842" t="str">
        <f>A842&amp;D842</f>
        <v>Junioreacd0b12-27a4-40ba-adc1-ed797601ea02</v>
      </c>
      <c r="I842" s="97" t="str">
        <f>IF(ISBLANK(A842), "", IF(ISNUMBER(B842),_xlfn.CONCAT(E842, B842, ".", C842), _xlfn.CONCAT(E842, C842)))</f>
        <v>JC4.3</v>
      </c>
    </row>
    <row r="843" spans="1:9" customFormat="1" x14ac:dyDescent="0.45">
      <c r="A843" s="96" t="s">
        <v>5766</v>
      </c>
      <c r="B843">
        <v>4</v>
      </c>
      <c r="C843" s="92">
        <v>3</v>
      </c>
      <c r="D843" s="93" t="s">
        <v>1442</v>
      </c>
      <c r="E843" t="str" cm="1">
        <f t="array" ref="E843">IFERROR(_xlfn.SWITCH(A843, "Tiny", "TS", "Mini", "MC", "Junior", "JC", "Senior", "SC", "GCSE", "GCSE"),"")</f>
        <v>JC</v>
      </c>
      <c r="F843" s="92" t="str">
        <f ca="1">IFERROR(VLOOKUP(I843,INDIRECT(A843&amp;"!"&amp;" C:D"), 2, FALSE),"")</f>
        <v>Random &amp; Sound</v>
      </c>
      <c r="G843" s="92" t="str" cm="1">
        <f t="array" ref="G843">IFERROR(CONCATENATE(TEXT(_xlfn.SWITCH(A843, "Tiny", "1", "Mini", "2", "Junior", "3", "Senior", "4", "GCSE", "5"),"00"),"-", IF(ISBLANK(B843), "XX", TEXT(B843,"00")), "-", TEXT(C843,"000")),"")</f>
        <v>03-04-003</v>
      </c>
      <c r="H843" t="str">
        <f>A843&amp;D843</f>
        <v>Junioree791487-ca9f-4b0a-975e-60ff756243a3</v>
      </c>
      <c r="I843" s="97" t="str">
        <f>IF(ISBLANK(A843), "", IF(ISNUMBER(B843),_xlfn.CONCAT(E843, B843, ".", C843), _xlfn.CONCAT(E843, C843)))</f>
        <v>JC4.3</v>
      </c>
    </row>
    <row r="844" spans="1:9" customFormat="1" x14ac:dyDescent="0.45">
      <c r="A844" s="96" t="s">
        <v>5766</v>
      </c>
      <c r="B844">
        <v>4</v>
      </c>
      <c r="C844" s="92">
        <v>3</v>
      </c>
      <c r="D844" s="93" t="s">
        <v>2097</v>
      </c>
      <c r="E844" t="str" cm="1">
        <f t="array" ref="E844">IFERROR(_xlfn.SWITCH(A844, "Tiny", "TS", "Mini", "MC", "Junior", "JC", "Senior", "SC", "GCSE", "GCSE"),"")</f>
        <v>JC</v>
      </c>
      <c r="F844" s="92" t="str">
        <f ca="1">IFERROR(VLOOKUP(I844,INDIRECT(A844&amp;"!"&amp;" C:D"), 2, FALSE),"")</f>
        <v>Random &amp; Sound</v>
      </c>
      <c r="G844" s="92" t="str" cm="1">
        <f t="array" ref="G844">IFERROR(CONCATENATE(TEXT(_xlfn.SWITCH(A844, "Tiny", "1", "Mini", "2", "Junior", "3", "Senior", "4", "GCSE", "5"),"00"),"-", IF(ISBLANK(B844), "XX", TEXT(B844,"00")), "-", TEXT(C844,"000")),"")</f>
        <v>03-04-003</v>
      </c>
      <c r="H844" t="str">
        <f>A844&amp;D844</f>
        <v>Juniorf538731a-4aa3-4763-9941-42ea4330507f</v>
      </c>
      <c r="I844" s="97" t="str">
        <f>IF(ISBLANK(A844), "", IF(ISNUMBER(B844),_xlfn.CONCAT(E844, B844, ".", C844), _xlfn.CONCAT(E844, C844)))</f>
        <v>JC4.3</v>
      </c>
    </row>
    <row r="845" spans="1:9" customFormat="1" x14ac:dyDescent="0.45">
      <c r="A845" s="96" t="s">
        <v>5766</v>
      </c>
      <c r="B845">
        <v>4</v>
      </c>
      <c r="C845" s="92">
        <v>4</v>
      </c>
      <c r="D845" s="93" t="s">
        <v>2029</v>
      </c>
      <c r="E845" t="str" cm="1">
        <f t="array" ref="E845">IFERROR(_xlfn.SWITCH(A845, "Tiny", "TS", "Mini", "MC", "Junior", "JC", "Senior", "SC", "GCSE", "GCSE"),"")</f>
        <v>JC</v>
      </c>
      <c r="F845" s="92" t="str">
        <f ca="1">IFERROR(VLOOKUP(I845,INDIRECT(A845&amp;"!"&amp;" C:D"), 2, FALSE),"")</f>
        <v>Score &amp; Files</v>
      </c>
      <c r="G845" s="92" t="str" cm="1">
        <f t="array" ref="G845">IFERROR(CONCATENATE(TEXT(_xlfn.SWITCH(A845, "Tiny", "1", "Mini", "2", "Junior", "3", "Senior", "4", "GCSE", "5"),"00"),"-", IF(ISBLANK(B845), "XX", TEXT(B845,"00")), "-", TEXT(C845,"000")),"")</f>
        <v>03-04-004</v>
      </c>
      <c r="H845" t="str">
        <f>A845&amp;D845</f>
        <v>Junior66c0342c-73cb-449d-a8bf-22ad898ae807</v>
      </c>
      <c r="I845" s="97" t="str">
        <f>IF(ISBLANK(A845), "", IF(ISNUMBER(B845),_xlfn.CONCAT(E845, B845, ".", C845), _xlfn.CONCAT(E845, C845)))</f>
        <v>JC4.4</v>
      </c>
    </row>
    <row r="846" spans="1:9" customFormat="1" x14ac:dyDescent="0.45">
      <c r="A846" s="96" t="s">
        <v>5766</v>
      </c>
      <c r="B846">
        <v>4</v>
      </c>
      <c r="C846" s="92">
        <v>4</v>
      </c>
      <c r="D846" s="93" t="s">
        <v>1995</v>
      </c>
      <c r="E846" t="str" cm="1">
        <f t="array" ref="E846">IFERROR(_xlfn.SWITCH(A846, "Tiny", "TS", "Mini", "MC", "Junior", "JC", "Senior", "SC", "GCSE", "GCSE"),"")</f>
        <v>JC</v>
      </c>
      <c r="F846" s="92" t="str">
        <f ca="1">IFERROR(VLOOKUP(I846,INDIRECT(A846&amp;"!"&amp;" C:D"), 2, FALSE),"")</f>
        <v>Score &amp; Files</v>
      </c>
      <c r="G846" s="92" t="str" cm="1">
        <f t="array" ref="G846">IFERROR(CONCATENATE(TEXT(_xlfn.SWITCH(A846, "Tiny", "1", "Mini", "2", "Junior", "3", "Senior", "4", "GCSE", "5"),"00"),"-", IF(ISBLANK(B846), "XX", TEXT(B846,"00")), "-", TEXT(C846,"000")),"")</f>
        <v>03-04-004</v>
      </c>
      <c r="H846" t="str">
        <f>A846&amp;D846</f>
        <v>Juniorc68b3b89-1cb8-418d-aa30-48f40c0e30aa</v>
      </c>
      <c r="I846" s="97" t="str">
        <f>IF(ISBLANK(A846), "", IF(ISNUMBER(B846),_xlfn.CONCAT(E846, B846, ".", C846), _xlfn.CONCAT(E846, C846)))</f>
        <v>JC4.4</v>
      </c>
    </row>
    <row r="847" spans="1:9" customFormat="1" x14ac:dyDescent="0.45">
      <c r="A847" s="96" t="s">
        <v>5766</v>
      </c>
      <c r="B847">
        <v>4</v>
      </c>
      <c r="C847" s="92">
        <v>4</v>
      </c>
      <c r="D847" s="93" t="s">
        <v>2026</v>
      </c>
      <c r="E847" t="str" cm="1">
        <f t="array" ref="E847">IFERROR(_xlfn.SWITCH(A847, "Tiny", "TS", "Mini", "MC", "Junior", "JC", "Senior", "SC", "GCSE", "GCSE"),"")</f>
        <v>JC</v>
      </c>
      <c r="F847" s="92" t="str">
        <f ca="1">IFERROR(VLOOKUP(I847,INDIRECT(A847&amp;"!"&amp;" C:D"), 2, FALSE),"")</f>
        <v>Score &amp; Files</v>
      </c>
      <c r="G847" s="92" t="str" cm="1">
        <f t="array" ref="G847">IFERROR(CONCATENATE(TEXT(_xlfn.SWITCH(A847, "Tiny", "1", "Mini", "2", "Junior", "3", "Senior", "4", "GCSE", "5"),"00"),"-", IF(ISBLANK(B847), "XX", TEXT(B847,"00")), "-", TEXT(C847,"000")),"")</f>
        <v>03-04-004</v>
      </c>
      <c r="H847" t="str">
        <f>A847&amp;D847</f>
        <v>Juniord4a609d3-2981-4177-855d-5938751ea683</v>
      </c>
      <c r="I847" s="97" t="str">
        <f>IF(ISBLANK(A847), "", IF(ISNUMBER(B847),_xlfn.CONCAT(E847, B847, ".", C847), _xlfn.CONCAT(E847, C847)))</f>
        <v>JC4.4</v>
      </c>
    </row>
    <row r="848" spans="1:9" customFormat="1" x14ac:dyDescent="0.45">
      <c r="A848" s="96" t="s">
        <v>5766</v>
      </c>
      <c r="B848">
        <v>4</v>
      </c>
      <c r="C848" s="92">
        <v>4</v>
      </c>
      <c r="D848" s="93" t="s">
        <v>2165</v>
      </c>
      <c r="E848" t="str" cm="1">
        <f t="array" ref="E848">IFERROR(_xlfn.SWITCH(A848, "Tiny", "TS", "Mini", "MC", "Junior", "JC", "Senior", "SC", "GCSE", "GCSE"),"")</f>
        <v>JC</v>
      </c>
      <c r="F848" s="92" t="str">
        <f ca="1">IFERROR(VLOOKUP(I848,INDIRECT(A848&amp;"!"&amp;" C:D"), 2, FALSE),"")</f>
        <v>Score &amp; Files</v>
      </c>
      <c r="G848" s="92" t="str" cm="1">
        <f t="array" ref="G848">IFERROR(CONCATENATE(TEXT(_xlfn.SWITCH(A848, "Tiny", "1", "Mini", "2", "Junior", "3", "Senior", "4", "GCSE", "5"),"00"),"-", IF(ISBLANK(B848), "XX", TEXT(B848,"00")), "-", TEXT(C848,"000")),"")</f>
        <v>03-04-004</v>
      </c>
      <c r="H848" t="str">
        <f>A848&amp;D848</f>
        <v>Juniorf5cc43c2-deab-42b9-a2d3-f7c61963d089</v>
      </c>
      <c r="I848" s="97" t="str">
        <f>IF(ISBLANK(A848), "", IF(ISNUMBER(B848),_xlfn.CONCAT(E848, B848, ".", C848), _xlfn.CONCAT(E848, C848)))</f>
        <v>JC4.4</v>
      </c>
    </row>
    <row r="849" spans="1:9" customFormat="1" x14ac:dyDescent="0.45">
      <c r="A849" s="96" t="s">
        <v>5766</v>
      </c>
      <c r="B849">
        <v>4</v>
      </c>
      <c r="C849" s="92">
        <v>5</v>
      </c>
      <c r="D849" s="93" t="s">
        <v>707</v>
      </c>
      <c r="E849" t="str" cm="1">
        <f t="array" ref="E849">IFERROR(_xlfn.SWITCH(A849, "Tiny", "TS", "Mini", "MC", "Junior", "JC", "Senior", "SC", "GCSE", "GCSE"),"")</f>
        <v>JC</v>
      </c>
      <c r="F849" s="92" t="str">
        <f ca="1">IFERROR(VLOOKUP(I849,INDIRECT(A849&amp;"!"&amp;" C:D"), 2, FALSE),"")</f>
        <v>Scoreboard</v>
      </c>
      <c r="G849" s="92" t="str" cm="1">
        <f t="array" ref="G849">IFERROR(CONCATENATE(TEXT(_xlfn.SWITCH(A849, "Tiny", "1", "Mini", "2", "Junior", "3", "Senior", "4", "GCSE", "5"),"00"),"-", IF(ISBLANK(B849), "XX", TEXT(B849,"00")), "-", TEXT(C849,"000")),"")</f>
        <v>03-04-005</v>
      </c>
      <c r="H849" t="str">
        <f>A849&amp;D849</f>
        <v>Junior19ec440c-1b5e-4ab5-8db4-b65d5726b18f</v>
      </c>
      <c r="I849" s="97" t="str">
        <f>IF(ISBLANK(A849), "", IF(ISNUMBER(B849),_xlfn.CONCAT(E849, B849, ".", C849), _xlfn.CONCAT(E849, C849)))</f>
        <v>JC4.5</v>
      </c>
    </row>
    <row r="850" spans="1:9" customFormat="1" x14ac:dyDescent="0.45">
      <c r="A850" s="96" t="s">
        <v>5766</v>
      </c>
      <c r="B850">
        <v>4</v>
      </c>
      <c r="C850" s="92">
        <v>5</v>
      </c>
      <c r="D850" s="93" t="s">
        <v>736</v>
      </c>
      <c r="E850" t="str" cm="1">
        <f t="array" ref="E850">IFERROR(_xlfn.SWITCH(A850, "Tiny", "TS", "Mini", "MC", "Junior", "JC", "Senior", "SC", "GCSE", "GCSE"),"")</f>
        <v>JC</v>
      </c>
      <c r="F850" s="92" t="str">
        <f ca="1">IFERROR(VLOOKUP(I850,INDIRECT(A850&amp;"!"&amp;" C:D"), 2, FALSE),"")</f>
        <v>Scoreboard</v>
      </c>
      <c r="G850" s="92" t="str" cm="1">
        <f t="array" ref="G850">IFERROR(CONCATENATE(TEXT(_xlfn.SWITCH(A850, "Tiny", "1", "Mini", "2", "Junior", "3", "Senior", "4", "GCSE", "5"),"00"),"-", IF(ISBLANK(B850), "XX", TEXT(B850,"00")), "-", TEXT(C850,"000")),"")</f>
        <v>03-04-005</v>
      </c>
      <c r="H850" t="str">
        <f>A850&amp;D850</f>
        <v>Junior4e30f198-bd29-4864-9812-695b23c6d105</v>
      </c>
      <c r="I850" s="97" t="str">
        <f>IF(ISBLANK(A850), "", IF(ISNUMBER(B850),_xlfn.CONCAT(E850, B850, ".", C850), _xlfn.CONCAT(E850, C850)))</f>
        <v>JC4.5</v>
      </c>
    </row>
    <row r="851" spans="1:9" customFormat="1" x14ac:dyDescent="0.45">
      <c r="A851" s="96" t="s">
        <v>5766</v>
      </c>
      <c r="B851">
        <v>4</v>
      </c>
      <c r="C851" s="92">
        <v>5</v>
      </c>
      <c r="D851" s="93" t="s">
        <v>1059</v>
      </c>
      <c r="E851" t="str" cm="1">
        <f t="array" ref="E851">IFERROR(_xlfn.SWITCH(A851, "Tiny", "TS", "Mini", "MC", "Junior", "JC", "Senior", "SC", "GCSE", "GCSE"),"")</f>
        <v>JC</v>
      </c>
      <c r="F851" s="92" t="str">
        <f ca="1">IFERROR(VLOOKUP(I851,INDIRECT(A851&amp;"!"&amp;" C:D"), 2, FALSE),"")</f>
        <v>Scoreboard</v>
      </c>
      <c r="G851" s="92" t="str" cm="1">
        <f t="array" ref="G851">IFERROR(CONCATENATE(TEXT(_xlfn.SWITCH(A851, "Tiny", "1", "Mini", "2", "Junior", "3", "Senior", "4", "GCSE", "5"),"00"),"-", IF(ISBLANK(B851), "XX", TEXT(B851,"00")), "-", TEXT(C851,"000")),"")</f>
        <v>03-04-005</v>
      </c>
      <c r="H851" t="str">
        <f>A851&amp;D851</f>
        <v>Junior79018d0c-903b-42c6-9708-2c8d16fa27e7</v>
      </c>
      <c r="I851" s="97" t="str">
        <f>IF(ISBLANK(A851), "", IF(ISNUMBER(B851),_xlfn.CONCAT(E851, B851, ".", C851), _xlfn.CONCAT(E851, C851)))</f>
        <v>JC4.5</v>
      </c>
    </row>
    <row r="852" spans="1:9" customFormat="1" x14ac:dyDescent="0.45">
      <c r="A852" s="96" t="s">
        <v>5766</v>
      </c>
      <c r="B852">
        <v>4</v>
      </c>
      <c r="C852" s="92">
        <v>5</v>
      </c>
      <c r="D852" s="93" t="s">
        <v>1304</v>
      </c>
      <c r="E852" t="str" cm="1">
        <f t="array" ref="E852">IFERROR(_xlfn.SWITCH(A852, "Tiny", "TS", "Mini", "MC", "Junior", "JC", "Senior", "SC", "GCSE", "GCSE"),"")</f>
        <v>JC</v>
      </c>
      <c r="F852" s="92" t="str">
        <f ca="1">IFERROR(VLOOKUP(I852,INDIRECT(A852&amp;"!"&amp;" C:D"), 2, FALSE),"")</f>
        <v>Scoreboard</v>
      </c>
      <c r="G852" s="92" t="str" cm="1">
        <f t="array" ref="G852">IFERROR(CONCATENATE(TEXT(_xlfn.SWITCH(A852, "Tiny", "1", "Mini", "2", "Junior", "3", "Senior", "4", "GCSE", "5"),"00"),"-", IF(ISBLANK(B852), "XX", TEXT(B852,"00")), "-", TEXT(C852,"000")),"")</f>
        <v>03-04-005</v>
      </c>
      <c r="H852" t="str">
        <f>A852&amp;D852</f>
        <v>Junior96af5a0f-a73e-4775-9464-ec43c6120a70</v>
      </c>
      <c r="I852" s="97" t="str">
        <f>IF(ISBLANK(A852), "", IF(ISNUMBER(B852),_xlfn.CONCAT(E852, B852, ".", C852), _xlfn.CONCAT(E852, C852)))</f>
        <v>JC4.5</v>
      </c>
    </row>
    <row r="853" spans="1:9" customFormat="1" x14ac:dyDescent="0.45">
      <c r="A853" s="96" t="s">
        <v>5766</v>
      </c>
      <c r="B853">
        <v>4</v>
      </c>
      <c r="C853" s="92">
        <v>5</v>
      </c>
      <c r="D853" s="93" t="s">
        <v>262</v>
      </c>
      <c r="E853" t="str" cm="1">
        <f t="array" ref="E853">IFERROR(_xlfn.SWITCH(A853, "Tiny", "TS", "Mini", "MC", "Junior", "JC", "Senior", "SC", "GCSE", "GCSE"),"")</f>
        <v>JC</v>
      </c>
      <c r="F853" s="92" t="str">
        <f ca="1">IFERROR(VLOOKUP(I853,INDIRECT(A853&amp;"!"&amp;" C:D"), 2, FALSE),"")</f>
        <v>Scoreboard</v>
      </c>
      <c r="G853" s="92" t="str" cm="1">
        <f t="array" ref="G853">IFERROR(CONCATENATE(TEXT(_xlfn.SWITCH(A853, "Tiny", "1", "Mini", "2", "Junior", "3", "Senior", "4", "GCSE", "5"),"00"),"-", IF(ISBLANK(B853), "XX", TEXT(B853,"00")), "-", TEXT(C853,"000")),"")</f>
        <v>03-04-005</v>
      </c>
      <c r="H853" t="str">
        <f>A853&amp;D853</f>
        <v>Juniora9935db7-8e47-4d12-8202-a0328eadf6ee</v>
      </c>
      <c r="I853" s="97" t="str">
        <f>IF(ISBLANK(A853), "", IF(ISNUMBER(B853),_xlfn.CONCAT(E853, B853, ".", C853), _xlfn.CONCAT(E853, C853)))</f>
        <v>JC4.5</v>
      </c>
    </row>
    <row r="854" spans="1:9" customFormat="1" x14ac:dyDescent="0.45">
      <c r="A854" s="96" t="s">
        <v>5766</v>
      </c>
      <c r="B854">
        <v>4</v>
      </c>
      <c r="C854" s="92">
        <v>5</v>
      </c>
      <c r="D854" s="93" t="s">
        <v>2083</v>
      </c>
      <c r="E854" t="str" cm="1">
        <f t="array" ref="E854">IFERROR(_xlfn.SWITCH(A854, "Tiny", "TS", "Mini", "MC", "Junior", "JC", "Senior", "SC", "GCSE", "GCSE"),"")</f>
        <v>JC</v>
      </c>
      <c r="F854" s="92" t="str">
        <f ca="1">IFERROR(VLOOKUP(I854,INDIRECT(A854&amp;"!"&amp;" C:D"), 2, FALSE),"")</f>
        <v>Scoreboard</v>
      </c>
      <c r="G854" s="92" t="str" cm="1">
        <f t="array" ref="G854">IFERROR(CONCATENATE(TEXT(_xlfn.SWITCH(A854, "Tiny", "1", "Mini", "2", "Junior", "3", "Senior", "4", "GCSE", "5"),"00"),"-", IF(ISBLANK(B854), "XX", TEXT(B854,"00")), "-", TEXT(C854,"000")),"")</f>
        <v>03-04-005</v>
      </c>
      <c r="H854" t="str">
        <f>A854&amp;D854</f>
        <v>Juniorb035d4ab-82c0-4d0a-905a-72b361175a21</v>
      </c>
      <c r="I854" s="97" t="str">
        <f>IF(ISBLANK(A854), "", IF(ISNUMBER(B854),_xlfn.CONCAT(E854, B854, ".", C854), _xlfn.CONCAT(E854, C854)))</f>
        <v>JC4.5</v>
      </c>
    </row>
    <row r="855" spans="1:9" customFormat="1" x14ac:dyDescent="0.45">
      <c r="A855" s="96" t="s">
        <v>5766</v>
      </c>
      <c r="B855">
        <v>4</v>
      </c>
      <c r="C855" s="92">
        <v>5</v>
      </c>
      <c r="D855" s="93" t="s">
        <v>1995</v>
      </c>
      <c r="E855" t="str" cm="1">
        <f t="array" ref="E855">IFERROR(_xlfn.SWITCH(A855, "Tiny", "TS", "Mini", "MC", "Junior", "JC", "Senior", "SC", "GCSE", "GCSE"),"")</f>
        <v>JC</v>
      </c>
      <c r="F855" s="92" t="str">
        <f ca="1">IFERROR(VLOOKUP(I855,INDIRECT(A855&amp;"!"&amp;" C:D"), 2, FALSE),"")</f>
        <v>Scoreboard</v>
      </c>
      <c r="G855" s="92" t="str" cm="1">
        <f t="array" ref="G855">IFERROR(CONCATENATE(TEXT(_xlfn.SWITCH(A855, "Tiny", "1", "Mini", "2", "Junior", "3", "Senior", "4", "GCSE", "5"),"00"),"-", IF(ISBLANK(B855), "XX", TEXT(B855,"00")), "-", TEXT(C855,"000")),"")</f>
        <v>03-04-005</v>
      </c>
      <c r="H855" t="str">
        <f>A855&amp;D855</f>
        <v>Juniorc68b3b89-1cb8-418d-aa30-48f40c0e30aa</v>
      </c>
      <c r="I855" s="97" t="str">
        <f>IF(ISBLANK(A855), "", IF(ISNUMBER(B855),_xlfn.CONCAT(E855, B855, ".", C855), _xlfn.CONCAT(E855, C855)))</f>
        <v>JC4.5</v>
      </c>
    </row>
    <row r="856" spans="1:9" customFormat="1" x14ac:dyDescent="0.45">
      <c r="A856" s="96" t="s">
        <v>5766</v>
      </c>
      <c r="B856">
        <v>4</v>
      </c>
      <c r="C856" s="92">
        <v>5</v>
      </c>
      <c r="D856" s="93" t="s">
        <v>429</v>
      </c>
      <c r="E856" t="str" cm="1">
        <f t="array" ref="E856">IFERROR(_xlfn.SWITCH(A856, "Tiny", "TS", "Mini", "MC", "Junior", "JC", "Senior", "SC", "GCSE", "GCSE"),"")</f>
        <v>JC</v>
      </c>
      <c r="F856" s="92" t="str">
        <f ca="1">IFERROR(VLOOKUP(I856,INDIRECT(A856&amp;"!"&amp;" C:D"), 2, FALSE),"")</f>
        <v>Scoreboard</v>
      </c>
      <c r="G856" s="92" t="str" cm="1">
        <f t="array" ref="G856">IFERROR(CONCATENATE(TEXT(_xlfn.SWITCH(A856, "Tiny", "1", "Mini", "2", "Junior", "3", "Senior", "4", "GCSE", "5"),"00"),"-", IF(ISBLANK(B856), "XX", TEXT(B856,"00")), "-", TEXT(C856,"000")),"")</f>
        <v>03-04-005</v>
      </c>
      <c r="H856" t="str">
        <f>A856&amp;D856</f>
        <v>Juniorc9a5f1b0-e658-4117-8c50-b20eb96a1f9f</v>
      </c>
      <c r="I856" s="97" t="str">
        <f>IF(ISBLANK(A856), "", IF(ISNUMBER(B856),_xlfn.CONCAT(E856, B856, ".", C856), _xlfn.CONCAT(E856, C856)))</f>
        <v>JC4.5</v>
      </c>
    </row>
    <row r="857" spans="1:9" customFormat="1" x14ac:dyDescent="0.45">
      <c r="A857" s="96" t="s">
        <v>5766</v>
      </c>
      <c r="B857">
        <v>4</v>
      </c>
      <c r="C857" s="92">
        <v>5</v>
      </c>
      <c r="D857" s="93" t="s">
        <v>2032</v>
      </c>
      <c r="E857" t="str" cm="1">
        <f t="array" ref="E857">IFERROR(_xlfn.SWITCH(A857, "Tiny", "TS", "Mini", "MC", "Junior", "JC", "Senior", "SC", "GCSE", "GCSE"),"")</f>
        <v>JC</v>
      </c>
      <c r="F857" s="92" t="str">
        <f ca="1">IFERROR(VLOOKUP(I857,INDIRECT(A857&amp;"!"&amp;" C:D"), 2, FALSE),"")</f>
        <v>Scoreboard</v>
      </c>
      <c r="G857" s="92" t="str" cm="1">
        <f t="array" ref="G857">IFERROR(CONCATENATE(TEXT(_xlfn.SWITCH(A857, "Tiny", "1", "Mini", "2", "Junior", "3", "Senior", "4", "GCSE", "5"),"00"),"-", IF(ISBLANK(B857), "XX", TEXT(B857,"00")), "-", TEXT(C857,"000")),"")</f>
        <v>03-04-005</v>
      </c>
      <c r="H857" t="str">
        <f>A857&amp;D857</f>
        <v>Juniord0a4c7bb-092f-4760-b932-1fd63772c1f5</v>
      </c>
      <c r="I857" s="97" t="str">
        <f>IF(ISBLANK(A857), "", IF(ISNUMBER(B857),_xlfn.CONCAT(E857, B857, ".", C857), _xlfn.CONCAT(E857, C857)))</f>
        <v>JC4.5</v>
      </c>
    </row>
    <row r="858" spans="1:9" customFormat="1" x14ac:dyDescent="0.45">
      <c r="A858" s="96" t="s">
        <v>5766</v>
      </c>
      <c r="B858">
        <v>4</v>
      </c>
      <c r="C858" s="92">
        <v>5</v>
      </c>
      <c r="D858" s="93" t="s">
        <v>742</v>
      </c>
      <c r="E858" t="str" cm="1">
        <f t="array" ref="E858">IFERROR(_xlfn.SWITCH(A858, "Tiny", "TS", "Mini", "MC", "Junior", "JC", "Senior", "SC", "GCSE", "GCSE"),"")</f>
        <v>JC</v>
      </c>
      <c r="F858" s="92" t="str">
        <f ca="1">IFERROR(VLOOKUP(I858,INDIRECT(A858&amp;"!"&amp;" C:D"), 2, FALSE),"")</f>
        <v>Scoreboard</v>
      </c>
      <c r="G858" s="92" t="str" cm="1">
        <f t="array" ref="G858">IFERROR(CONCATENATE(TEXT(_xlfn.SWITCH(A858, "Tiny", "1", "Mini", "2", "Junior", "3", "Senior", "4", "GCSE", "5"),"00"),"-", IF(ISBLANK(B858), "XX", TEXT(B858,"00")), "-", TEXT(C858,"000")),"")</f>
        <v>03-04-005</v>
      </c>
      <c r="H858" t="str">
        <f>A858&amp;D858</f>
        <v>Juniorf30461ff-a7e7-4cde-8d0f-d5ab2d8ed8af</v>
      </c>
      <c r="I858" s="97" t="str">
        <f>IF(ISBLANK(A858), "", IF(ISNUMBER(B858),_xlfn.CONCAT(E858, B858, ".", C858), _xlfn.CONCAT(E858, C858)))</f>
        <v>JC4.5</v>
      </c>
    </row>
    <row r="859" spans="1:9" customFormat="1" x14ac:dyDescent="0.45">
      <c r="A859" s="96" t="s">
        <v>5766</v>
      </c>
      <c r="B859">
        <v>4</v>
      </c>
      <c r="C859" s="92">
        <v>6</v>
      </c>
      <c r="D859" s="93" t="s">
        <v>1335</v>
      </c>
      <c r="E859" t="str" cm="1">
        <f t="array" ref="E859">IFERROR(_xlfn.SWITCH(A859, "Tiny", "TS", "Mini", "MC", "Junior", "JC", "Senior", "SC", "GCSE", "GCSE"),"")</f>
        <v>JC</v>
      </c>
      <c r="F859" s="92" t="str">
        <f ca="1">IFERROR(VLOOKUP(I859,INDIRECT(A859&amp;"!"&amp;" C:D"), 2, FALSE),"")</f>
        <v>Images &amp; Timers</v>
      </c>
      <c r="G859" s="92" t="str" cm="1">
        <f t="array" ref="G859">IFERROR(CONCATENATE(TEXT(_xlfn.SWITCH(A859, "Tiny", "1", "Mini", "2", "Junior", "3", "Senior", "4", "GCSE", "5"),"00"),"-", IF(ISBLANK(B859), "XX", TEXT(B859,"00")), "-", TEXT(C859,"000")),"")</f>
        <v>03-04-006</v>
      </c>
      <c r="H859" t="str">
        <f>A859&amp;D859</f>
        <v>Junior2737d033-57c8-4b84-91ec-18834d7ad9d2</v>
      </c>
      <c r="I859" s="97" t="str">
        <f>IF(ISBLANK(A859), "", IF(ISNUMBER(B859),_xlfn.CONCAT(E859, B859, ".", C859), _xlfn.CONCAT(E859, C859)))</f>
        <v>JC4.6</v>
      </c>
    </row>
    <row r="860" spans="1:9" customFormat="1" x14ac:dyDescent="0.45">
      <c r="A860" s="96" t="s">
        <v>5766</v>
      </c>
      <c r="B860">
        <v>4</v>
      </c>
      <c r="C860" s="92">
        <v>6</v>
      </c>
      <c r="D860" s="93" t="s">
        <v>2038</v>
      </c>
      <c r="E860" t="str" cm="1">
        <f t="array" ref="E860">IFERROR(_xlfn.SWITCH(A860, "Tiny", "TS", "Mini", "MC", "Junior", "JC", "Senior", "SC", "GCSE", "GCSE"),"")</f>
        <v>JC</v>
      </c>
      <c r="F860" s="92" t="str">
        <f ca="1">IFERROR(VLOOKUP(I860,INDIRECT(A860&amp;"!"&amp;" C:D"), 2, FALSE),"")</f>
        <v>Images &amp; Timers</v>
      </c>
      <c r="G860" s="92" t="str" cm="1">
        <f t="array" ref="G860">IFERROR(CONCATENATE(TEXT(_xlfn.SWITCH(A860, "Tiny", "1", "Mini", "2", "Junior", "3", "Senior", "4", "GCSE", "5"),"00"),"-", IF(ISBLANK(B860), "XX", TEXT(B860,"00")), "-", TEXT(C860,"000")),"")</f>
        <v>03-04-006</v>
      </c>
      <c r="H860" t="str">
        <f>A860&amp;D860</f>
        <v>Junior585450bf-0577-47d9-9ecb-fdd58b8d11ba</v>
      </c>
      <c r="I860" s="97" t="str">
        <f>IF(ISBLANK(A860), "", IF(ISNUMBER(B860),_xlfn.CONCAT(E860, B860, ".", C860), _xlfn.CONCAT(E860, C860)))</f>
        <v>JC4.6</v>
      </c>
    </row>
    <row r="861" spans="1:9" customFormat="1" x14ac:dyDescent="0.45">
      <c r="A861" s="96" t="s">
        <v>5766</v>
      </c>
      <c r="B861">
        <v>4</v>
      </c>
      <c r="C861" s="92">
        <v>6</v>
      </c>
      <c r="D861" s="93" t="s">
        <v>2044</v>
      </c>
      <c r="E861" t="str" cm="1">
        <f t="array" ref="E861">IFERROR(_xlfn.SWITCH(A861, "Tiny", "TS", "Mini", "MC", "Junior", "JC", "Senior", "SC", "GCSE", "GCSE"),"")</f>
        <v>JC</v>
      </c>
      <c r="F861" s="92" t="str">
        <f ca="1">IFERROR(VLOOKUP(I861,INDIRECT(A861&amp;"!"&amp;" C:D"), 2, FALSE),"")</f>
        <v>Images &amp; Timers</v>
      </c>
      <c r="G861" s="92" t="str" cm="1">
        <f t="array" ref="G861">IFERROR(CONCATENATE(TEXT(_xlfn.SWITCH(A861, "Tiny", "1", "Mini", "2", "Junior", "3", "Senior", "4", "GCSE", "5"),"00"),"-", IF(ISBLANK(B861), "XX", TEXT(B861,"00")), "-", TEXT(C861,"000")),"")</f>
        <v>03-04-006</v>
      </c>
      <c r="H861" t="str">
        <f>A861&amp;D861</f>
        <v>Junior5f78759b-51ad-4754-8edc-efc5f0251e9c</v>
      </c>
      <c r="I861" s="97" t="str">
        <f>IF(ISBLANK(A861), "", IF(ISNUMBER(B861),_xlfn.CONCAT(E861, B861, ".", C861), _xlfn.CONCAT(E861, C861)))</f>
        <v>JC4.6</v>
      </c>
    </row>
    <row r="862" spans="1:9" customFormat="1" x14ac:dyDescent="0.45">
      <c r="A862" s="96" t="s">
        <v>5766</v>
      </c>
      <c r="B862">
        <v>4</v>
      </c>
      <c r="C862" s="92">
        <v>6</v>
      </c>
      <c r="D862" s="93" t="s">
        <v>2083</v>
      </c>
      <c r="E862" t="str" cm="1">
        <f t="array" ref="E862">IFERROR(_xlfn.SWITCH(A862, "Tiny", "TS", "Mini", "MC", "Junior", "JC", "Senior", "SC", "GCSE", "GCSE"),"")</f>
        <v>JC</v>
      </c>
      <c r="F862" s="92" t="str">
        <f ca="1">IFERROR(VLOOKUP(I862,INDIRECT(A862&amp;"!"&amp;" C:D"), 2, FALSE),"")</f>
        <v>Images &amp; Timers</v>
      </c>
      <c r="G862" s="92" t="str" cm="1">
        <f t="array" ref="G862">IFERROR(CONCATENATE(TEXT(_xlfn.SWITCH(A862, "Tiny", "1", "Mini", "2", "Junior", "3", "Senior", "4", "GCSE", "5"),"00"),"-", IF(ISBLANK(B862), "XX", TEXT(B862,"00")), "-", TEXT(C862,"000")),"")</f>
        <v>03-04-006</v>
      </c>
      <c r="H862" t="str">
        <f>A862&amp;D862</f>
        <v>Juniorb035d4ab-82c0-4d0a-905a-72b361175a21</v>
      </c>
      <c r="I862" s="97" t="str">
        <f>IF(ISBLANK(A862), "", IF(ISNUMBER(B862),_xlfn.CONCAT(E862, B862, ".", C862), _xlfn.CONCAT(E862, C862)))</f>
        <v>JC4.6</v>
      </c>
    </row>
    <row r="863" spans="1:9" customFormat="1" x14ac:dyDescent="0.45">
      <c r="A863" s="96" t="s">
        <v>5766</v>
      </c>
      <c r="B863">
        <v>4</v>
      </c>
      <c r="C863" s="92">
        <v>6</v>
      </c>
      <c r="D863" s="93" t="s">
        <v>2047</v>
      </c>
      <c r="E863" t="str" cm="1">
        <f t="array" ref="E863">IFERROR(_xlfn.SWITCH(A863, "Tiny", "TS", "Mini", "MC", "Junior", "JC", "Senior", "SC", "GCSE", "GCSE"),"")</f>
        <v>JC</v>
      </c>
      <c r="F863" s="92" t="str">
        <f ca="1">IFERROR(VLOOKUP(I863,INDIRECT(A863&amp;"!"&amp;" C:D"), 2, FALSE),"")</f>
        <v>Images &amp; Timers</v>
      </c>
      <c r="G863" s="92" t="str" cm="1">
        <f t="array" ref="G863">IFERROR(CONCATENATE(TEXT(_xlfn.SWITCH(A863, "Tiny", "1", "Mini", "2", "Junior", "3", "Senior", "4", "GCSE", "5"),"00"),"-", IF(ISBLANK(B863), "XX", TEXT(B863,"00")), "-", TEXT(C863,"000")),"")</f>
        <v>03-04-006</v>
      </c>
      <c r="H863" t="str">
        <f>A863&amp;D863</f>
        <v>Juniorb7e16a68-e2a7-4295-a686-a40e9db65497</v>
      </c>
      <c r="I863" s="97" t="str">
        <f>IF(ISBLANK(A863), "", IF(ISNUMBER(B863),_xlfn.CONCAT(E863, B863, ".", C863), _xlfn.CONCAT(E863, C863)))</f>
        <v>JC4.6</v>
      </c>
    </row>
    <row r="864" spans="1:9" customFormat="1" x14ac:dyDescent="0.45">
      <c r="A864" s="96" t="s">
        <v>5766</v>
      </c>
      <c r="B864">
        <v>4</v>
      </c>
      <c r="C864" s="92">
        <v>6</v>
      </c>
      <c r="D864" s="93" t="s">
        <v>2041</v>
      </c>
      <c r="E864" t="str" cm="1">
        <f t="array" ref="E864">IFERROR(_xlfn.SWITCH(A864, "Tiny", "TS", "Mini", "MC", "Junior", "JC", "Senior", "SC", "GCSE", "GCSE"),"")</f>
        <v>JC</v>
      </c>
      <c r="F864" s="92" t="str">
        <f ca="1">IFERROR(VLOOKUP(I864,INDIRECT(A864&amp;"!"&amp;" C:D"), 2, FALSE),"")</f>
        <v>Images &amp; Timers</v>
      </c>
      <c r="G864" s="92" t="str" cm="1">
        <f t="array" ref="G864">IFERROR(CONCATENATE(TEXT(_xlfn.SWITCH(A864, "Tiny", "1", "Mini", "2", "Junior", "3", "Senior", "4", "GCSE", "5"),"00"),"-", IF(ISBLANK(B864), "XX", TEXT(B864,"00")), "-", TEXT(C864,"000")),"")</f>
        <v>03-04-006</v>
      </c>
      <c r="H864" t="str">
        <f>A864&amp;D864</f>
        <v>Juniorbeeee466-2145-439e-8ee1-15cb91d0652b</v>
      </c>
      <c r="I864" s="97" t="str">
        <f>IF(ISBLANK(A864), "", IF(ISNUMBER(B864),_xlfn.CONCAT(E864, B864, ".", C864), _xlfn.CONCAT(E864, C864)))</f>
        <v>JC4.6</v>
      </c>
    </row>
    <row r="865" spans="1:9" customFormat="1" x14ac:dyDescent="0.45">
      <c r="A865" s="96" t="s">
        <v>5766</v>
      </c>
      <c r="B865">
        <v>4</v>
      </c>
      <c r="C865" s="92">
        <v>6</v>
      </c>
      <c r="D865" s="93" t="s">
        <v>1353</v>
      </c>
      <c r="E865" t="str" cm="1">
        <f t="array" ref="E865">IFERROR(_xlfn.SWITCH(A865, "Tiny", "TS", "Mini", "MC", "Junior", "JC", "Senior", "SC", "GCSE", "GCSE"),"")</f>
        <v>JC</v>
      </c>
      <c r="F865" s="92" t="str">
        <f ca="1">IFERROR(VLOOKUP(I865,INDIRECT(A865&amp;"!"&amp;" C:D"), 2, FALSE),"")</f>
        <v>Images &amp; Timers</v>
      </c>
      <c r="G865" s="92" t="str" cm="1">
        <f t="array" ref="G865">IFERROR(CONCATENATE(TEXT(_xlfn.SWITCH(A865, "Tiny", "1", "Mini", "2", "Junior", "3", "Senior", "4", "GCSE", "5"),"00"),"-", IF(ISBLANK(B865), "XX", TEXT(B865,"00")), "-", TEXT(C865,"000")),"")</f>
        <v>03-04-006</v>
      </c>
      <c r="H865" t="str">
        <f>A865&amp;D865</f>
        <v>Juniore67f2a0b-a698-440f-9e81-e29a959d97a0</v>
      </c>
      <c r="I865" s="97" t="str">
        <f>IF(ISBLANK(A865), "", IF(ISNUMBER(B865),_xlfn.CONCAT(E865, B865, ".", C865), _xlfn.CONCAT(E865, C865)))</f>
        <v>JC4.6</v>
      </c>
    </row>
    <row r="866" spans="1:9" customFormat="1" x14ac:dyDescent="0.45">
      <c r="A866" s="96" t="s">
        <v>5766</v>
      </c>
      <c r="B866">
        <v>4</v>
      </c>
      <c r="C866" s="92">
        <v>7</v>
      </c>
      <c r="D866" s="93" t="s">
        <v>1508</v>
      </c>
      <c r="E866" t="str" cm="1">
        <f t="array" ref="E866">IFERROR(_xlfn.SWITCH(A866, "Tiny", "TS", "Mini", "MC", "Junior", "JC", "Senior", "SC", "GCSE", "GCSE"),"")</f>
        <v>JC</v>
      </c>
      <c r="F866" s="92" t="str">
        <f ca="1">IFERROR(VLOOKUP(I866,INDIRECT(A866&amp;"!"&amp;" C:D"), 2, FALSE),"")</f>
        <v>Abstraction &amp; Encapsulation</v>
      </c>
      <c r="G866" s="92" t="str" cm="1">
        <f t="array" ref="G866">IFERROR(CONCATENATE(TEXT(_xlfn.SWITCH(A866, "Tiny", "1", "Mini", "2", "Junior", "3", "Senior", "4", "GCSE", "5"),"00"),"-", IF(ISBLANK(B866), "XX", TEXT(B866,"00")), "-", TEXT(C866,"000")),"")</f>
        <v>03-04-007</v>
      </c>
      <c r="H866" t="str">
        <f>A866&amp;D866</f>
        <v>Junior12327e5e-7f58-47b1-b5dd-0e633d00be0f</v>
      </c>
      <c r="I866" s="97" t="str">
        <f>IF(ISBLANK(A866), "", IF(ISNUMBER(B866),_xlfn.CONCAT(E866, B866, ".", C866), _xlfn.CONCAT(E866, C866)))</f>
        <v>JC4.7</v>
      </c>
    </row>
    <row r="867" spans="1:9" customFormat="1" x14ac:dyDescent="0.45">
      <c r="A867" s="96" t="s">
        <v>5766</v>
      </c>
      <c r="B867">
        <v>4</v>
      </c>
      <c r="C867" s="92">
        <v>7</v>
      </c>
      <c r="D867" s="93" t="s">
        <v>1508</v>
      </c>
      <c r="E867" t="str" cm="1">
        <f t="array" ref="E867">IFERROR(_xlfn.SWITCH(A867, "Tiny", "TS", "Mini", "MC", "Junior", "JC", "Senior", "SC", "GCSE", "GCSE"),"")</f>
        <v>JC</v>
      </c>
      <c r="F867" s="92" t="str">
        <f ca="1">IFERROR(VLOOKUP(I867,INDIRECT(A867&amp;"!"&amp;" C:D"), 2, FALSE),"")</f>
        <v>Abstraction &amp; Encapsulation</v>
      </c>
      <c r="G867" s="92" t="str" cm="1">
        <f t="array" ref="G867">IFERROR(CONCATENATE(TEXT(_xlfn.SWITCH(A867, "Tiny", "1", "Mini", "2", "Junior", "3", "Senior", "4", "GCSE", "5"),"00"),"-", IF(ISBLANK(B867), "XX", TEXT(B867,"00")), "-", TEXT(C867,"000")),"")</f>
        <v>03-04-007</v>
      </c>
      <c r="H867" t="str">
        <f>A867&amp;D867</f>
        <v>Junior12327e5e-7f58-47b1-b5dd-0e633d00be0f</v>
      </c>
      <c r="I867" s="97" t="str">
        <f>IF(ISBLANK(A867), "", IF(ISNUMBER(B867),_xlfn.CONCAT(E867, B867, ".", C867), _xlfn.CONCAT(E867, C867)))</f>
        <v>JC4.7</v>
      </c>
    </row>
    <row r="868" spans="1:9" customFormat="1" x14ac:dyDescent="0.45">
      <c r="A868" s="96" t="s">
        <v>5766</v>
      </c>
      <c r="B868">
        <v>4</v>
      </c>
      <c r="C868" s="92">
        <v>7</v>
      </c>
      <c r="D868" s="93" t="s">
        <v>1517</v>
      </c>
      <c r="E868" t="str" cm="1">
        <f t="array" ref="E868">IFERROR(_xlfn.SWITCH(A868, "Tiny", "TS", "Mini", "MC", "Junior", "JC", "Senior", "SC", "GCSE", "GCSE"),"")</f>
        <v>JC</v>
      </c>
      <c r="F868" s="92" t="str">
        <f ca="1">IFERROR(VLOOKUP(I868,INDIRECT(A868&amp;"!"&amp;" C:D"), 2, FALSE),"")</f>
        <v>Abstraction &amp; Encapsulation</v>
      </c>
      <c r="G868" s="92" t="str" cm="1">
        <f t="array" ref="G868">IFERROR(CONCATENATE(TEXT(_xlfn.SWITCH(A868, "Tiny", "1", "Mini", "2", "Junior", "3", "Senior", "4", "GCSE", "5"),"00"),"-", IF(ISBLANK(B868), "XX", TEXT(B868,"00")), "-", TEXT(C868,"000")),"")</f>
        <v>03-04-007</v>
      </c>
      <c r="H868" t="str">
        <f>A868&amp;D868</f>
        <v>Junior28d63ff9-f077-416f-8a69-d0538615d426</v>
      </c>
      <c r="I868" s="97" t="str">
        <f>IF(ISBLANK(A868), "", IF(ISNUMBER(B868),_xlfn.CONCAT(E868, B868, ".", C868), _xlfn.CONCAT(E868, C868)))</f>
        <v>JC4.7</v>
      </c>
    </row>
    <row r="869" spans="1:9" customFormat="1" x14ac:dyDescent="0.45">
      <c r="A869" s="96" t="s">
        <v>5766</v>
      </c>
      <c r="B869">
        <v>4</v>
      </c>
      <c r="C869" s="92">
        <v>7</v>
      </c>
      <c r="D869" s="93" t="s">
        <v>1498</v>
      </c>
      <c r="E869" t="str" cm="1">
        <f t="array" ref="E869">IFERROR(_xlfn.SWITCH(A869, "Tiny", "TS", "Mini", "MC", "Junior", "JC", "Senior", "SC", "GCSE", "GCSE"),"")</f>
        <v>JC</v>
      </c>
      <c r="F869" s="92" t="str">
        <f ca="1">IFERROR(VLOOKUP(I869,INDIRECT(A869&amp;"!"&amp;" C:D"), 2, FALSE),"")</f>
        <v>Abstraction &amp; Encapsulation</v>
      </c>
      <c r="G869" s="92" t="str" cm="1">
        <f t="array" ref="G869">IFERROR(CONCATENATE(TEXT(_xlfn.SWITCH(A869, "Tiny", "1", "Mini", "2", "Junior", "3", "Senior", "4", "GCSE", "5"),"00"),"-", IF(ISBLANK(B869), "XX", TEXT(B869,"00")), "-", TEXT(C869,"000")),"")</f>
        <v>03-04-007</v>
      </c>
      <c r="H869" t="str">
        <f>A869&amp;D869</f>
        <v>Junior68877c22-2a86-4cee-839d-90dcd804e2ad</v>
      </c>
      <c r="I869" s="97" t="str">
        <f>IF(ISBLANK(A869), "", IF(ISNUMBER(B869),_xlfn.CONCAT(E869, B869, ".", C869), _xlfn.CONCAT(E869, C869)))</f>
        <v>JC4.7</v>
      </c>
    </row>
    <row r="870" spans="1:9" customFormat="1" x14ac:dyDescent="0.45">
      <c r="A870" s="96" t="s">
        <v>5766</v>
      </c>
      <c r="B870">
        <v>4</v>
      </c>
      <c r="C870" s="92">
        <v>7</v>
      </c>
      <c r="D870" s="93" t="s">
        <v>1501</v>
      </c>
      <c r="E870" t="str" cm="1">
        <f t="array" ref="E870">IFERROR(_xlfn.SWITCH(A870, "Tiny", "TS", "Mini", "MC", "Junior", "JC", "Senior", "SC", "GCSE", "GCSE"),"")</f>
        <v>JC</v>
      </c>
      <c r="F870" s="92" t="str">
        <f ca="1">IFERROR(VLOOKUP(I870,INDIRECT(A870&amp;"!"&amp;" C:D"), 2, FALSE),"")</f>
        <v>Abstraction &amp; Encapsulation</v>
      </c>
      <c r="G870" s="92" t="str" cm="1">
        <f t="array" ref="G870">IFERROR(CONCATENATE(TEXT(_xlfn.SWITCH(A870, "Tiny", "1", "Mini", "2", "Junior", "3", "Senior", "4", "GCSE", "5"),"00"),"-", IF(ISBLANK(B870), "XX", TEXT(B870,"00")), "-", TEXT(C870,"000")),"")</f>
        <v>03-04-007</v>
      </c>
      <c r="H870" t="str">
        <f>A870&amp;D870</f>
        <v>Junior82312349-bc70-42c5-8e27-256d43d6a40b</v>
      </c>
      <c r="I870" s="97" t="str">
        <f>IF(ISBLANK(A870), "", IF(ISNUMBER(B870),_xlfn.CONCAT(E870, B870, ".", C870), _xlfn.CONCAT(E870, C870)))</f>
        <v>JC4.7</v>
      </c>
    </row>
    <row r="871" spans="1:9" customFormat="1" x14ac:dyDescent="0.45">
      <c r="A871" s="96" t="s">
        <v>5766</v>
      </c>
      <c r="B871">
        <v>4</v>
      </c>
      <c r="C871" s="92">
        <v>7</v>
      </c>
      <c r="D871" s="98" t="s">
        <v>1492</v>
      </c>
      <c r="E871" t="str" cm="1">
        <f t="array" ref="E871">IFERROR(_xlfn.SWITCH(A871, "Tiny", "TS", "Mini", "MC", "Junior", "JC", "Senior", "SC", "GCSE", "GCSE"),"")</f>
        <v>JC</v>
      </c>
      <c r="F871" s="92" t="str">
        <f ca="1">IFERROR(VLOOKUP(I871,INDIRECT(A871&amp;"!"&amp;" C:D"), 2, FALSE),"")</f>
        <v>Abstraction &amp; Encapsulation</v>
      </c>
      <c r="G871" s="92" t="str" cm="1">
        <f t="array" ref="G871">IFERROR(CONCATENATE(TEXT(_xlfn.SWITCH(A871, "Tiny", "1", "Mini", "2", "Junior", "3", "Senior", "4", "GCSE", "5"),"00"),"-", IF(ISBLANK(B871), "XX", TEXT(B871,"00")), "-", TEXT(C871,"000")),"")</f>
        <v>03-04-007</v>
      </c>
      <c r="H871" t="str">
        <f>A871&amp;D871</f>
        <v>Junior9133511e-5126-4294-bc67-3471030d12d6</v>
      </c>
      <c r="I871" s="97" t="str">
        <f>IF(ISBLANK(A871), "", IF(ISNUMBER(B871),_xlfn.CONCAT(E871, B871, ".", C871), _xlfn.CONCAT(E871, C871)))</f>
        <v>JC4.7</v>
      </c>
    </row>
    <row r="872" spans="1:9" customFormat="1" x14ac:dyDescent="0.45">
      <c r="A872" s="96" t="s">
        <v>5766</v>
      </c>
      <c r="B872">
        <v>4</v>
      </c>
      <c r="C872" s="92">
        <v>7</v>
      </c>
      <c r="D872" s="93" t="s">
        <v>1514</v>
      </c>
      <c r="E872" t="str" cm="1">
        <f t="array" ref="E872">IFERROR(_xlfn.SWITCH(A872, "Tiny", "TS", "Mini", "MC", "Junior", "JC", "Senior", "SC", "GCSE", "GCSE"),"")</f>
        <v>JC</v>
      </c>
      <c r="F872" s="92" t="str">
        <f ca="1">IFERROR(VLOOKUP(I872,INDIRECT(A872&amp;"!"&amp;" C:D"), 2, FALSE),"")</f>
        <v>Abstraction &amp; Encapsulation</v>
      </c>
      <c r="G872" s="92" t="str" cm="1">
        <f t="array" ref="G872">IFERROR(CONCATENATE(TEXT(_xlfn.SWITCH(A872, "Tiny", "1", "Mini", "2", "Junior", "3", "Senior", "4", "GCSE", "5"),"00"),"-", IF(ISBLANK(B872), "XX", TEXT(B872,"00")), "-", TEXT(C872,"000")),"")</f>
        <v>03-04-007</v>
      </c>
      <c r="H872" t="str">
        <f>A872&amp;D872</f>
        <v>Juniorc487191a-51da-4de6-b353-f8b4ff49f6af</v>
      </c>
      <c r="I872" s="97" t="str">
        <f>IF(ISBLANK(A872), "", IF(ISNUMBER(B872),_xlfn.CONCAT(E872, B872, ".", C872), _xlfn.CONCAT(E872, C872)))</f>
        <v>JC4.7</v>
      </c>
    </row>
    <row r="873" spans="1:9" customFormat="1" x14ac:dyDescent="0.45">
      <c r="A873" s="96" t="s">
        <v>5766</v>
      </c>
      <c r="B873">
        <v>4</v>
      </c>
      <c r="C873" s="92">
        <v>7</v>
      </c>
      <c r="D873" s="93" t="s">
        <v>1505</v>
      </c>
      <c r="E873" t="str" cm="1">
        <f t="array" ref="E873">IFERROR(_xlfn.SWITCH(A873, "Tiny", "TS", "Mini", "MC", "Junior", "JC", "Senior", "SC", "GCSE", "GCSE"),"")</f>
        <v>JC</v>
      </c>
      <c r="F873" s="92" t="str">
        <f ca="1">IFERROR(VLOOKUP(I873,INDIRECT(A873&amp;"!"&amp;" C:D"), 2, FALSE),"")</f>
        <v>Abstraction &amp; Encapsulation</v>
      </c>
      <c r="G873" s="92" t="str" cm="1">
        <f t="array" ref="G873">IFERROR(CONCATENATE(TEXT(_xlfn.SWITCH(A873, "Tiny", "1", "Mini", "2", "Junior", "3", "Senior", "4", "GCSE", "5"),"00"),"-", IF(ISBLANK(B873), "XX", TEXT(B873,"00")), "-", TEXT(C873,"000")),"")</f>
        <v>03-04-007</v>
      </c>
      <c r="H873" t="str">
        <f>A873&amp;D873</f>
        <v>Juniordc34031d-e449-4c47-96bb-19557bd60d01</v>
      </c>
      <c r="I873" s="97" t="str">
        <f>IF(ISBLANK(A873), "", IF(ISNUMBER(B873),_xlfn.CONCAT(E873, B873, ".", C873), _xlfn.CONCAT(E873, C873)))</f>
        <v>JC4.7</v>
      </c>
    </row>
    <row r="874" spans="1:9" customFormat="1" x14ac:dyDescent="0.45">
      <c r="A874" s="96" t="s">
        <v>5766</v>
      </c>
      <c r="B874">
        <v>4</v>
      </c>
      <c r="C874" s="92">
        <v>7</v>
      </c>
      <c r="D874" s="93" t="s">
        <v>1505</v>
      </c>
      <c r="E874" t="str" cm="1">
        <f t="array" ref="E874">IFERROR(_xlfn.SWITCH(A874, "Tiny", "TS", "Mini", "MC", "Junior", "JC", "Senior", "SC", "GCSE", "GCSE"),"")</f>
        <v>JC</v>
      </c>
      <c r="F874" s="92" t="str">
        <f ca="1">IFERROR(VLOOKUP(I874,INDIRECT(A874&amp;"!"&amp;" C:D"), 2, FALSE),"")</f>
        <v>Abstraction &amp; Encapsulation</v>
      </c>
      <c r="G874" s="92" t="str" cm="1">
        <f t="array" ref="G874">IFERROR(CONCATENATE(TEXT(_xlfn.SWITCH(A874, "Tiny", "1", "Mini", "2", "Junior", "3", "Senior", "4", "GCSE", "5"),"00"),"-", IF(ISBLANK(B874), "XX", TEXT(B874,"00")), "-", TEXT(C874,"000")),"")</f>
        <v>03-04-007</v>
      </c>
      <c r="H874" t="str">
        <f>A874&amp;D874</f>
        <v>Juniordc34031d-e449-4c47-96bb-19557bd60d01</v>
      </c>
      <c r="I874" s="97" t="str">
        <f>IF(ISBLANK(A874), "", IF(ISNUMBER(B874),_xlfn.CONCAT(E874, B874, ".", C874), _xlfn.CONCAT(E874, C874)))</f>
        <v>JC4.7</v>
      </c>
    </row>
    <row r="875" spans="1:9" customFormat="1" x14ac:dyDescent="0.45">
      <c r="A875" s="96" t="s">
        <v>5766</v>
      </c>
      <c r="B875">
        <v>4</v>
      </c>
      <c r="C875" s="92">
        <v>7</v>
      </c>
      <c r="D875" s="93" t="s">
        <v>1495</v>
      </c>
      <c r="E875" t="str" cm="1">
        <f t="array" ref="E875">IFERROR(_xlfn.SWITCH(A875, "Tiny", "TS", "Mini", "MC", "Junior", "JC", "Senior", "SC", "GCSE", "GCSE"),"")</f>
        <v>JC</v>
      </c>
      <c r="F875" s="92" t="str">
        <f ca="1">IFERROR(VLOOKUP(I875,INDIRECT(A875&amp;"!"&amp;" C:D"), 2, FALSE),"")</f>
        <v>Abstraction &amp; Encapsulation</v>
      </c>
      <c r="G875" s="92" t="str" cm="1">
        <f t="array" ref="G875">IFERROR(CONCATENATE(TEXT(_xlfn.SWITCH(A875, "Tiny", "1", "Mini", "2", "Junior", "3", "Senior", "4", "GCSE", "5"),"00"),"-", IF(ISBLANK(B875), "XX", TEXT(B875,"00")), "-", TEXT(C875,"000")),"")</f>
        <v>03-04-007</v>
      </c>
      <c r="H875" t="str">
        <f>A875&amp;D875</f>
        <v>Juniore80a317d-ef35-4c0b-a953-e2aee0c2bde5</v>
      </c>
      <c r="I875" s="97" t="str">
        <f>IF(ISBLANK(A875), "", IF(ISNUMBER(B875),_xlfn.CONCAT(E875, B875, ".", C875), _xlfn.CONCAT(E875, C875)))</f>
        <v>JC4.7</v>
      </c>
    </row>
    <row r="876" spans="1:9" customFormat="1" x14ac:dyDescent="0.45">
      <c r="A876" s="96" t="s">
        <v>5766</v>
      </c>
      <c r="B876">
        <v>4</v>
      </c>
      <c r="C876" s="92">
        <v>7</v>
      </c>
      <c r="D876" s="93" t="s">
        <v>1511</v>
      </c>
      <c r="E876" t="str" cm="1">
        <f t="array" ref="E876">IFERROR(_xlfn.SWITCH(A876, "Tiny", "TS", "Mini", "MC", "Junior", "JC", "Senior", "SC", "GCSE", "GCSE"),"")</f>
        <v>JC</v>
      </c>
      <c r="F876" s="92" t="str">
        <f ca="1">IFERROR(VLOOKUP(I876,INDIRECT(A876&amp;"!"&amp;" C:D"), 2, FALSE),"")</f>
        <v>Abstraction &amp; Encapsulation</v>
      </c>
      <c r="G876" s="92" t="str" cm="1">
        <f t="array" ref="G876">IFERROR(CONCATENATE(TEXT(_xlfn.SWITCH(A876, "Tiny", "1", "Mini", "2", "Junior", "3", "Senior", "4", "GCSE", "5"),"00"),"-", IF(ISBLANK(B876), "XX", TEXT(B876,"00")), "-", TEXT(C876,"000")),"")</f>
        <v>03-04-007</v>
      </c>
      <c r="H876" t="str">
        <f>A876&amp;D876</f>
        <v>Juniorf5178bd8-ac8b-46f1-b8bb-0c440263c0a7</v>
      </c>
      <c r="I876" s="97" t="str">
        <f>IF(ISBLANK(A876), "", IF(ISNUMBER(B876),_xlfn.CONCAT(E876, B876, ".", C876), _xlfn.CONCAT(E876, C876)))</f>
        <v>JC4.7</v>
      </c>
    </row>
    <row r="877" spans="1:9" customFormat="1" x14ac:dyDescent="0.45">
      <c r="A877" s="96" t="s">
        <v>5766</v>
      </c>
      <c r="B877">
        <v>4</v>
      </c>
      <c r="C877" s="92">
        <v>7</v>
      </c>
      <c r="D877" s="93" t="s">
        <v>1511</v>
      </c>
      <c r="E877" t="str" cm="1">
        <f t="array" ref="E877">IFERROR(_xlfn.SWITCH(A877, "Tiny", "TS", "Mini", "MC", "Junior", "JC", "Senior", "SC", "GCSE", "GCSE"),"")</f>
        <v>JC</v>
      </c>
      <c r="F877" s="92" t="str">
        <f ca="1">IFERROR(VLOOKUP(I877,INDIRECT(A877&amp;"!"&amp;" C:D"), 2, FALSE),"")</f>
        <v>Abstraction &amp; Encapsulation</v>
      </c>
      <c r="G877" s="92" t="str" cm="1">
        <f t="array" ref="G877">IFERROR(CONCATENATE(TEXT(_xlfn.SWITCH(A877, "Tiny", "1", "Mini", "2", "Junior", "3", "Senior", "4", "GCSE", "5"),"00"),"-", IF(ISBLANK(B877), "XX", TEXT(B877,"00")), "-", TEXT(C877,"000")),"")</f>
        <v>03-04-007</v>
      </c>
      <c r="H877" t="str">
        <f>A877&amp;D877</f>
        <v>Juniorf5178bd8-ac8b-46f1-b8bb-0c440263c0a7</v>
      </c>
      <c r="I877" s="97" t="str">
        <f>IF(ISBLANK(A877), "", IF(ISNUMBER(B877),_xlfn.CONCAT(E877, B877, ".", C877), _xlfn.CONCAT(E877, C877)))</f>
        <v>JC4.7</v>
      </c>
    </row>
    <row r="878" spans="1:9" customFormat="1" x14ac:dyDescent="0.45">
      <c r="A878" s="96" t="s">
        <v>5766</v>
      </c>
      <c r="B878">
        <v>4</v>
      </c>
      <c r="C878" s="92">
        <v>7</v>
      </c>
      <c r="D878" s="93" t="s">
        <v>1489</v>
      </c>
      <c r="E878" t="str" cm="1">
        <f t="array" ref="E878">IFERROR(_xlfn.SWITCH(A878, "Tiny", "TS", "Mini", "MC", "Junior", "JC", "Senior", "SC", "GCSE", "GCSE"),"")</f>
        <v>JC</v>
      </c>
      <c r="F878" s="92" t="str">
        <f ca="1">IFERROR(VLOOKUP(I878,INDIRECT(A878&amp;"!"&amp;" C:D"), 2, FALSE),"")</f>
        <v>Abstraction &amp; Encapsulation</v>
      </c>
      <c r="G878" s="92" t="str" cm="1">
        <f t="array" ref="G878">IFERROR(CONCATENATE(TEXT(_xlfn.SWITCH(A878, "Tiny", "1", "Mini", "2", "Junior", "3", "Senior", "4", "GCSE", "5"),"00"),"-", IF(ISBLANK(B878), "XX", TEXT(B878,"00")), "-", TEXT(C878,"000")),"")</f>
        <v>03-04-007</v>
      </c>
      <c r="H878" t="str">
        <f>A878&amp;D878</f>
        <v>Juniorfcd5c260-e4fc-43d6-9bf0-1a98cdf51d4c</v>
      </c>
      <c r="I878" s="97" t="str">
        <f>IF(ISBLANK(A878), "", IF(ISNUMBER(B878),_xlfn.CONCAT(E878, B878, ".", C878), _xlfn.CONCAT(E878, C878)))</f>
        <v>JC4.7</v>
      </c>
    </row>
    <row r="879" spans="1:9" customFormat="1" x14ac:dyDescent="0.45">
      <c r="A879" s="96" t="s">
        <v>5766</v>
      </c>
      <c r="B879">
        <v>4</v>
      </c>
      <c r="C879" s="92">
        <v>8</v>
      </c>
      <c r="D879" s="93" t="s">
        <v>1528</v>
      </c>
      <c r="E879" t="str" cm="1">
        <f t="array" ref="E879">IFERROR(_xlfn.SWITCH(A879, "Tiny", "TS", "Mini", "MC", "Junior", "JC", "Senior", "SC", "GCSE", "GCSE"),"")</f>
        <v>JC</v>
      </c>
      <c r="F879" s="92" t="str">
        <f ca="1">IFERROR(VLOOKUP(I879,INDIRECT(A879&amp;"!"&amp;" C:D"), 2, FALSE),"")</f>
        <v>Inheritance</v>
      </c>
      <c r="G879" s="92" t="str" cm="1">
        <f t="array" ref="G879">IFERROR(CONCATENATE(TEXT(_xlfn.SWITCH(A879, "Tiny", "1", "Mini", "2", "Junior", "3", "Senior", "4", "GCSE", "5"),"00"),"-", IF(ISBLANK(B879), "XX", TEXT(B879,"00")), "-", TEXT(C879,"000")),"")</f>
        <v>03-04-008</v>
      </c>
      <c r="H879" t="str">
        <f>A879&amp;D879</f>
        <v>Junior46c8baeb-de9a-457d-b1ab-8fbb06cb35e6</v>
      </c>
      <c r="I879" s="97" t="str">
        <f>IF(ISBLANK(A879), "", IF(ISNUMBER(B879),_xlfn.CONCAT(E879, B879, ".", C879), _xlfn.CONCAT(E879, C879)))</f>
        <v>JC4.8</v>
      </c>
    </row>
    <row r="880" spans="1:9" customFormat="1" x14ac:dyDescent="0.45">
      <c r="A880" s="96" t="s">
        <v>5766</v>
      </c>
      <c r="B880">
        <v>4</v>
      </c>
      <c r="C880" s="92">
        <v>8</v>
      </c>
      <c r="D880" s="93" t="s">
        <v>1534</v>
      </c>
      <c r="E880" t="str" cm="1">
        <f t="array" ref="E880">IFERROR(_xlfn.SWITCH(A880, "Tiny", "TS", "Mini", "MC", "Junior", "JC", "Senior", "SC", "GCSE", "GCSE"),"")</f>
        <v>JC</v>
      </c>
      <c r="F880" s="92" t="str">
        <f ca="1">IFERROR(VLOOKUP(I880,INDIRECT(A880&amp;"!"&amp;" C:D"), 2, FALSE),"")</f>
        <v>Inheritance</v>
      </c>
      <c r="G880" s="92" t="str" cm="1">
        <f t="array" ref="G880">IFERROR(CONCATENATE(TEXT(_xlfn.SWITCH(A880, "Tiny", "1", "Mini", "2", "Junior", "3", "Senior", "4", "GCSE", "5"),"00"),"-", IF(ISBLANK(B880), "XX", TEXT(B880,"00")), "-", TEXT(C880,"000")),"")</f>
        <v>03-04-008</v>
      </c>
      <c r="H880" t="str">
        <f>A880&amp;D880</f>
        <v>Junior59d23973-ef9a-4a09-aeb3-6d21f49ebcb0</v>
      </c>
      <c r="I880" s="97" t="str">
        <f>IF(ISBLANK(A880), "", IF(ISNUMBER(B880),_xlfn.CONCAT(E880, B880, ".", C880), _xlfn.CONCAT(E880, C880)))</f>
        <v>JC4.8</v>
      </c>
    </row>
    <row r="881" spans="1:9" customFormat="1" x14ac:dyDescent="0.45">
      <c r="A881" s="96" t="s">
        <v>5766</v>
      </c>
      <c r="B881">
        <v>4</v>
      </c>
      <c r="C881" s="92">
        <v>8</v>
      </c>
      <c r="D881" s="93" t="s">
        <v>1522</v>
      </c>
      <c r="E881" t="str" cm="1">
        <f t="array" ref="E881">IFERROR(_xlfn.SWITCH(A881, "Tiny", "TS", "Mini", "MC", "Junior", "JC", "Senior", "SC", "GCSE", "GCSE"),"")</f>
        <v>JC</v>
      </c>
      <c r="F881" s="92" t="str">
        <f ca="1">IFERROR(VLOOKUP(I881,INDIRECT(A881&amp;"!"&amp;" C:D"), 2, FALSE),"")</f>
        <v>Inheritance</v>
      </c>
      <c r="G881" s="92" t="str" cm="1">
        <f t="array" ref="G881">IFERROR(CONCATENATE(TEXT(_xlfn.SWITCH(A881, "Tiny", "1", "Mini", "2", "Junior", "3", "Senior", "4", "GCSE", "5"),"00"),"-", IF(ISBLANK(B881), "XX", TEXT(B881,"00")), "-", TEXT(C881,"000")),"")</f>
        <v>03-04-008</v>
      </c>
      <c r="H881" t="str">
        <f>A881&amp;D881</f>
        <v>Junior81c180bb-6e31-446e-bdc0-076443cf2cc4</v>
      </c>
      <c r="I881" s="97" t="str">
        <f>IF(ISBLANK(A881), "", IF(ISNUMBER(B881),_xlfn.CONCAT(E881, B881, ".", C881), _xlfn.CONCAT(E881, C881)))</f>
        <v>JC4.8</v>
      </c>
    </row>
    <row r="882" spans="1:9" customFormat="1" x14ac:dyDescent="0.45">
      <c r="A882" s="96" t="s">
        <v>5766</v>
      </c>
      <c r="B882">
        <v>4</v>
      </c>
      <c r="C882" s="92">
        <v>8</v>
      </c>
      <c r="D882" s="93" t="s">
        <v>1537</v>
      </c>
      <c r="E882" t="str" cm="1">
        <f t="array" ref="E882">IFERROR(_xlfn.SWITCH(A882, "Tiny", "TS", "Mini", "MC", "Junior", "JC", "Senior", "SC", "GCSE", "GCSE"),"")</f>
        <v>JC</v>
      </c>
      <c r="F882" s="92" t="str">
        <f ca="1">IFERROR(VLOOKUP(I882,INDIRECT(A882&amp;"!"&amp;" C:D"), 2, FALSE),"")</f>
        <v>Inheritance</v>
      </c>
      <c r="G882" s="92" t="str" cm="1">
        <f t="array" ref="G882">IFERROR(CONCATENATE(TEXT(_xlfn.SWITCH(A882, "Tiny", "1", "Mini", "2", "Junior", "3", "Senior", "4", "GCSE", "5"),"00"),"-", IF(ISBLANK(B882), "XX", TEXT(B882,"00")), "-", TEXT(C882,"000")),"")</f>
        <v>03-04-008</v>
      </c>
      <c r="H882" t="str">
        <f>A882&amp;D882</f>
        <v>Junior820d64f6-ea25-4bbd-99f4-2f467deaca4f</v>
      </c>
      <c r="I882" s="97" t="str">
        <f>IF(ISBLANK(A882), "", IF(ISNUMBER(B882),_xlfn.CONCAT(E882, B882, ".", C882), _xlfn.CONCAT(E882, C882)))</f>
        <v>JC4.8</v>
      </c>
    </row>
    <row r="883" spans="1:9" customFormat="1" x14ac:dyDescent="0.45">
      <c r="A883" s="96" t="s">
        <v>5766</v>
      </c>
      <c r="B883">
        <v>4</v>
      </c>
      <c r="C883" s="92">
        <v>8</v>
      </c>
      <c r="D883" s="93" t="s">
        <v>1525</v>
      </c>
      <c r="E883" t="str" cm="1">
        <f t="array" ref="E883">IFERROR(_xlfn.SWITCH(A883, "Tiny", "TS", "Mini", "MC", "Junior", "JC", "Senior", "SC", "GCSE", "GCSE"),"")</f>
        <v>JC</v>
      </c>
      <c r="F883" s="92" t="str">
        <f ca="1">IFERROR(VLOOKUP(I883,INDIRECT(A883&amp;"!"&amp;" C:D"), 2, FALSE),"")</f>
        <v>Inheritance</v>
      </c>
      <c r="G883" s="92" t="str" cm="1">
        <f t="array" ref="G883">IFERROR(CONCATENATE(TEXT(_xlfn.SWITCH(A883, "Tiny", "1", "Mini", "2", "Junior", "3", "Senior", "4", "GCSE", "5"),"00"),"-", IF(ISBLANK(B883), "XX", TEXT(B883,"00")), "-", TEXT(C883,"000")),"")</f>
        <v>03-04-008</v>
      </c>
      <c r="H883" t="str">
        <f>A883&amp;D883</f>
        <v>Juniorc78ea54b-dd64-4743-9b04-d5a547558162</v>
      </c>
      <c r="I883" s="97" t="str">
        <f>IF(ISBLANK(A883), "", IF(ISNUMBER(B883),_xlfn.CONCAT(E883, B883, ".", C883), _xlfn.CONCAT(E883, C883)))</f>
        <v>JC4.8</v>
      </c>
    </row>
    <row r="884" spans="1:9" customFormat="1" x14ac:dyDescent="0.45">
      <c r="A884" s="96" t="s">
        <v>5766</v>
      </c>
      <c r="B884">
        <v>4</v>
      </c>
      <c r="C884" s="92">
        <v>8</v>
      </c>
      <c r="D884" s="93" t="s">
        <v>1531</v>
      </c>
      <c r="E884" t="str" cm="1">
        <f t="array" ref="E884">IFERROR(_xlfn.SWITCH(A884, "Tiny", "TS", "Mini", "MC", "Junior", "JC", "Senior", "SC", "GCSE", "GCSE"),"")</f>
        <v>JC</v>
      </c>
      <c r="F884" s="92" t="str">
        <f ca="1">IFERROR(VLOOKUP(I884,INDIRECT(A884&amp;"!"&amp;" C:D"), 2, FALSE),"")</f>
        <v>Inheritance</v>
      </c>
      <c r="G884" s="92" t="str" cm="1">
        <f t="array" ref="G884">IFERROR(CONCATENATE(TEXT(_xlfn.SWITCH(A884, "Tiny", "1", "Mini", "2", "Junior", "3", "Senior", "4", "GCSE", "5"),"00"),"-", IF(ISBLANK(B884), "XX", TEXT(B884,"00")), "-", TEXT(C884,"000")),"")</f>
        <v>03-04-008</v>
      </c>
      <c r="H884" t="str">
        <f>A884&amp;D884</f>
        <v>Juniore08a2e0e-cedb-4678-a389-1f6714e629af</v>
      </c>
      <c r="I884" s="97" t="str">
        <f>IF(ISBLANK(A884), "", IF(ISNUMBER(B884),_xlfn.CONCAT(E884, B884, ".", C884), _xlfn.CONCAT(E884, C884)))</f>
        <v>JC4.8</v>
      </c>
    </row>
    <row r="885" spans="1:9" customFormat="1" x14ac:dyDescent="0.45">
      <c r="A885" s="96" t="s">
        <v>5766</v>
      </c>
      <c r="B885">
        <v>4</v>
      </c>
      <c r="C885" s="92">
        <v>9</v>
      </c>
      <c r="D885" s="93" t="s">
        <v>1332</v>
      </c>
      <c r="E885" t="str" cm="1">
        <f t="array" ref="E885">IFERROR(_xlfn.SWITCH(A885, "Tiny", "TS", "Mini", "MC", "Junior", "JC", "Senior", "SC", "GCSE", "GCSE"),"")</f>
        <v>JC</v>
      </c>
      <c r="F885" s="92" t="str">
        <f ca="1">IFERROR(VLOOKUP(I885,INDIRECT(A885&amp;"!"&amp;" C:D"), 2, FALSE),"")</f>
        <v>Polymorphism</v>
      </c>
      <c r="G885" s="92" t="str" cm="1">
        <f t="array" ref="G885">IFERROR(CONCATENATE(TEXT(_xlfn.SWITCH(A885, "Tiny", "1", "Mini", "2", "Junior", "3", "Senior", "4", "GCSE", "5"),"00"),"-", IF(ISBLANK(B885), "XX", TEXT(B885,"00")), "-", TEXT(C885,"000")),"")</f>
        <v>03-04-009</v>
      </c>
      <c r="H885" t="str">
        <f>A885&amp;D885</f>
        <v>Junior0c7f3a28-af66-429a-ab75-fc50d8c0cf90</v>
      </c>
      <c r="I885" s="97" t="str">
        <f>IF(ISBLANK(A885), "", IF(ISNUMBER(B885),_xlfn.CONCAT(E885, B885, ".", C885), _xlfn.CONCAT(E885, C885)))</f>
        <v>JC4.9</v>
      </c>
    </row>
    <row r="886" spans="1:9" customFormat="1" x14ac:dyDescent="0.45">
      <c r="A886" s="96" t="s">
        <v>5766</v>
      </c>
      <c r="B886">
        <v>4</v>
      </c>
      <c r="C886" s="92">
        <v>9</v>
      </c>
      <c r="D886" s="93" t="s">
        <v>1338</v>
      </c>
      <c r="E886" t="str" cm="1">
        <f t="array" ref="E886">IFERROR(_xlfn.SWITCH(A886, "Tiny", "TS", "Mini", "MC", "Junior", "JC", "Senior", "SC", "GCSE", "GCSE"),"")</f>
        <v>JC</v>
      </c>
      <c r="F886" s="92" t="str">
        <f ca="1">IFERROR(VLOOKUP(I886,INDIRECT(A886&amp;"!"&amp;" C:D"), 2, FALSE),"")</f>
        <v>Polymorphism</v>
      </c>
      <c r="G886" s="92" t="str" cm="1">
        <f t="array" ref="G886">IFERROR(CONCATENATE(TEXT(_xlfn.SWITCH(A886, "Tiny", "1", "Mini", "2", "Junior", "3", "Senior", "4", "GCSE", "5"),"00"),"-", IF(ISBLANK(B886), "XX", TEXT(B886,"00")), "-", TEXT(C886,"000")),"")</f>
        <v>03-04-009</v>
      </c>
      <c r="H886" t="str">
        <f>A886&amp;D886</f>
        <v>Junior2592fa22-98b3-433a-89c9-cc04999936f6</v>
      </c>
      <c r="I886" s="97" t="str">
        <f>IF(ISBLANK(A886), "", IF(ISNUMBER(B886),_xlfn.CONCAT(E886, B886, ".", C886), _xlfn.CONCAT(E886, C886)))</f>
        <v>JC4.9</v>
      </c>
    </row>
    <row r="887" spans="1:9" customFormat="1" x14ac:dyDescent="0.45">
      <c r="A887" s="96" t="s">
        <v>5766</v>
      </c>
      <c r="B887">
        <v>4</v>
      </c>
      <c r="C887" s="92">
        <v>9</v>
      </c>
      <c r="D887" s="93" t="s">
        <v>1335</v>
      </c>
      <c r="E887" t="str" cm="1">
        <f t="array" ref="E887">IFERROR(_xlfn.SWITCH(A887, "Tiny", "TS", "Mini", "MC", "Junior", "JC", "Senior", "SC", "GCSE", "GCSE"),"")</f>
        <v>JC</v>
      </c>
      <c r="F887" s="92" t="str">
        <f ca="1">IFERROR(VLOOKUP(I887,INDIRECT(A887&amp;"!"&amp;" C:D"), 2, FALSE),"")</f>
        <v>Polymorphism</v>
      </c>
      <c r="G887" s="92" t="str" cm="1">
        <f t="array" ref="G887">IFERROR(CONCATENATE(TEXT(_xlfn.SWITCH(A887, "Tiny", "1", "Mini", "2", "Junior", "3", "Senior", "4", "GCSE", "5"),"00"),"-", IF(ISBLANK(B887), "XX", TEXT(B887,"00")), "-", TEXT(C887,"000")),"")</f>
        <v>03-04-009</v>
      </c>
      <c r="H887" t="str">
        <f>A887&amp;D887</f>
        <v>Junior2737d033-57c8-4b84-91ec-18834d7ad9d2</v>
      </c>
      <c r="I887" s="97" t="str">
        <f>IF(ISBLANK(A887), "", IF(ISNUMBER(B887),_xlfn.CONCAT(E887, B887, ".", C887), _xlfn.CONCAT(E887, C887)))</f>
        <v>JC4.9</v>
      </c>
    </row>
    <row r="888" spans="1:9" customFormat="1" x14ac:dyDescent="0.45">
      <c r="A888" s="96" t="s">
        <v>5766</v>
      </c>
      <c r="B888">
        <v>4</v>
      </c>
      <c r="C888" s="92">
        <v>9</v>
      </c>
      <c r="D888" s="93" t="s">
        <v>1551</v>
      </c>
      <c r="E888" t="str" cm="1">
        <f t="array" ref="E888">IFERROR(_xlfn.SWITCH(A888, "Tiny", "TS", "Mini", "MC", "Junior", "JC", "Senior", "SC", "GCSE", "GCSE"),"")</f>
        <v>JC</v>
      </c>
      <c r="F888" s="92" t="str">
        <f ca="1">IFERROR(VLOOKUP(I888,INDIRECT(A888&amp;"!"&amp;" C:D"), 2, FALSE),"")</f>
        <v>Polymorphism</v>
      </c>
      <c r="G888" s="92" t="str" cm="1">
        <f t="array" ref="G888">IFERROR(CONCATENATE(TEXT(_xlfn.SWITCH(A888, "Tiny", "1", "Mini", "2", "Junior", "3", "Senior", "4", "GCSE", "5"),"00"),"-", IF(ISBLANK(B888), "XX", TEXT(B888,"00")), "-", TEXT(C888,"000")),"")</f>
        <v>03-04-009</v>
      </c>
      <c r="H888" t="str">
        <f>A888&amp;D888</f>
        <v>Junior42a74b5d-a2e0-43df-a36a-7f46a1231429</v>
      </c>
      <c r="I888" s="97" t="str">
        <f>IF(ISBLANK(A888), "", IF(ISNUMBER(B888),_xlfn.CONCAT(E888, B888, ".", C888), _xlfn.CONCAT(E888, C888)))</f>
        <v>JC4.9</v>
      </c>
    </row>
    <row r="889" spans="1:9" customFormat="1" x14ac:dyDescent="0.45">
      <c r="A889" s="96" t="s">
        <v>5766</v>
      </c>
      <c r="B889">
        <v>4</v>
      </c>
      <c r="C889" s="92">
        <v>9</v>
      </c>
      <c r="D889" s="93" t="s">
        <v>1542</v>
      </c>
      <c r="E889" t="str" cm="1">
        <f t="array" ref="E889">IFERROR(_xlfn.SWITCH(A889, "Tiny", "TS", "Mini", "MC", "Junior", "JC", "Senior", "SC", "GCSE", "GCSE"),"")</f>
        <v>JC</v>
      </c>
      <c r="F889" s="92" t="str">
        <f ca="1">IFERROR(VLOOKUP(I889,INDIRECT(A889&amp;"!"&amp;" C:D"), 2, FALSE),"")</f>
        <v>Polymorphism</v>
      </c>
      <c r="G889" s="92" t="str" cm="1">
        <f t="array" ref="G889">IFERROR(CONCATENATE(TEXT(_xlfn.SWITCH(A889, "Tiny", "1", "Mini", "2", "Junior", "3", "Senior", "4", "GCSE", "5"),"00"),"-", IF(ISBLANK(B889), "XX", TEXT(B889,"00")), "-", TEXT(C889,"000")),"")</f>
        <v>03-04-009</v>
      </c>
      <c r="H889" t="str">
        <f>A889&amp;D889</f>
        <v>Junior65d06832-a372-42fe-8acf-89d5c65ec4dd</v>
      </c>
      <c r="I889" s="97" t="str">
        <f>IF(ISBLANK(A889), "", IF(ISNUMBER(B889),_xlfn.CONCAT(E889, B889, ".", C889), _xlfn.CONCAT(E889, C889)))</f>
        <v>JC4.9</v>
      </c>
    </row>
    <row r="890" spans="1:9" customFormat="1" x14ac:dyDescent="0.45">
      <c r="A890" s="96" t="s">
        <v>5766</v>
      </c>
      <c r="B890">
        <v>4</v>
      </c>
      <c r="C890" s="92">
        <v>9</v>
      </c>
      <c r="D890" s="93" t="s">
        <v>1545</v>
      </c>
      <c r="E890" t="str" cm="1">
        <f t="array" ref="E890">IFERROR(_xlfn.SWITCH(A890, "Tiny", "TS", "Mini", "MC", "Junior", "JC", "Senior", "SC", "GCSE", "GCSE"),"")</f>
        <v>JC</v>
      </c>
      <c r="F890" s="92" t="str">
        <f ca="1">IFERROR(VLOOKUP(I890,INDIRECT(A890&amp;"!"&amp;" C:D"), 2, FALSE),"")</f>
        <v>Polymorphism</v>
      </c>
      <c r="G890" s="92" t="str" cm="1">
        <f t="array" ref="G890">IFERROR(CONCATENATE(TEXT(_xlfn.SWITCH(A890, "Tiny", "1", "Mini", "2", "Junior", "3", "Senior", "4", "GCSE", "5"),"00"),"-", IF(ISBLANK(B890), "XX", TEXT(B890,"00")), "-", TEXT(C890,"000")),"")</f>
        <v>03-04-009</v>
      </c>
      <c r="H890" t="str">
        <f>A890&amp;D890</f>
        <v>Junior76386a97-41fe-4c1f-800f-127d5bddbd2a</v>
      </c>
      <c r="I890" s="97" t="str">
        <f>IF(ISBLANK(A890), "", IF(ISNUMBER(B890),_xlfn.CONCAT(E890, B890, ".", C890), _xlfn.CONCAT(E890, C890)))</f>
        <v>JC4.9</v>
      </c>
    </row>
    <row r="891" spans="1:9" customFormat="1" x14ac:dyDescent="0.45">
      <c r="A891" s="96" t="s">
        <v>5766</v>
      </c>
      <c r="B891">
        <v>4</v>
      </c>
      <c r="C891" s="92">
        <v>9</v>
      </c>
      <c r="D891" s="93" t="s">
        <v>1548</v>
      </c>
      <c r="E891" t="str" cm="1">
        <f t="array" ref="E891">IFERROR(_xlfn.SWITCH(A891, "Tiny", "TS", "Mini", "MC", "Junior", "JC", "Senior", "SC", "GCSE", "GCSE"),"")</f>
        <v>JC</v>
      </c>
      <c r="F891" s="92" t="str">
        <f ca="1">IFERROR(VLOOKUP(I891,INDIRECT(A891&amp;"!"&amp;" C:D"), 2, FALSE),"")</f>
        <v>Polymorphism</v>
      </c>
      <c r="G891" s="92" t="str" cm="1">
        <f t="array" ref="G891">IFERROR(CONCATENATE(TEXT(_xlfn.SWITCH(A891, "Tiny", "1", "Mini", "2", "Junior", "3", "Senior", "4", "GCSE", "5"),"00"),"-", IF(ISBLANK(B891), "XX", TEXT(B891,"00")), "-", TEXT(C891,"000")),"")</f>
        <v>03-04-009</v>
      </c>
      <c r="H891" t="str">
        <f>A891&amp;D891</f>
        <v>Junior77941355-2089-4aa2-ac74-6624e470a16f</v>
      </c>
      <c r="I891" s="97" t="str">
        <f>IF(ISBLANK(A891), "", IF(ISNUMBER(B891),_xlfn.CONCAT(E891, B891, ".", C891), _xlfn.CONCAT(E891, C891)))</f>
        <v>JC4.9</v>
      </c>
    </row>
    <row r="892" spans="1:9" customFormat="1" x14ac:dyDescent="0.45">
      <c r="A892" s="96" t="s">
        <v>5766</v>
      </c>
      <c r="B892">
        <v>5</v>
      </c>
      <c r="C892" s="92">
        <v>1</v>
      </c>
      <c r="D892" s="93" t="s">
        <v>1811</v>
      </c>
      <c r="E892" t="str" cm="1">
        <f t="array" ref="E892">IFERROR(_xlfn.SWITCH(A892, "Tiny", "TS", "Mini", "MC", "Junior", "JC", "Senior", "SC", "GCSE", "GCSE"),"")</f>
        <v>JC</v>
      </c>
      <c r="F892" s="92" t="str">
        <f ca="1">IFERROR(VLOOKUP(I892,INDIRECT(A892&amp;"!"&amp;" C:D"), 2, FALSE),"")</f>
        <v>Introduction to AI</v>
      </c>
      <c r="G892" s="92" t="str" cm="1">
        <f t="array" ref="G892">IFERROR(CONCATENATE(TEXT(_xlfn.SWITCH(A892, "Tiny", "1", "Mini", "2", "Junior", "3", "Senior", "4", "GCSE", "5"),"00"),"-", IF(ISBLANK(B892), "XX", TEXT(B892,"00")), "-", TEXT(C892,"000")),"")</f>
        <v>03-05-001</v>
      </c>
      <c r="H892" t="str">
        <f>A892&amp;D892</f>
        <v>Junior141ffb9c-362c-49a4-8a5d-c5892347ddc9</v>
      </c>
      <c r="I892" s="97" t="str">
        <f>IF(ISBLANK(A892), "", IF(ISNUMBER(B892),_xlfn.CONCAT(E892, B892, ".", C892), _xlfn.CONCAT(E892, C892)))</f>
        <v>JC5.1</v>
      </c>
    </row>
    <row r="893" spans="1:9" customFormat="1" x14ac:dyDescent="0.45">
      <c r="A893" s="96" t="s">
        <v>5766</v>
      </c>
      <c r="B893">
        <v>5</v>
      </c>
      <c r="C893" s="92">
        <v>1</v>
      </c>
      <c r="D893" s="93" t="s">
        <v>1799</v>
      </c>
      <c r="E893" t="str" cm="1">
        <f t="array" ref="E893">IFERROR(_xlfn.SWITCH(A893, "Tiny", "TS", "Mini", "MC", "Junior", "JC", "Senior", "SC", "GCSE", "GCSE"),"")</f>
        <v>JC</v>
      </c>
      <c r="F893" s="92" t="str">
        <f ca="1">IFERROR(VLOOKUP(I893,INDIRECT(A893&amp;"!"&amp;" C:D"), 2, FALSE),"")</f>
        <v>Introduction to AI</v>
      </c>
      <c r="G893" s="92" t="str" cm="1">
        <f t="array" ref="G893">IFERROR(CONCATENATE(TEXT(_xlfn.SWITCH(A893, "Tiny", "1", "Mini", "2", "Junior", "3", "Senior", "4", "GCSE", "5"),"00"),"-", IF(ISBLANK(B893), "XX", TEXT(B893,"00")), "-", TEXT(C893,"000")),"")</f>
        <v>03-05-001</v>
      </c>
      <c r="H893" t="str">
        <f>A893&amp;D893</f>
        <v>Junior2ca37119-2e93-42be-baac-5aaa1b6e31a0</v>
      </c>
      <c r="I893" s="97" t="str">
        <f>IF(ISBLANK(A893), "", IF(ISNUMBER(B893),_xlfn.CONCAT(E893, B893, ".", C893), _xlfn.CONCAT(E893, C893)))</f>
        <v>JC5.1</v>
      </c>
    </row>
    <row r="894" spans="1:9" customFormat="1" x14ac:dyDescent="0.45">
      <c r="A894" s="96" t="s">
        <v>5766</v>
      </c>
      <c r="B894">
        <v>5</v>
      </c>
      <c r="C894" s="92">
        <v>1</v>
      </c>
      <c r="D894" s="93" t="s">
        <v>1808</v>
      </c>
      <c r="E894" t="str" cm="1">
        <f t="array" ref="E894">IFERROR(_xlfn.SWITCH(A894, "Tiny", "TS", "Mini", "MC", "Junior", "JC", "Senior", "SC", "GCSE", "GCSE"),"")</f>
        <v>JC</v>
      </c>
      <c r="F894" s="92" t="str">
        <f ca="1">IFERROR(VLOOKUP(I894,INDIRECT(A894&amp;"!"&amp;" C:D"), 2, FALSE),"")</f>
        <v>Introduction to AI</v>
      </c>
      <c r="G894" s="92" t="str" cm="1">
        <f t="array" ref="G894">IFERROR(CONCATENATE(TEXT(_xlfn.SWITCH(A894, "Tiny", "1", "Mini", "2", "Junior", "3", "Senior", "4", "GCSE", "5"),"00"),"-", IF(ISBLANK(B894), "XX", TEXT(B894,"00")), "-", TEXT(C894,"000")),"")</f>
        <v>03-05-001</v>
      </c>
      <c r="H894" t="str">
        <f>A894&amp;D894</f>
        <v>Junior604033c5-79f0-4a98-a646-6f3554b2f5eb</v>
      </c>
      <c r="I894" s="97" t="str">
        <f>IF(ISBLANK(A894), "", IF(ISNUMBER(B894),_xlfn.CONCAT(E894, B894, ".", C894), _xlfn.CONCAT(E894, C894)))</f>
        <v>JC5.1</v>
      </c>
    </row>
    <row r="895" spans="1:9" customFormat="1" x14ac:dyDescent="0.45">
      <c r="A895" s="96" t="s">
        <v>5766</v>
      </c>
      <c r="B895">
        <v>5</v>
      </c>
      <c r="C895" s="92">
        <v>1</v>
      </c>
      <c r="D895" s="93" t="s">
        <v>1802</v>
      </c>
      <c r="E895" t="str" cm="1">
        <f t="array" ref="E895">IFERROR(_xlfn.SWITCH(A895, "Tiny", "TS", "Mini", "MC", "Junior", "JC", "Senior", "SC", "GCSE", "GCSE"),"")</f>
        <v>JC</v>
      </c>
      <c r="F895" s="92" t="str">
        <f ca="1">IFERROR(VLOOKUP(I895,INDIRECT(A895&amp;"!"&amp;" C:D"), 2, FALSE),"")</f>
        <v>Introduction to AI</v>
      </c>
      <c r="G895" s="92" t="str" cm="1">
        <f t="array" ref="G895">IFERROR(CONCATENATE(TEXT(_xlfn.SWITCH(A895, "Tiny", "1", "Mini", "2", "Junior", "3", "Senior", "4", "GCSE", "5"),"00"),"-", IF(ISBLANK(B895), "XX", TEXT(B895,"00")), "-", TEXT(C895,"000")),"")</f>
        <v>03-05-001</v>
      </c>
      <c r="H895" t="str">
        <f>A895&amp;D895</f>
        <v>Junior625848df-efb4-4f27-9db6-5b4195fcad49</v>
      </c>
      <c r="I895" s="97" t="str">
        <f>IF(ISBLANK(A895), "", IF(ISNUMBER(B895),_xlfn.CONCAT(E895, B895, ".", C895), _xlfn.CONCAT(E895, C895)))</f>
        <v>JC5.1</v>
      </c>
    </row>
    <row r="896" spans="1:9" customFormat="1" x14ac:dyDescent="0.45">
      <c r="A896" s="96" t="s">
        <v>5766</v>
      </c>
      <c r="B896">
        <v>5</v>
      </c>
      <c r="C896" s="92">
        <v>1</v>
      </c>
      <c r="D896" s="93" t="s">
        <v>1796</v>
      </c>
      <c r="E896" t="str" cm="1">
        <f t="array" ref="E896">IFERROR(_xlfn.SWITCH(A896, "Tiny", "TS", "Mini", "MC", "Junior", "JC", "Senior", "SC", "GCSE", "GCSE"),"")</f>
        <v>JC</v>
      </c>
      <c r="F896" s="92" t="str">
        <f ca="1">IFERROR(VLOOKUP(I896,INDIRECT(A896&amp;"!"&amp;" C:D"), 2, FALSE),"")</f>
        <v>Introduction to AI</v>
      </c>
      <c r="G896" s="92" t="str" cm="1">
        <f t="array" ref="G896">IFERROR(CONCATENATE(TEXT(_xlfn.SWITCH(A896, "Tiny", "1", "Mini", "2", "Junior", "3", "Senior", "4", "GCSE", "5"),"00"),"-", IF(ISBLANK(B896), "XX", TEXT(B896,"00")), "-", TEXT(C896,"000")),"")</f>
        <v>03-05-001</v>
      </c>
      <c r="H896" t="str">
        <f>A896&amp;D896</f>
        <v>Junior69211775-96d3-4139-88ec-d3d302f7536c</v>
      </c>
      <c r="I896" s="97" t="str">
        <f>IF(ISBLANK(A896), "", IF(ISNUMBER(B896),_xlfn.CONCAT(E896, B896, ".", C896), _xlfn.CONCAT(E896, C896)))</f>
        <v>JC5.1</v>
      </c>
    </row>
    <row r="897" spans="1:9" customFormat="1" x14ac:dyDescent="0.45">
      <c r="A897" s="96" t="s">
        <v>5766</v>
      </c>
      <c r="B897">
        <v>5</v>
      </c>
      <c r="C897" s="92">
        <v>1</v>
      </c>
      <c r="D897" s="93" t="s">
        <v>1787</v>
      </c>
      <c r="E897" t="str" cm="1">
        <f t="array" ref="E897">IFERROR(_xlfn.SWITCH(A897, "Tiny", "TS", "Mini", "MC", "Junior", "JC", "Senior", "SC", "GCSE", "GCSE"),"")</f>
        <v>JC</v>
      </c>
      <c r="F897" s="92" t="str">
        <f ca="1">IFERROR(VLOOKUP(I897,INDIRECT(A897&amp;"!"&amp;" C:D"), 2, FALSE),"")</f>
        <v>Introduction to AI</v>
      </c>
      <c r="G897" s="92" t="str" cm="1">
        <f t="array" ref="G897">IFERROR(CONCATENATE(TEXT(_xlfn.SWITCH(A897, "Tiny", "1", "Mini", "2", "Junior", "3", "Senior", "4", "GCSE", "5"),"00"),"-", IF(ISBLANK(B897), "XX", TEXT(B897,"00")), "-", TEXT(C897,"000")),"")</f>
        <v>03-05-001</v>
      </c>
      <c r="H897" t="str">
        <f>A897&amp;D897</f>
        <v>Junior82949ec5-3820-429b-a5a4-9ddebfd13273</v>
      </c>
      <c r="I897" s="97" t="str">
        <f>IF(ISBLANK(A897), "", IF(ISNUMBER(B897),_xlfn.CONCAT(E897, B897, ".", C897), _xlfn.CONCAT(E897, C897)))</f>
        <v>JC5.1</v>
      </c>
    </row>
    <row r="898" spans="1:9" customFormat="1" x14ac:dyDescent="0.45">
      <c r="A898" s="96" t="s">
        <v>5766</v>
      </c>
      <c r="B898">
        <v>5</v>
      </c>
      <c r="C898" s="92">
        <v>1</v>
      </c>
      <c r="D898" s="93" t="s">
        <v>1790</v>
      </c>
      <c r="E898" t="str" cm="1">
        <f t="array" ref="E898">IFERROR(_xlfn.SWITCH(A898, "Tiny", "TS", "Mini", "MC", "Junior", "JC", "Senior", "SC", "GCSE", "GCSE"),"")</f>
        <v>JC</v>
      </c>
      <c r="F898" s="92" t="str">
        <f ca="1">IFERROR(VLOOKUP(I898,INDIRECT(A898&amp;"!"&amp;" C:D"), 2, FALSE),"")</f>
        <v>Introduction to AI</v>
      </c>
      <c r="G898" s="92" t="str" cm="1">
        <f t="array" ref="G898">IFERROR(CONCATENATE(TEXT(_xlfn.SWITCH(A898, "Tiny", "1", "Mini", "2", "Junior", "3", "Senior", "4", "GCSE", "5"),"00"),"-", IF(ISBLANK(B898), "XX", TEXT(B898,"00")), "-", TEXT(C898,"000")),"")</f>
        <v>03-05-001</v>
      </c>
      <c r="H898" t="str">
        <f>A898&amp;D898</f>
        <v>Juniorb7a83a5d-cc93-417d-88d1-32fa33a3c17a</v>
      </c>
      <c r="I898" s="97" t="str">
        <f>IF(ISBLANK(A898), "", IF(ISNUMBER(B898),_xlfn.CONCAT(E898, B898, ".", C898), _xlfn.CONCAT(E898, C898)))</f>
        <v>JC5.1</v>
      </c>
    </row>
    <row r="899" spans="1:9" customFormat="1" x14ac:dyDescent="0.45">
      <c r="A899" s="96" t="s">
        <v>5766</v>
      </c>
      <c r="B899">
        <v>5</v>
      </c>
      <c r="C899" s="92">
        <v>1</v>
      </c>
      <c r="D899" s="93" t="s">
        <v>1805</v>
      </c>
      <c r="E899" t="str" cm="1">
        <f t="array" ref="E899">IFERROR(_xlfn.SWITCH(A899, "Tiny", "TS", "Mini", "MC", "Junior", "JC", "Senior", "SC", "GCSE", "GCSE"),"")</f>
        <v>JC</v>
      </c>
      <c r="F899" s="92" t="str">
        <f ca="1">IFERROR(VLOOKUP(I899,INDIRECT(A899&amp;"!"&amp;" C:D"), 2, FALSE),"")</f>
        <v>Introduction to AI</v>
      </c>
      <c r="G899" s="92" t="str" cm="1">
        <f t="array" ref="G899">IFERROR(CONCATENATE(TEXT(_xlfn.SWITCH(A899, "Tiny", "1", "Mini", "2", "Junior", "3", "Senior", "4", "GCSE", "5"),"00"),"-", IF(ISBLANK(B899), "XX", TEXT(B899,"00")), "-", TEXT(C899,"000")),"")</f>
        <v>03-05-001</v>
      </c>
      <c r="H899" t="str">
        <f>A899&amp;D899</f>
        <v>Juniorce920cc4-4c3f-47dc-9c2e-3621b2b919de</v>
      </c>
      <c r="I899" s="97" t="str">
        <f>IF(ISBLANK(A899), "", IF(ISNUMBER(B899),_xlfn.CONCAT(E899, B899, ".", C899), _xlfn.CONCAT(E899, C899)))</f>
        <v>JC5.1</v>
      </c>
    </row>
    <row r="900" spans="1:9" customFormat="1" x14ac:dyDescent="0.45">
      <c r="A900" s="96" t="s">
        <v>5766</v>
      </c>
      <c r="B900">
        <v>5</v>
      </c>
      <c r="C900" s="92">
        <v>1</v>
      </c>
      <c r="D900" s="93" t="s">
        <v>1793</v>
      </c>
      <c r="E900" t="str" cm="1">
        <f t="array" ref="E900">IFERROR(_xlfn.SWITCH(A900, "Tiny", "TS", "Mini", "MC", "Junior", "JC", "Senior", "SC", "GCSE", "GCSE"),"")</f>
        <v>JC</v>
      </c>
      <c r="F900" s="92" t="str">
        <f ca="1">IFERROR(VLOOKUP(I900,INDIRECT(A900&amp;"!"&amp;" C:D"), 2, FALSE),"")</f>
        <v>Introduction to AI</v>
      </c>
      <c r="G900" s="92" t="str" cm="1">
        <f t="array" ref="G900">IFERROR(CONCATENATE(TEXT(_xlfn.SWITCH(A900, "Tiny", "1", "Mini", "2", "Junior", "3", "Senior", "4", "GCSE", "5"),"00"),"-", IF(ISBLANK(B900), "XX", TEXT(B900,"00")), "-", TEXT(C900,"000")),"")</f>
        <v>03-05-001</v>
      </c>
      <c r="H900" t="str">
        <f>A900&amp;D900</f>
        <v>Juniord334f4ec-f4f2-4e21-af4c-8af550ca94af</v>
      </c>
      <c r="I900" s="97" t="str">
        <f>IF(ISBLANK(A900), "", IF(ISNUMBER(B900),_xlfn.CONCAT(E900, B900, ".", C900), _xlfn.CONCAT(E900, C900)))</f>
        <v>JC5.1</v>
      </c>
    </row>
    <row r="901" spans="1:9" customFormat="1" x14ac:dyDescent="0.45">
      <c r="A901" s="96" t="s">
        <v>5766</v>
      </c>
      <c r="B901">
        <v>5</v>
      </c>
      <c r="C901" s="92">
        <v>2</v>
      </c>
      <c r="D901" s="93" t="s">
        <v>1822</v>
      </c>
      <c r="E901" t="str" cm="1">
        <f t="array" ref="E901">IFERROR(_xlfn.SWITCH(A901, "Tiny", "TS", "Mini", "MC", "Junior", "JC", "Senior", "SC", "GCSE", "GCSE"),"")</f>
        <v>JC</v>
      </c>
      <c r="F901" s="92" t="str">
        <f ca="1">IFERROR(VLOOKUP(I901,INDIRECT(A901&amp;"!"&amp;" C:D"), 2, FALSE),"")</f>
        <v>Search &amp; Minimax</v>
      </c>
      <c r="G901" s="92" t="str" cm="1">
        <f t="array" ref="G901">IFERROR(CONCATENATE(TEXT(_xlfn.SWITCH(A901, "Tiny", "1", "Mini", "2", "Junior", "3", "Senior", "4", "GCSE", "5"),"00"),"-", IF(ISBLANK(B901), "XX", TEXT(B901,"00")), "-", TEXT(C901,"000")),"")</f>
        <v>03-05-002</v>
      </c>
      <c r="H901" t="str">
        <f>A901&amp;D901</f>
        <v>Junior043327cd-0950-4d17-96c7-f9abfb71fd56</v>
      </c>
      <c r="I901" s="97" t="str">
        <f>IF(ISBLANK(A901), "", IF(ISNUMBER(B901),_xlfn.CONCAT(E901, B901, ".", C901), _xlfn.CONCAT(E901, C901)))</f>
        <v>JC5.2</v>
      </c>
    </row>
    <row r="902" spans="1:9" customFormat="1" x14ac:dyDescent="0.45">
      <c r="A902" s="96" t="s">
        <v>5766</v>
      </c>
      <c r="B902">
        <v>5</v>
      </c>
      <c r="C902" s="92">
        <v>2</v>
      </c>
      <c r="D902" s="98" t="s">
        <v>1831</v>
      </c>
      <c r="E902" t="str" cm="1">
        <f t="array" ref="E902">IFERROR(_xlfn.SWITCH(A902, "Tiny", "TS", "Mini", "MC", "Junior", "JC", "Senior", "SC", "GCSE", "GCSE"),"")</f>
        <v>JC</v>
      </c>
      <c r="F902" s="92" t="str">
        <f ca="1">IFERROR(VLOOKUP(I902,INDIRECT(A902&amp;"!"&amp;" C:D"), 2, FALSE),"")</f>
        <v>Search &amp; Minimax</v>
      </c>
      <c r="G902" s="92" t="str" cm="1">
        <f t="array" ref="G902">IFERROR(CONCATENATE(TEXT(_xlfn.SWITCH(A902, "Tiny", "1", "Mini", "2", "Junior", "3", "Senior", "4", "GCSE", "5"),"00"),"-", IF(ISBLANK(B902), "XX", TEXT(B902,"00")), "-", TEXT(C902,"000")),"")</f>
        <v>03-05-002</v>
      </c>
      <c r="H902" t="str">
        <f>A902&amp;D902</f>
        <v>Junior2549565e-6499-4bfc-84ca-776059b9a12d</v>
      </c>
      <c r="I902" s="97" t="str">
        <f>IF(ISBLANK(A902), "", IF(ISNUMBER(B902),_xlfn.CONCAT(E902, B902, ".", C902), _xlfn.CONCAT(E902, C902)))</f>
        <v>JC5.2</v>
      </c>
    </row>
    <row r="903" spans="1:9" customFormat="1" x14ac:dyDescent="0.45">
      <c r="A903" s="96" t="s">
        <v>5766</v>
      </c>
      <c r="B903">
        <v>5</v>
      </c>
      <c r="C903" s="92">
        <v>2</v>
      </c>
      <c r="D903" s="93" t="s">
        <v>1825</v>
      </c>
      <c r="E903" t="str" cm="1">
        <f t="array" ref="E903">IFERROR(_xlfn.SWITCH(A903, "Tiny", "TS", "Mini", "MC", "Junior", "JC", "Senior", "SC", "GCSE", "GCSE"),"")</f>
        <v>JC</v>
      </c>
      <c r="F903" s="92" t="str">
        <f ca="1">IFERROR(VLOOKUP(I903,INDIRECT(A903&amp;"!"&amp;" C:D"), 2, FALSE),"")</f>
        <v>Search &amp; Minimax</v>
      </c>
      <c r="G903" s="92" t="str" cm="1">
        <f t="array" ref="G903">IFERROR(CONCATENATE(TEXT(_xlfn.SWITCH(A903, "Tiny", "1", "Mini", "2", "Junior", "3", "Senior", "4", "GCSE", "5"),"00"),"-", IF(ISBLANK(B903), "XX", TEXT(B903,"00")), "-", TEXT(C903,"000")),"")</f>
        <v>03-05-002</v>
      </c>
      <c r="H903" t="str">
        <f>A903&amp;D903</f>
        <v>Junior2b6d57b0-2f0b-4624-8bf3-62679e12bd8e</v>
      </c>
      <c r="I903" s="97" t="str">
        <f>IF(ISBLANK(A903), "", IF(ISNUMBER(B903),_xlfn.CONCAT(E903, B903, ".", C903), _xlfn.CONCAT(E903, C903)))</f>
        <v>JC5.2</v>
      </c>
    </row>
    <row r="904" spans="1:9" customFormat="1" x14ac:dyDescent="0.45">
      <c r="A904" s="96" t="s">
        <v>5766</v>
      </c>
      <c r="B904">
        <v>5</v>
      </c>
      <c r="C904" s="92">
        <v>2</v>
      </c>
      <c r="D904" s="93" t="s">
        <v>1816</v>
      </c>
      <c r="E904" t="str" cm="1">
        <f t="array" ref="E904">IFERROR(_xlfn.SWITCH(A904, "Tiny", "TS", "Mini", "MC", "Junior", "JC", "Senior", "SC", "GCSE", "GCSE"),"")</f>
        <v>JC</v>
      </c>
      <c r="F904" s="92" t="str">
        <f ca="1">IFERROR(VLOOKUP(I904,INDIRECT(A904&amp;"!"&amp;" C:D"), 2, FALSE),"")</f>
        <v>Search &amp; Minimax</v>
      </c>
      <c r="G904" s="92" t="str" cm="1">
        <f t="array" ref="G904">IFERROR(CONCATENATE(TEXT(_xlfn.SWITCH(A904, "Tiny", "1", "Mini", "2", "Junior", "3", "Senior", "4", "GCSE", "5"),"00"),"-", IF(ISBLANK(B904), "XX", TEXT(B904,"00")), "-", TEXT(C904,"000")),"")</f>
        <v>03-05-002</v>
      </c>
      <c r="H904" t="str">
        <f>A904&amp;D904</f>
        <v>Junior3d303f0c-1822-45a8-9cbe-80fdf0c53c0d</v>
      </c>
      <c r="I904" s="97" t="str">
        <f>IF(ISBLANK(A904), "", IF(ISNUMBER(B904),_xlfn.CONCAT(E904, B904, ".", C904), _xlfn.CONCAT(E904, C904)))</f>
        <v>JC5.2</v>
      </c>
    </row>
    <row r="905" spans="1:9" customFormat="1" x14ac:dyDescent="0.45">
      <c r="A905" s="96" t="s">
        <v>5766</v>
      </c>
      <c r="B905">
        <v>5</v>
      </c>
      <c r="C905" s="92">
        <v>2</v>
      </c>
      <c r="D905" s="93" t="s">
        <v>1828</v>
      </c>
      <c r="E905" t="str" cm="1">
        <f t="array" ref="E905">IFERROR(_xlfn.SWITCH(A905, "Tiny", "TS", "Mini", "MC", "Junior", "JC", "Senior", "SC", "GCSE", "GCSE"),"")</f>
        <v>JC</v>
      </c>
      <c r="F905" s="92" t="str">
        <f ca="1">IFERROR(VLOOKUP(I905,INDIRECT(A905&amp;"!"&amp;" C:D"), 2, FALSE),"")</f>
        <v>Search &amp; Minimax</v>
      </c>
      <c r="G905" s="92" t="str" cm="1">
        <f t="array" ref="G905">IFERROR(CONCATENATE(TEXT(_xlfn.SWITCH(A905, "Tiny", "1", "Mini", "2", "Junior", "3", "Senior", "4", "GCSE", "5"),"00"),"-", IF(ISBLANK(B905), "XX", TEXT(B905,"00")), "-", TEXT(C905,"000")),"")</f>
        <v>03-05-002</v>
      </c>
      <c r="H905" t="str">
        <f>A905&amp;D905</f>
        <v>Junior64578213-ace8-42d0-a455-91ad7356b573</v>
      </c>
      <c r="I905" s="97" t="str">
        <f>IF(ISBLANK(A905), "", IF(ISNUMBER(B905),_xlfn.CONCAT(E905, B905, ".", C905), _xlfn.CONCAT(E905, C905)))</f>
        <v>JC5.2</v>
      </c>
    </row>
    <row r="906" spans="1:9" customFormat="1" x14ac:dyDescent="0.45">
      <c r="A906" s="96" t="s">
        <v>5766</v>
      </c>
      <c r="B906">
        <v>5</v>
      </c>
      <c r="C906" s="92">
        <v>2</v>
      </c>
      <c r="D906" s="93" t="s">
        <v>1819</v>
      </c>
      <c r="E906" t="str" cm="1">
        <f t="array" ref="E906">IFERROR(_xlfn.SWITCH(A906, "Tiny", "TS", "Mini", "MC", "Junior", "JC", "Senior", "SC", "GCSE", "GCSE"),"")</f>
        <v>JC</v>
      </c>
      <c r="F906" s="92" t="str">
        <f ca="1">IFERROR(VLOOKUP(I906,INDIRECT(A906&amp;"!"&amp;" C:D"), 2, FALSE),"")</f>
        <v>Search &amp; Minimax</v>
      </c>
      <c r="G906" s="92" t="str" cm="1">
        <f t="array" ref="G906">IFERROR(CONCATENATE(TEXT(_xlfn.SWITCH(A906, "Tiny", "1", "Mini", "2", "Junior", "3", "Senior", "4", "GCSE", "5"),"00"),"-", IF(ISBLANK(B906), "XX", TEXT(B906,"00")), "-", TEXT(C906,"000")),"")</f>
        <v>03-05-002</v>
      </c>
      <c r="H906" t="str">
        <f>A906&amp;D906</f>
        <v>Juniorf70f1dd9-d95a-4c87-8ef3-bf969e624f8c</v>
      </c>
      <c r="I906" s="97" t="str">
        <f>IF(ISBLANK(A906), "", IF(ISNUMBER(B906),_xlfn.CONCAT(E906, B906, ".", C906), _xlfn.CONCAT(E906, C906)))</f>
        <v>JC5.2</v>
      </c>
    </row>
    <row r="907" spans="1:9" customFormat="1" x14ac:dyDescent="0.45">
      <c r="A907" s="96" t="s">
        <v>5766</v>
      </c>
      <c r="B907">
        <v>5</v>
      </c>
      <c r="C907" s="92">
        <v>3</v>
      </c>
      <c r="D907" s="93" t="s">
        <v>1836</v>
      </c>
      <c r="E907" t="str" cm="1">
        <f t="array" ref="E907">IFERROR(_xlfn.SWITCH(A907, "Tiny", "TS", "Mini", "MC", "Junior", "JC", "Senior", "SC", "GCSE", "GCSE"),"")</f>
        <v>JC</v>
      </c>
      <c r="F907" s="92" t="str">
        <f ca="1">IFERROR(VLOOKUP(I907,INDIRECT(A907&amp;"!"&amp;" C:D"), 2, FALSE),"")</f>
        <v>Machine Learning</v>
      </c>
      <c r="G907" s="92" t="str" cm="1">
        <f t="array" ref="G907">IFERROR(CONCATENATE(TEXT(_xlfn.SWITCH(A907, "Tiny", "1", "Mini", "2", "Junior", "3", "Senior", "4", "GCSE", "5"),"00"),"-", IF(ISBLANK(B907), "XX", TEXT(B907,"00")), "-", TEXT(C907,"000")),"")</f>
        <v>03-05-003</v>
      </c>
      <c r="H907" t="str">
        <f>A907&amp;D907</f>
        <v>Junior22351794-29bc-484a-b975-f950b64267ab</v>
      </c>
      <c r="I907" s="97" t="str">
        <f>IF(ISBLANK(A907), "", IF(ISNUMBER(B907),_xlfn.CONCAT(E907, B907, ".", C907), _xlfn.CONCAT(E907, C907)))</f>
        <v>JC5.3</v>
      </c>
    </row>
    <row r="908" spans="1:9" customFormat="1" x14ac:dyDescent="0.45">
      <c r="A908" s="96" t="s">
        <v>5766</v>
      </c>
      <c r="B908">
        <v>5</v>
      </c>
      <c r="C908" s="92">
        <v>3</v>
      </c>
      <c r="D908" s="93" t="s">
        <v>1845</v>
      </c>
      <c r="E908" t="str" cm="1">
        <f t="array" ref="E908">IFERROR(_xlfn.SWITCH(A908, "Tiny", "TS", "Mini", "MC", "Junior", "JC", "Senior", "SC", "GCSE", "GCSE"),"")</f>
        <v>JC</v>
      </c>
      <c r="F908" s="92" t="str">
        <f ca="1">IFERROR(VLOOKUP(I908,INDIRECT(A908&amp;"!"&amp;" C:D"), 2, FALSE),"")</f>
        <v>Machine Learning</v>
      </c>
      <c r="G908" s="92" t="str" cm="1">
        <f t="array" ref="G908">IFERROR(CONCATENATE(TEXT(_xlfn.SWITCH(A908, "Tiny", "1", "Mini", "2", "Junior", "3", "Senior", "4", "GCSE", "5"),"00"),"-", IF(ISBLANK(B908), "XX", TEXT(B908,"00")), "-", TEXT(C908,"000")),"")</f>
        <v>03-05-003</v>
      </c>
      <c r="H908" t="str">
        <f>A908&amp;D908</f>
        <v>Junior2eb19b38-79d6-4df8-9c85-aa30f3b0e9bb</v>
      </c>
      <c r="I908" s="97" t="str">
        <f>IF(ISBLANK(A908), "", IF(ISNUMBER(B908),_xlfn.CONCAT(E908, B908, ".", C908), _xlfn.CONCAT(E908, C908)))</f>
        <v>JC5.3</v>
      </c>
    </row>
    <row r="909" spans="1:9" customFormat="1" x14ac:dyDescent="0.45">
      <c r="A909" s="96" t="s">
        <v>5766</v>
      </c>
      <c r="B909">
        <v>5</v>
      </c>
      <c r="C909" s="92">
        <v>3</v>
      </c>
      <c r="D909" s="93" t="s">
        <v>1848</v>
      </c>
      <c r="E909" t="str" cm="1">
        <f t="array" ref="E909">IFERROR(_xlfn.SWITCH(A909, "Tiny", "TS", "Mini", "MC", "Junior", "JC", "Senior", "SC", "GCSE", "GCSE"),"")</f>
        <v>JC</v>
      </c>
      <c r="F909" s="92" t="str">
        <f ca="1">IFERROR(VLOOKUP(I909,INDIRECT(A909&amp;"!"&amp;" C:D"), 2, FALSE),"")</f>
        <v>Machine Learning</v>
      </c>
      <c r="G909" s="92" t="str" cm="1">
        <f t="array" ref="G909">IFERROR(CONCATENATE(TEXT(_xlfn.SWITCH(A909, "Tiny", "1", "Mini", "2", "Junior", "3", "Senior", "4", "GCSE", "5"),"00"),"-", IF(ISBLANK(B909), "XX", TEXT(B909,"00")), "-", TEXT(C909,"000")),"")</f>
        <v>03-05-003</v>
      </c>
      <c r="H909" t="str">
        <f>A909&amp;D909</f>
        <v>Juniora857f881-0054-4e12-930e-1b1db73a6d0e</v>
      </c>
      <c r="I909" s="97" t="str">
        <f>IF(ISBLANK(A909), "", IF(ISNUMBER(B909),_xlfn.CONCAT(E909, B909, ".", C909), _xlfn.CONCAT(E909, C909)))</f>
        <v>JC5.3</v>
      </c>
    </row>
    <row r="910" spans="1:9" customFormat="1" x14ac:dyDescent="0.45">
      <c r="A910" s="96" t="s">
        <v>5766</v>
      </c>
      <c r="B910">
        <v>5</v>
      </c>
      <c r="C910" s="92">
        <v>3</v>
      </c>
      <c r="D910" s="93" t="s">
        <v>1839</v>
      </c>
      <c r="E910" t="str" cm="1">
        <f t="array" ref="E910">IFERROR(_xlfn.SWITCH(A910, "Tiny", "TS", "Mini", "MC", "Junior", "JC", "Senior", "SC", "GCSE", "GCSE"),"")</f>
        <v>JC</v>
      </c>
      <c r="F910" s="92" t="str">
        <f ca="1">IFERROR(VLOOKUP(I910,INDIRECT(A910&amp;"!"&amp;" C:D"), 2, FALSE),"")</f>
        <v>Machine Learning</v>
      </c>
      <c r="G910" s="92" t="str" cm="1">
        <f t="array" ref="G910">IFERROR(CONCATENATE(TEXT(_xlfn.SWITCH(A910, "Tiny", "1", "Mini", "2", "Junior", "3", "Senior", "4", "GCSE", "5"),"00"),"-", IF(ISBLANK(B910), "XX", TEXT(B910,"00")), "-", TEXT(C910,"000")),"")</f>
        <v>03-05-003</v>
      </c>
      <c r="H910" t="str">
        <f>A910&amp;D910</f>
        <v>Junioraf4b5f89-0cef-4171-a885-da52f8414441</v>
      </c>
      <c r="I910" s="97" t="str">
        <f>IF(ISBLANK(A910), "", IF(ISNUMBER(B910),_xlfn.CONCAT(E910, B910, ".", C910), _xlfn.CONCAT(E910, C910)))</f>
        <v>JC5.3</v>
      </c>
    </row>
    <row r="911" spans="1:9" customFormat="1" x14ac:dyDescent="0.45">
      <c r="A911" s="96" t="s">
        <v>5766</v>
      </c>
      <c r="B911">
        <v>5</v>
      </c>
      <c r="C911" s="92">
        <v>3</v>
      </c>
      <c r="D911" s="93" t="s">
        <v>1842</v>
      </c>
      <c r="E911" t="str" cm="1">
        <f t="array" ref="E911">IFERROR(_xlfn.SWITCH(A911, "Tiny", "TS", "Mini", "MC", "Junior", "JC", "Senior", "SC", "GCSE", "GCSE"),"")</f>
        <v>JC</v>
      </c>
      <c r="F911" s="92" t="str">
        <f ca="1">IFERROR(VLOOKUP(I911,INDIRECT(A911&amp;"!"&amp;" C:D"), 2, FALSE),"")</f>
        <v>Machine Learning</v>
      </c>
      <c r="G911" s="92" t="str" cm="1">
        <f t="array" ref="G911">IFERROR(CONCATENATE(TEXT(_xlfn.SWITCH(A911, "Tiny", "1", "Mini", "2", "Junior", "3", "Senior", "4", "GCSE", "5"),"00"),"-", IF(ISBLANK(B911), "XX", TEXT(B911,"00")), "-", TEXT(C911,"000")),"")</f>
        <v>03-05-003</v>
      </c>
      <c r="H911" t="str">
        <f>A911&amp;D911</f>
        <v>Juniorbcc83a44-a045-40f1-b5b9-f9b9504aa013</v>
      </c>
      <c r="I911" s="97" t="str">
        <f>IF(ISBLANK(A911), "", IF(ISNUMBER(B911),_xlfn.CONCAT(E911, B911, ".", C911), _xlfn.CONCAT(E911, C911)))</f>
        <v>JC5.3</v>
      </c>
    </row>
    <row r="912" spans="1:9" customFormat="1" x14ac:dyDescent="0.45">
      <c r="A912" s="96" t="s">
        <v>5766</v>
      </c>
      <c r="B912">
        <v>5</v>
      </c>
      <c r="C912" s="92">
        <v>4</v>
      </c>
      <c r="D912" s="93" t="s">
        <v>1853</v>
      </c>
      <c r="E912" t="str" cm="1">
        <f t="array" ref="E912">IFERROR(_xlfn.SWITCH(A912, "Tiny", "TS", "Mini", "MC", "Junior", "JC", "Senior", "SC", "GCSE", "GCSE"),"")</f>
        <v>JC</v>
      </c>
      <c r="F912" s="92" t="str">
        <f ca="1">IFERROR(VLOOKUP(I912,INDIRECT(A912&amp;"!"&amp;" C:D"), 2, FALSE),"")</f>
        <v>Neural Networks</v>
      </c>
      <c r="G912" s="92" t="str" cm="1">
        <f t="array" ref="G912">IFERROR(CONCATENATE(TEXT(_xlfn.SWITCH(A912, "Tiny", "1", "Mini", "2", "Junior", "3", "Senior", "4", "GCSE", "5"),"00"),"-", IF(ISBLANK(B912), "XX", TEXT(B912,"00")), "-", TEXT(C912,"000")),"")</f>
        <v>03-05-004</v>
      </c>
      <c r="H912" t="str">
        <f>A912&amp;D912</f>
        <v>Junior026825ea-470f-4521-8bc4-b3fbd212d46a</v>
      </c>
      <c r="I912" s="97" t="str">
        <f>IF(ISBLANK(A912), "", IF(ISNUMBER(B912),_xlfn.CONCAT(E912, B912, ".", C912), _xlfn.CONCAT(E912, C912)))</f>
        <v>JC5.4</v>
      </c>
    </row>
    <row r="913" spans="1:9" customFormat="1" x14ac:dyDescent="0.45">
      <c r="A913" s="96" t="s">
        <v>5766</v>
      </c>
      <c r="B913">
        <v>5</v>
      </c>
      <c r="C913" s="92">
        <v>4</v>
      </c>
      <c r="D913" s="93" t="s">
        <v>1877</v>
      </c>
      <c r="E913" t="str" cm="1">
        <f t="array" ref="E913">IFERROR(_xlfn.SWITCH(A913, "Tiny", "TS", "Mini", "MC", "Junior", "JC", "Senior", "SC", "GCSE", "GCSE"),"")</f>
        <v>JC</v>
      </c>
      <c r="F913" s="92" t="str">
        <f ca="1">IFERROR(VLOOKUP(I913,INDIRECT(A913&amp;"!"&amp;" C:D"), 2, FALSE),"")</f>
        <v>Neural Networks</v>
      </c>
      <c r="G913" s="92" t="str" cm="1">
        <f t="array" ref="G913">IFERROR(CONCATENATE(TEXT(_xlfn.SWITCH(A913, "Tiny", "1", "Mini", "2", "Junior", "3", "Senior", "4", "GCSE", "5"),"00"),"-", IF(ISBLANK(B913), "XX", TEXT(B913,"00")), "-", TEXT(C913,"000")),"")</f>
        <v>03-05-004</v>
      </c>
      <c r="H913" t="str">
        <f>A913&amp;D913</f>
        <v>Junior05181818-413f-447a-bc23-f316ace3228d</v>
      </c>
      <c r="I913" s="97" t="str">
        <f>IF(ISBLANK(A913), "", IF(ISNUMBER(B913),_xlfn.CONCAT(E913, B913, ".", C913), _xlfn.CONCAT(E913, C913)))</f>
        <v>JC5.4</v>
      </c>
    </row>
    <row r="914" spans="1:9" customFormat="1" x14ac:dyDescent="0.45">
      <c r="A914" s="96" t="s">
        <v>5766</v>
      </c>
      <c r="B914">
        <v>5</v>
      </c>
      <c r="C914" s="92">
        <v>4</v>
      </c>
      <c r="D914" s="93" t="s">
        <v>1862</v>
      </c>
      <c r="E914" t="str" cm="1">
        <f t="array" ref="E914">IFERROR(_xlfn.SWITCH(A914, "Tiny", "TS", "Mini", "MC", "Junior", "JC", "Senior", "SC", "GCSE", "GCSE"),"")</f>
        <v>JC</v>
      </c>
      <c r="F914" s="92" t="str">
        <f ca="1">IFERROR(VLOOKUP(I914,INDIRECT(A914&amp;"!"&amp;" C:D"), 2, FALSE),"")</f>
        <v>Neural Networks</v>
      </c>
      <c r="G914" s="92" t="str" cm="1">
        <f t="array" ref="G914">IFERROR(CONCATENATE(TEXT(_xlfn.SWITCH(A914, "Tiny", "1", "Mini", "2", "Junior", "3", "Senior", "4", "GCSE", "5"),"00"),"-", IF(ISBLANK(B914), "XX", TEXT(B914,"00")), "-", TEXT(C914,"000")),"")</f>
        <v>03-05-004</v>
      </c>
      <c r="H914" t="str">
        <f>A914&amp;D914</f>
        <v>Junior37b0dd7a-a296-453d-a1f5-42e66bb5e9f6</v>
      </c>
      <c r="I914" s="97" t="str">
        <f>IF(ISBLANK(A914), "", IF(ISNUMBER(B914),_xlfn.CONCAT(E914, B914, ".", C914), _xlfn.CONCAT(E914, C914)))</f>
        <v>JC5.4</v>
      </c>
    </row>
    <row r="915" spans="1:9" customFormat="1" x14ac:dyDescent="0.45">
      <c r="A915" s="96" t="s">
        <v>5766</v>
      </c>
      <c r="B915">
        <v>5</v>
      </c>
      <c r="C915" s="92">
        <v>4</v>
      </c>
      <c r="D915" s="93" t="s">
        <v>1868</v>
      </c>
      <c r="E915" t="str" cm="1">
        <f t="array" ref="E915">IFERROR(_xlfn.SWITCH(A915, "Tiny", "TS", "Mini", "MC", "Junior", "JC", "Senior", "SC", "GCSE", "GCSE"),"")</f>
        <v>JC</v>
      </c>
      <c r="F915" s="92" t="str">
        <f ca="1">IFERROR(VLOOKUP(I915,INDIRECT(A915&amp;"!"&amp;" C:D"), 2, FALSE),"")</f>
        <v>Neural Networks</v>
      </c>
      <c r="G915" s="92" t="str" cm="1">
        <f t="array" ref="G915">IFERROR(CONCATENATE(TEXT(_xlfn.SWITCH(A915, "Tiny", "1", "Mini", "2", "Junior", "3", "Senior", "4", "GCSE", "5"),"00"),"-", IF(ISBLANK(B915), "XX", TEXT(B915,"00")), "-", TEXT(C915,"000")),"")</f>
        <v>03-05-004</v>
      </c>
      <c r="H915" t="str">
        <f>A915&amp;D915</f>
        <v>Junior3c3c6978-4a3b-4273-9f30-982de6c83dbd</v>
      </c>
      <c r="I915" s="97" t="str">
        <f>IF(ISBLANK(A915), "", IF(ISNUMBER(B915),_xlfn.CONCAT(E915, B915, ".", C915), _xlfn.CONCAT(E915, C915)))</f>
        <v>JC5.4</v>
      </c>
    </row>
    <row r="916" spans="1:9" customFormat="1" x14ac:dyDescent="0.45">
      <c r="A916" s="96" t="s">
        <v>5766</v>
      </c>
      <c r="B916">
        <v>5</v>
      </c>
      <c r="C916" s="92">
        <v>4</v>
      </c>
      <c r="D916" s="93" t="s">
        <v>1859</v>
      </c>
      <c r="E916" t="str" cm="1">
        <f t="array" ref="E916">IFERROR(_xlfn.SWITCH(A916, "Tiny", "TS", "Mini", "MC", "Junior", "JC", "Senior", "SC", "GCSE", "GCSE"),"")</f>
        <v>JC</v>
      </c>
      <c r="F916" s="92" t="str">
        <f ca="1">IFERROR(VLOOKUP(I916,INDIRECT(A916&amp;"!"&amp;" C:D"), 2, FALSE),"")</f>
        <v>Neural Networks</v>
      </c>
      <c r="G916" s="92" t="str" cm="1">
        <f t="array" ref="G916">IFERROR(CONCATENATE(TEXT(_xlfn.SWITCH(A916, "Tiny", "1", "Mini", "2", "Junior", "3", "Senior", "4", "GCSE", "5"),"00"),"-", IF(ISBLANK(B916), "XX", TEXT(B916,"00")), "-", TEXT(C916,"000")),"")</f>
        <v>03-05-004</v>
      </c>
      <c r="H916" t="str">
        <f>A916&amp;D916</f>
        <v>Junior5ecd049d-a55f-4966-bd47-973140935643</v>
      </c>
      <c r="I916" s="97" t="str">
        <f>IF(ISBLANK(A916), "", IF(ISNUMBER(B916),_xlfn.CONCAT(E916, B916, ".", C916), _xlfn.CONCAT(E916, C916)))</f>
        <v>JC5.4</v>
      </c>
    </row>
    <row r="917" spans="1:9" customFormat="1" x14ac:dyDescent="0.45">
      <c r="A917" s="96" t="s">
        <v>5766</v>
      </c>
      <c r="B917">
        <v>5</v>
      </c>
      <c r="C917" s="92">
        <v>4</v>
      </c>
      <c r="D917" s="93" t="s">
        <v>1871</v>
      </c>
      <c r="E917" t="str" cm="1">
        <f t="array" ref="E917">IFERROR(_xlfn.SWITCH(A917, "Tiny", "TS", "Mini", "MC", "Junior", "JC", "Senior", "SC", "GCSE", "GCSE"),"")</f>
        <v>JC</v>
      </c>
      <c r="F917" s="92" t="str">
        <f ca="1">IFERROR(VLOOKUP(I917,INDIRECT(A917&amp;"!"&amp;" C:D"), 2, FALSE),"")</f>
        <v>Neural Networks</v>
      </c>
      <c r="G917" s="92" t="str" cm="1">
        <f t="array" ref="G917">IFERROR(CONCATENATE(TEXT(_xlfn.SWITCH(A917, "Tiny", "1", "Mini", "2", "Junior", "3", "Senior", "4", "GCSE", "5"),"00"),"-", IF(ISBLANK(B917), "XX", TEXT(B917,"00")), "-", TEXT(C917,"000")),"")</f>
        <v>03-05-004</v>
      </c>
      <c r="H917" t="str">
        <f>A917&amp;D917</f>
        <v>Junior655bf160-90e0-4fe5-b99f-25aa5fbc787d</v>
      </c>
      <c r="I917" s="97" t="str">
        <f>IF(ISBLANK(A917), "", IF(ISNUMBER(B917),_xlfn.CONCAT(E917, B917, ".", C917), _xlfn.CONCAT(E917, C917)))</f>
        <v>JC5.4</v>
      </c>
    </row>
    <row r="918" spans="1:9" customFormat="1" x14ac:dyDescent="0.45">
      <c r="A918" s="96" t="s">
        <v>5766</v>
      </c>
      <c r="B918">
        <v>5</v>
      </c>
      <c r="C918" s="92">
        <v>4</v>
      </c>
      <c r="D918" s="93" t="s">
        <v>1865</v>
      </c>
      <c r="E918" t="str" cm="1">
        <f t="array" ref="E918">IFERROR(_xlfn.SWITCH(A918, "Tiny", "TS", "Mini", "MC", "Junior", "JC", "Senior", "SC", "GCSE", "GCSE"),"")</f>
        <v>JC</v>
      </c>
      <c r="F918" s="92" t="str">
        <f ca="1">IFERROR(VLOOKUP(I918,INDIRECT(A918&amp;"!"&amp;" C:D"), 2, FALSE),"")</f>
        <v>Neural Networks</v>
      </c>
      <c r="G918" s="92" t="str" cm="1">
        <f t="array" ref="G918">IFERROR(CONCATENATE(TEXT(_xlfn.SWITCH(A918, "Tiny", "1", "Mini", "2", "Junior", "3", "Senior", "4", "GCSE", "5"),"00"),"-", IF(ISBLANK(B918), "XX", TEXT(B918,"00")), "-", TEXT(C918,"000")),"")</f>
        <v>03-05-004</v>
      </c>
      <c r="H918" t="str">
        <f>A918&amp;D918</f>
        <v>Junior757ff701-bafc-4989-8eb7-0e8c6c853b84</v>
      </c>
      <c r="I918" s="97" t="str">
        <f>IF(ISBLANK(A918), "", IF(ISNUMBER(B918),_xlfn.CONCAT(E918, B918, ".", C918), _xlfn.CONCAT(E918, C918)))</f>
        <v>JC5.4</v>
      </c>
    </row>
    <row r="919" spans="1:9" customFormat="1" x14ac:dyDescent="0.45">
      <c r="A919" s="96" t="s">
        <v>5766</v>
      </c>
      <c r="B919">
        <v>5</v>
      </c>
      <c r="C919" s="92">
        <v>4</v>
      </c>
      <c r="D919" s="93" t="s">
        <v>1874</v>
      </c>
      <c r="E919" t="str" cm="1">
        <f t="array" ref="E919">IFERROR(_xlfn.SWITCH(A919, "Tiny", "TS", "Mini", "MC", "Junior", "JC", "Senior", "SC", "GCSE", "GCSE"),"")</f>
        <v>JC</v>
      </c>
      <c r="F919" s="92" t="str">
        <f ca="1">IFERROR(VLOOKUP(I919,INDIRECT(A919&amp;"!"&amp;" C:D"), 2, FALSE),"")</f>
        <v>Neural Networks</v>
      </c>
      <c r="G919" s="92" t="str" cm="1">
        <f t="array" ref="G919">IFERROR(CONCATENATE(TEXT(_xlfn.SWITCH(A919, "Tiny", "1", "Mini", "2", "Junior", "3", "Senior", "4", "GCSE", "5"),"00"),"-", IF(ISBLANK(B919), "XX", TEXT(B919,"00")), "-", TEXT(C919,"000")),"")</f>
        <v>03-05-004</v>
      </c>
      <c r="H919" t="str">
        <f>A919&amp;D919</f>
        <v>Juniorc57522d6-acae-4ffd-8213-03813e2fa424</v>
      </c>
      <c r="I919" s="97" t="str">
        <f>IF(ISBLANK(A919), "", IF(ISNUMBER(B919),_xlfn.CONCAT(E919, B919, ".", C919), _xlfn.CONCAT(E919, C919)))</f>
        <v>JC5.4</v>
      </c>
    </row>
    <row r="920" spans="1:9" customFormat="1" x14ac:dyDescent="0.45">
      <c r="A920" s="96" t="s">
        <v>5766</v>
      </c>
      <c r="B920">
        <v>5</v>
      </c>
      <c r="C920" s="92">
        <v>4</v>
      </c>
      <c r="D920" s="93" t="s">
        <v>1856</v>
      </c>
      <c r="E920" t="str" cm="1">
        <f t="array" ref="E920">IFERROR(_xlfn.SWITCH(A920, "Tiny", "TS", "Mini", "MC", "Junior", "JC", "Senior", "SC", "GCSE", "GCSE"),"")</f>
        <v>JC</v>
      </c>
      <c r="F920" s="92" t="str">
        <f ca="1">IFERROR(VLOOKUP(I920,INDIRECT(A920&amp;"!"&amp;" C:D"), 2, FALSE),"")</f>
        <v>Neural Networks</v>
      </c>
      <c r="G920" s="92" t="str" cm="1">
        <f t="array" ref="G920">IFERROR(CONCATENATE(TEXT(_xlfn.SWITCH(A920, "Tiny", "1", "Mini", "2", "Junior", "3", "Senior", "4", "GCSE", "5"),"00"),"-", IF(ISBLANK(B920), "XX", TEXT(B920,"00")), "-", TEXT(C920,"000")),"")</f>
        <v>03-05-004</v>
      </c>
      <c r="H920" t="str">
        <f>A920&amp;D920</f>
        <v>Juniord53ed3e6-5324-445b-90f9-b0a8e83d4634</v>
      </c>
      <c r="I920" s="97" t="str">
        <f>IF(ISBLANK(A920), "", IF(ISNUMBER(B920),_xlfn.CONCAT(E920, B920, ".", C920), _xlfn.CONCAT(E920, C920)))</f>
        <v>JC5.4</v>
      </c>
    </row>
    <row r="921" spans="1:9" customFormat="1" x14ac:dyDescent="0.45">
      <c r="A921" s="96" t="s">
        <v>5766</v>
      </c>
      <c r="B921">
        <v>5</v>
      </c>
      <c r="C921" s="92">
        <v>5</v>
      </c>
      <c r="D921" s="93" t="s">
        <v>1885</v>
      </c>
      <c r="E921" t="str" cm="1">
        <f t="array" ref="E921">IFERROR(_xlfn.SWITCH(A921, "Tiny", "TS", "Mini", "MC", "Junior", "JC", "Senior", "SC", "GCSE", "GCSE"),"")</f>
        <v>JC</v>
      </c>
      <c r="F921" s="92" t="str">
        <f ca="1">IFERROR(VLOOKUP(I921,INDIRECT(A921&amp;"!"&amp;" C:D"), 2, FALSE),"")</f>
        <v>Reinforcement Learning</v>
      </c>
      <c r="G921" s="92" t="str" cm="1">
        <f t="array" ref="G921">IFERROR(CONCATENATE(TEXT(_xlfn.SWITCH(A921, "Tiny", "1", "Mini", "2", "Junior", "3", "Senior", "4", "GCSE", "5"),"00"),"-", IF(ISBLANK(B921), "XX", TEXT(B921,"00")), "-", TEXT(C921,"000")),"")</f>
        <v>03-05-005</v>
      </c>
      <c r="H921" t="str">
        <f>A921&amp;D921</f>
        <v>Junior071c7a0a-3cdb-4e51-a65a-6a32db3193ae</v>
      </c>
      <c r="I921" s="97" t="str">
        <f>IF(ISBLANK(A921), "", IF(ISNUMBER(B921),_xlfn.CONCAT(E921, B921, ".", C921), _xlfn.CONCAT(E921, C921)))</f>
        <v>JC5.5</v>
      </c>
    </row>
    <row r="922" spans="1:9" customFormat="1" x14ac:dyDescent="0.45">
      <c r="A922" s="96" t="s">
        <v>5766</v>
      </c>
      <c r="B922">
        <v>5</v>
      </c>
      <c r="C922" s="92">
        <v>5</v>
      </c>
      <c r="D922" s="93" t="s">
        <v>1900</v>
      </c>
      <c r="E922" t="str" cm="1">
        <f t="array" ref="E922">IFERROR(_xlfn.SWITCH(A922, "Tiny", "TS", "Mini", "MC", "Junior", "JC", "Senior", "SC", "GCSE", "GCSE"),"")</f>
        <v>JC</v>
      </c>
      <c r="F922" s="92" t="str">
        <f ca="1">IFERROR(VLOOKUP(I922,INDIRECT(A922&amp;"!"&amp;" C:D"), 2, FALSE),"")</f>
        <v>Reinforcement Learning</v>
      </c>
      <c r="G922" s="92" t="str" cm="1">
        <f t="array" ref="G922">IFERROR(CONCATENATE(TEXT(_xlfn.SWITCH(A922, "Tiny", "1", "Mini", "2", "Junior", "3", "Senior", "4", "GCSE", "5"),"00"),"-", IF(ISBLANK(B922), "XX", TEXT(B922,"00")), "-", TEXT(C922,"000")),"")</f>
        <v>03-05-005</v>
      </c>
      <c r="H922" t="str">
        <f>A922&amp;D922</f>
        <v>Junior212d9d9f-0da6-44d8-9468-7796c9fe47ac</v>
      </c>
      <c r="I922" s="97" t="str">
        <f>IF(ISBLANK(A922), "", IF(ISNUMBER(B922),_xlfn.CONCAT(E922, B922, ".", C922), _xlfn.CONCAT(E922, C922)))</f>
        <v>JC5.5</v>
      </c>
    </row>
    <row r="923" spans="1:9" customFormat="1" x14ac:dyDescent="0.45">
      <c r="A923" s="96" t="s">
        <v>5766</v>
      </c>
      <c r="B923">
        <v>5</v>
      </c>
      <c r="C923" s="92">
        <v>5</v>
      </c>
      <c r="D923" s="93" t="s">
        <v>1897</v>
      </c>
      <c r="E923" t="str" cm="1">
        <f t="array" ref="E923">IFERROR(_xlfn.SWITCH(A923, "Tiny", "TS", "Mini", "MC", "Junior", "JC", "Senior", "SC", "GCSE", "GCSE"),"")</f>
        <v>JC</v>
      </c>
      <c r="F923" s="92" t="str">
        <f ca="1">IFERROR(VLOOKUP(I923,INDIRECT(A923&amp;"!"&amp;" C:D"), 2, FALSE),"")</f>
        <v>Reinforcement Learning</v>
      </c>
      <c r="G923" s="92" t="str" cm="1">
        <f t="array" ref="G923">IFERROR(CONCATENATE(TEXT(_xlfn.SWITCH(A923, "Tiny", "1", "Mini", "2", "Junior", "3", "Senior", "4", "GCSE", "5"),"00"),"-", IF(ISBLANK(B923), "XX", TEXT(B923,"00")), "-", TEXT(C923,"000")),"")</f>
        <v>03-05-005</v>
      </c>
      <c r="H923" t="str">
        <f>A923&amp;D923</f>
        <v>Junior28810d8e-45c0-446a-879c-4f3799f67594</v>
      </c>
      <c r="I923" s="97" t="str">
        <f>IF(ISBLANK(A923), "", IF(ISNUMBER(B923),_xlfn.CONCAT(E923, B923, ".", C923), _xlfn.CONCAT(E923, C923)))</f>
        <v>JC5.5</v>
      </c>
    </row>
    <row r="924" spans="1:9" customFormat="1" x14ac:dyDescent="0.45">
      <c r="A924" s="96" t="s">
        <v>5766</v>
      </c>
      <c r="B924">
        <v>5</v>
      </c>
      <c r="C924" s="92">
        <v>5</v>
      </c>
      <c r="D924" s="93" t="s">
        <v>1891</v>
      </c>
      <c r="E924" t="str" cm="1">
        <f t="array" ref="E924">IFERROR(_xlfn.SWITCH(A924, "Tiny", "TS", "Mini", "MC", "Junior", "JC", "Senior", "SC", "GCSE", "GCSE"),"")</f>
        <v>JC</v>
      </c>
      <c r="F924" s="92" t="str">
        <f ca="1">IFERROR(VLOOKUP(I924,INDIRECT(A924&amp;"!"&amp;" C:D"), 2, FALSE),"")</f>
        <v>Reinforcement Learning</v>
      </c>
      <c r="G924" s="92" t="str" cm="1">
        <f t="array" ref="G924">IFERROR(CONCATENATE(TEXT(_xlfn.SWITCH(A924, "Tiny", "1", "Mini", "2", "Junior", "3", "Senior", "4", "GCSE", "5"),"00"),"-", IF(ISBLANK(B924), "XX", TEXT(B924,"00")), "-", TEXT(C924,"000")),"")</f>
        <v>03-05-005</v>
      </c>
      <c r="H924" t="str">
        <f>A924&amp;D924</f>
        <v>Junior34ae18b5-4da9-47f0-a2ba-ffc1bba18d03</v>
      </c>
      <c r="I924" s="97" t="str">
        <f>IF(ISBLANK(A924), "", IF(ISNUMBER(B924),_xlfn.CONCAT(E924, B924, ".", C924), _xlfn.CONCAT(E924, C924)))</f>
        <v>JC5.5</v>
      </c>
    </row>
    <row r="925" spans="1:9" customFormat="1" x14ac:dyDescent="0.45">
      <c r="A925" s="96" t="s">
        <v>5766</v>
      </c>
      <c r="B925">
        <v>5</v>
      </c>
      <c r="C925" s="92">
        <v>5</v>
      </c>
      <c r="D925" s="93" t="s">
        <v>1903</v>
      </c>
      <c r="E925" t="str" cm="1">
        <f t="array" ref="E925">IFERROR(_xlfn.SWITCH(A925, "Tiny", "TS", "Mini", "MC", "Junior", "JC", "Senior", "SC", "GCSE", "GCSE"),"")</f>
        <v>JC</v>
      </c>
      <c r="F925" s="92" t="str">
        <f ca="1">IFERROR(VLOOKUP(I925,INDIRECT(A925&amp;"!"&amp;" C:D"), 2, FALSE),"")</f>
        <v>Reinforcement Learning</v>
      </c>
      <c r="G925" s="92" t="str" cm="1">
        <f t="array" ref="G925">IFERROR(CONCATENATE(TEXT(_xlfn.SWITCH(A925, "Tiny", "1", "Mini", "2", "Junior", "3", "Senior", "4", "GCSE", "5"),"00"),"-", IF(ISBLANK(B925), "XX", TEXT(B925,"00")), "-", TEXT(C925,"000")),"")</f>
        <v>03-05-005</v>
      </c>
      <c r="H925" t="str">
        <f>A925&amp;D925</f>
        <v>Junior4778c390-7f69-4183-b07f-f1f4c8d337db</v>
      </c>
      <c r="I925" s="97" t="str">
        <f>IF(ISBLANK(A925), "", IF(ISNUMBER(B925),_xlfn.CONCAT(E925, B925, ".", C925), _xlfn.CONCAT(E925, C925)))</f>
        <v>JC5.5</v>
      </c>
    </row>
    <row r="926" spans="1:9" customFormat="1" x14ac:dyDescent="0.45">
      <c r="A926" s="96" t="s">
        <v>5766</v>
      </c>
      <c r="B926">
        <v>5</v>
      </c>
      <c r="C926" s="92">
        <v>5</v>
      </c>
      <c r="D926" s="93" t="s">
        <v>1882</v>
      </c>
      <c r="E926" t="str" cm="1">
        <f t="array" ref="E926">IFERROR(_xlfn.SWITCH(A926, "Tiny", "TS", "Mini", "MC", "Junior", "JC", "Senior", "SC", "GCSE", "GCSE"),"")</f>
        <v>JC</v>
      </c>
      <c r="F926" s="92" t="str">
        <f ca="1">IFERROR(VLOOKUP(I926,INDIRECT(A926&amp;"!"&amp;" C:D"), 2, FALSE),"")</f>
        <v>Reinforcement Learning</v>
      </c>
      <c r="G926" s="92" t="str" cm="1">
        <f t="array" ref="G926">IFERROR(CONCATENATE(TEXT(_xlfn.SWITCH(A926, "Tiny", "1", "Mini", "2", "Junior", "3", "Senior", "4", "GCSE", "5"),"00"),"-", IF(ISBLANK(B926), "XX", TEXT(B926,"00")), "-", TEXT(C926,"000")),"")</f>
        <v>03-05-005</v>
      </c>
      <c r="H926" t="str">
        <f>A926&amp;D926</f>
        <v>Junior64bde2ec-04d7-48ca-916a-fe5ed569f039</v>
      </c>
      <c r="I926" s="97" t="str">
        <f>IF(ISBLANK(A926), "", IF(ISNUMBER(B926),_xlfn.CONCAT(E926, B926, ".", C926), _xlfn.CONCAT(E926, C926)))</f>
        <v>JC5.5</v>
      </c>
    </row>
    <row r="927" spans="1:9" customFormat="1" x14ac:dyDescent="0.45">
      <c r="A927" s="96" t="s">
        <v>5766</v>
      </c>
      <c r="B927">
        <v>5</v>
      </c>
      <c r="C927" s="92">
        <v>5</v>
      </c>
      <c r="D927" s="93" t="s">
        <v>1894</v>
      </c>
      <c r="E927" t="str" cm="1">
        <f t="array" ref="E927">IFERROR(_xlfn.SWITCH(A927, "Tiny", "TS", "Mini", "MC", "Junior", "JC", "Senior", "SC", "GCSE", "GCSE"),"")</f>
        <v>JC</v>
      </c>
      <c r="F927" s="92" t="str">
        <f ca="1">IFERROR(VLOOKUP(I927,INDIRECT(A927&amp;"!"&amp;" C:D"), 2, FALSE),"")</f>
        <v>Reinforcement Learning</v>
      </c>
      <c r="G927" s="92" t="str" cm="1">
        <f t="array" ref="G927">IFERROR(CONCATENATE(TEXT(_xlfn.SWITCH(A927, "Tiny", "1", "Mini", "2", "Junior", "3", "Senior", "4", "GCSE", "5"),"00"),"-", IF(ISBLANK(B927), "XX", TEXT(B927,"00")), "-", TEXT(C927,"000")),"")</f>
        <v>03-05-005</v>
      </c>
      <c r="H927" t="str">
        <f>A927&amp;D927</f>
        <v>Juniora4baec96-f84c-4cc9-a656-fff2b1c75abc</v>
      </c>
      <c r="I927" s="97" t="str">
        <f>IF(ISBLANK(A927), "", IF(ISNUMBER(B927),_xlfn.CONCAT(E927, B927, ".", C927), _xlfn.CONCAT(E927, C927)))</f>
        <v>JC5.5</v>
      </c>
    </row>
    <row r="928" spans="1:9" customFormat="1" x14ac:dyDescent="0.45">
      <c r="A928" s="96" t="s">
        <v>5766</v>
      </c>
      <c r="B928">
        <v>5</v>
      </c>
      <c r="C928" s="92">
        <v>5</v>
      </c>
      <c r="D928" s="93" t="s">
        <v>1888</v>
      </c>
      <c r="E928" t="str" cm="1">
        <f t="array" ref="E928">IFERROR(_xlfn.SWITCH(A928, "Tiny", "TS", "Mini", "MC", "Junior", "JC", "Senior", "SC", "GCSE", "GCSE"),"")</f>
        <v>JC</v>
      </c>
      <c r="F928" s="92" t="str">
        <f ca="1">IFERROR(VLOOKUP(I928,INDIRECT(A928&amp;"!"&amp;" C:D"), 2, FALSE),"")</f>
        <v>Reinforcement Learning</v>
      </c>
      <c r="G928" s="92" t="str" cm="1">
        <f t="array" ref="G928">IFERROR(CONCATENATE(TEXT(_xlfn.SWITCH(A928, "Tiny", "1", "Mini", "2", "Junior", "3", "Senior", "4", "GCSE", "5"),"00"),"-", IF(ISBLANK(B928), "XX", TEXT(B928,"00")), "-", TEXT(C928,"000")),"")</f>
        <v>03-05-005</v>
      </c>
      <c r="H928" t="str">
        <f>A928&amp;D928</f>
        <v>Juniore3b15a82-d49b-4f5c-8064-bf0cba370ac2</v>
      </c>
      <c r="I928" s="97" t="str">
        <f>IF(ISBLANK(A928), "", IF(ISNUMBER(B928),_xlfn.CONCAT(E928, B928, ".", C928), _xlfn.CONCAT(E928, C928)))</f>
        <v>JC5.5</v>
      </c>
    </row>
    <row r="929" spans="1:9" customFormat="1" x14ac:dyDescent="0.45">
      <c r="A929" s="96" t="s">
        <v>5766</v>
      </c>
      <c r="B929">
        <v>5</v>
      </c>
      <c r="C929" s="92">
        <v>6</v>
      </c>
      <c r="D929" s="93" t="s">
        <v>1900</v>
      </c>
      <c r="E929" t="str" cm="1">
        <f t="array" ref="E929">IFERROR(_xlfn.SWITCH(A929, "Tiny", "TS", "Mini", "MC", "Junior", "JC", "Senior", "SC", "GCSE", "GCSE"),"")</f>
        <v>JC</v>
      </c>
      <c r="F929" s="92" t="str">
        <f ca="1">IFERROR(VLOOKUP(I929,INDIRECT(A929&amp;"!"&amp;" C:D"), 2, FALSE),"")</f>
        <v>Coding Project</v>
      </c>
      <c r="G929" s="92" t="str" cm="1">
        <f t="array" ref="G929">IFERROR(CONCATENATE(TEXT(_xlfn.SWITCH(A929, "Tiny", "1", "Mini", "2", "Junior", "3", "Senior", "4", "GCSE", "5"),"00"),"-", IF(ISBLANK(B929), "XX", TEXT(B929,"00")), "-", TEXT(C929,"000")),"")</f>
        <v>03-05-006</v>
      </c>
      <c r="H929" t="str">
        <f>A929&amp;D929</f>
        <v>Junior212d9d9f-0da6-44d8-9468-7796c9fe47ac</v>
      </c>
      <c r="I929" s="97" t="str">
        <f>IF(ISBLANK(A929), "", IF(ISNUMBER(B929),_xlfn.CONCAT(E929, B929, ".", C929), _xlfn.CONCAT(E929, C929)))</f>
        <v>JC5.6</v>
      </c>
    </row>
    <row r="930" spans="1:9" customFormat="1" x14ac:dyDescent="0.45">
      <c r="A930" s="96" t="s">
        <v>5766</v>
      </c>
      <c r="B930">
        <v>5</v>
      </c>
      <c r="C930" s="92">
        <v>6</v>
      </c>
      <c r="D930" s="93" t="s">
        <v>1897</v>
      </c>
      <c r="E930" t="str" cm="1">
        <f t="array" ref="E930">IFERROR(_xlfn.SWITCH(A930, "Tiny", "TS", "Mini", "MC", "Junior", "JC", "Senior", "SC", "GCSE", "GCSE"),"")</f>
        <v>JC</v>
      </c>
      <c r="F930" s="92" t="str">
        <f ca="1">IFERROR(VLOOKUP(I930,INDIRECT(A930&amp;"!"&amp;" C:D"), 2, FALSE),"")</f>
        <v>Coding Project</v>
      </c>
      <c r="G930" s="92" t="str" cm="1">
        <f t="array" ref="G930">IFERROR(CONCATENATE(TEXT(_xlfn.SWITCH(A930, "Tiny", "1", "Mini", "2", "Junior", "3", "Senior", "4", "GCSE", "5"),"00"),"-", IF(ISBLANK(B930), "XX", TEXT(B930,"00")), "-", TEXT(C930,"000")),"")</f>
        <v>03-05-006</v>
      </c>
      <c r="H930" t="str">
        <f>A930&amp;D930</f>
        <v>Junior28810d8e-45c0-446a-879c-4f3799f67594</v>
      </c>
      <c r="I930" s="97" t="str">
        <f>IF(ISBLANK(A930), "", IF(ISNUMBER(B930),_xlfn.CONCAT(E930, B930, ".", C930), _xlfn.CONCAT(E930, C930)))</f>
        <v>JC5.6</v>
      </c>
    </row>
    <row r="931" spans="1:9" customFormat="1" x14ac:dyDescent="0.45">
      <c r="A931" s="96" t="s">
        <v>5766</v>
      </c>
      <c r="B931">
        <v>5</v>
      </c>
      <c r="C931" s="92">
        <v>6</v>
      </c>
      <c r="D931" s="93" t="s">
        <v>1891</v>
      </c>
      <c r="E931" t="str" cm="1">
        <f t="array" ref="E931">IFERROR(_xlfn.SWITCH(A931, "Tiny", "TS", "Mini", "MC", "Junior", "JC", "Senior", "SC", "GCSE", "GCSE"),"")</f>
        <v>JC</v>
      </c>
      <c r="F931" s="92" t="str">
        <f ca="1">IFERROR(VLOOKUP(I931,INDIRECT(A931&amp;"!"&amp;" C:D"), 2, FALSE),"")</f>
        <v>Coding Project</v>
      </c>
      <c r="G931" s="92" t="str" cm="1">
        <f t="array" ref="G931">IFERROR(CONCATENATE(TEXT(_xlfn.SWITCH(A931, "Tiny", "1", "Mini", "2", "Junior", "3", "Senior", "4", "GCSE", "5"),"00"),"-", IF(ISBLANK(B931), "XX", TEXT(B931,"00")), "-", TEXT(C931,"000")),"")</f>
        <v>03-05-006</v>
      </c>
      <c r="H931" t="str">
        <f>A931&amp;D931</f>
        <v>Junior34ae18b5-4da9-47f0-a2ba-ffc1bba18d03</v>
      </c>
      <c r="I931" s="97" t="str">
        <f>IF(ISBLANK(A931), "", IF(ISNUMBER(B931),_xlfn.CONCAT(E931, B931, ".", C931), _xlfn.CONCAT(E931, C931)))</f>
        <v>JC5.6</v>
      </c>
    </row>
    <row r="932" spans="1:9" customFormat="1" x14ac:dyDescent="0.45">
      <c r="A932" s="96" t="s">
        <v>5766</v>
      </c>
      <c r="B932">
        <v>5</v>
      </c>
      <c r="C932" s="92">
        <v>6</v>
      </c>
      <c r="D932" s="93" t="s">
        <v>1903</v>
      </c>
      <c r="E932" t="str" cm="1">
        <f t="array" ref="E932">IFERROR(_xlfn.SWITCH(A932, "Tiny", "TS", "Mini", "MC", "Junior", "JC", "Senior", "SC", "GCSE", "GCSE"),"")</f>
        <v>JC</v>
      </c>
      <c r="F932" s="92" t="str">
        <f ca="1">IFERROR(VLOOKUP(I932,INDIRECT(A932&amp;"!"&amp;" C:D"), 2, FALSE),"")</f>
        <v>Coding Project</v>
      </c>
      <c r="G932" s="92" t="str" cm="1">
        <f t="array" ref="G932">IFERROR(CONCATENATE(TEXT(_xlfn.SWITCH(A932, "Tiny", "1", "Mini", "2", "Junior", "3", "Senior", "4", "GCSE", "5"),"00"),"-", IF(ISBLANK(B932), "XX", TEXT(B932,"00")), "-", TEXT(C932,"000")),"")</f>
        <v>03-05-006</v>
      </c>
      <c r="H932" t="str">
        <f>A932&amp;D932</f>
        <v>Junior4778c390-7f69-4183-b07f-f1f4c8d337db</v>
      </c>
      <c r="I932" s="97" t="str">
        <f>IF(ISBLANK(A932), "", IF(ISNUMBER(B932),_xlfn.CONCAT(E932, B932, ".", C932), _xlfn.CONCAT(E932, C932)))</f>
        <v>JC5.6</v>
      </c>
    </row>
    <row r="933" spans="1:9" customFormat="1" x14ac:dyDescent="0.45">
      <c r="A933" s="96" t="s">
        <v>5766</v>
      </c>
      <c r="B933">
        <v>5</v>
      </c>
      <c r="C933" s="92">
        <v>6</v>
      </c>
      <c r="D933" s="93" t="s">
        <v>1894</v>
      </c>
      <c r="E933" t="str" cm="1">
        <f t="array" ref="E933">IFERROR(_xlfn.SWITCH(A933, "Tiny", "TS", "Mini", "MC", "Junior", "JC", "Senior", "SC", "GCSE", "GCSE"),"")</f>
        <v>JC</v>
      </c>
      <c r="F933" s="92" t="str">
        <f ca="1">IFERROR(VLOOKUP(I933,INDIRECT(A933&amp;"!"&amp;" C:D"), 2, FALSE),"")</f>
        <v>Coding Project</v>
      </c>
      <c r="G933" s="92" t="str" cm="1">
        <f t="array" ref="G933">IFERROR(CONCATENATE(TEXT(_xlfn.SWITCH(A933, "Tiny", "1", "Mini", "2", "Junior", "3", "Senior", "4", "GCSE", "5"),"00"),"-", IF(ISBLANK(B933), "XX", TEXT(B933,"00")), "-", TEXT(C933,"000")),"")</f>
        <v>03-05-006</v>
      </c>
      <c r="H933" t="str">
        <f>A933&amp;D933</f>
        <v>Juniora4baec96-f84c-4cc9-a656-fff2b1c75abc</v>
      </c>
      <c r="I933" s="97" t="str">
        <f>IF(ISBLANK(A933), "", IF(ISNUMBER(B933),_xlfn.CONCAT(E933, B933, ".", C933), _xlfn.CONCAT(E933, C933)))</f>
        <v>JC5.6</v>
      </c>
    </row>
    <row r="934" spans="1:9" customFormat="1" x14ac:dyDescent="0.45">
      <c r="A934" s="96" t="s">
        <v>5766</v>
      </c>
      <c r="B934">
        <v>5</v>
      </c>
      <c r="C934" s="92">
        <v>6</v>
      </c>
      <c r="D934" s="93" t="s">
        <v>1888</v>
      </c>
      <c r="E934" t="str" cm="1">
        <f t="array" ref="E934">IFERROR(_xlfn.SWITCH(A934, "Tiny", "TS", "Mini", "MC", "Junior", "JC", "Senior", "SC", "GCSE", "GCSE"),"")</f>
        <v>JC</v>
      </c>
      <c r="F934" s="92" t="str">
        <f ca="1">IFERROR(VLOOKUP(I934,INDIRECT(A934&amp;"!"&amp;" C:D"), 2, FALSE),"")</f>
        <v>Coding Project</v>
      </c>
      <c r="G934" s="92" t="str" cm="1">
        <f t="array" ref="G934">IFERROR(CONCATENATE(TEXT(_xlfn.SWITCH(A934, "Tiny", "1", "Mini", "2", "Junior", "3", "Senior", "4", "GCSE", "5"),"00"),"-", IF(ISBLANK(B934), "XX", TEXT(B934,"00")), "-", TEXT(C934,"000")),"")</f>
        <v>03-05-006</v>
      </c>
      <c r="H934" t="str">
        <f>A934&amp;D934</f>
        <v>Juniore3b15a82-d49b-4f5c-8064-bf0cba370ac2</v>
      </c>
      <c r="I934" s="97" t="str">
        <f>IF(ISBLANK(A934), "", IF(ISNUMBER(B934),_xlfn.CONCAT(E934, B934, ".", C934), _xlfn.CONCAT(E934, C934)))</f>
        <v>JC5.6</v>
      </c>
    </row>
    <row r="935" spans="1:9" customFormat="1" x14ac:dyDescent="0.45">
      <c r="A935" s="96" t="s">
        <v>5766</v>
      </c>
      <c r="B935">
        <v>5</v>
      </c>
      <c r="C935" s="92">
        <v>7</v>
      </c>
      <c r="D935" s="93" t="s">
        <v>1923</v>
      </c>
      <c r="E935" t="str" cm="1">
        <f t="array" ref="E935">IFERROR(_xlfn.SWITCH(A935, "Tiny", "TS", "Mini", "MC", "Junior", "JC", "Senior", "SC", "GCSE", "GCSE"),"")</f>
        <v>JC</v>
      </c>
      <c r="F935" s="92" t="str">
        <f ca="1">IFERROR(VLOOKUP(I935,INDIRECT(A935&amp;"!"&amp;" C:D"), 2, FALSE),"")</f>
        <v>Image Processing</v>
      </c>
      <c r="G935" s="92" t="str" cm="1">
        <f t="array" ref="G935">IFERROR(CONCATENATE(TEXT(_xlfn.SWITCH(A935, "Tiny", "1", "Mini", "2", "Junior", "3", "Senior", "4", "GCSE", "5"),"00"),"-", IF(ISBLANK(B935), "XX", TEXT(B935,"00")), "-", TEXT(C935,"000")),"")</f>
        <v>03-05-007</v>
      </c>
      <c r="H935" t="str">
        <f>A935&amp;D935</f>
        <v>Junior2b3cf016-7b98-4e8c-9781-82b6c916bb3c</v>
      </c>
      <c r="I935" s="97" t="str">
        <f>IF(ISBLANK(A935), "", IF(ISNUMBER(B935),_xlfn.CONCAT(E935, B935, ".", C935), _xlfn.CONCAT(E935, C935)))</f>
        <v>JC5.7</v>
      </c>
    </row>
    <row r="936" spans="1:9" customFormat="1" x14ac:dyDescent="0.45">
      <c r="A936" s="96" t="s">
        <v>5766</v>
      </c>
      <c r="B936">
        <v>5</v>
      </c>
      <c r="C936" s="92">
        <v>7</v>
      </c>
      <c r="D936" s="93" t="s">
        <v>1926</v>
      </c>
      <c r="E936" t="str" cm="1">
        <f t="array" ref="E936">IFERROR(_xlfn.SWITCH(A936, "Tiny", "TS", "Mini", "MC", "Junior", "JC", "Senior", "SC", "GCSE", "GCSE"),"")</f>
        <v>JC</v>
      </c>
      <c r="F936" s="92" t="str">
        <f ca="1">IFERROR(VLOOKUP(I936,INDIRECT(A936&amp;"!"&amp;" C:D"), 2, FALSE),"")</f>
        <v>Image Processing</v>
      </c>
      <c r="G936" s="92" t="str" cm="1">
        <f t="array" ref="G936">IFERROR(CONCATENATE(TEXT(_xlfn.SWITCH(A936, "Tiny", "1", "Mini", "2", "Junior", "3", "Senior", "4", "GCSE", "5"),"00"),"-", IF(ISBLANK(B936), "XX", TEXT(B936,"00")), "-", TEXT(C936,"000")),"")</f>
        <v>03-05-007</v>
      </c>
      <c r="H936" t="str">
        <f>A936&amp;D936</f>
        <v>Junior38f366e6-1c12-4712-b7a7-d2578d206ce3</v>
      </c>
      <c r="I936" s="97" t="str">
        <f>IF(ISBLANK(A936), "", IF(ISNUMBER(B936),_xlfn.CONCAT(E936, B936, ".", C936), _xlfn.CONCAT(E936, C936)))</f>
        <v>JC5.7</v>
      </c>
    </row>
    <row r="937" spans="1:9" customFormat="1" x14ac:dyDescent="0.45">
      <c r="A937" s="96" t="s">
        <v>5766</v>
      </c>
      <c r="B937">
        <v>5</v>
      </c>
      <c r="C937" s="92">
        <v>7</v>
      </c>
      <c r="D937" s="93" t="s">
        <v>1929</v>
      </c>
      <c r="E937" t="str" cm="1">
        <f t="array" ref="E937">IFERROR(_xlfn.SWITCH(A937, "Tiny", "TS", "Mini", "MC", "Junior", "JC", "Senior", "SC", "GCSE", "GCSE"),"")</f>
        <v>JC</v>
      </c>
      <c r="F937" s="92" t="str">
        <f ca="1">IFERROR(VLOOKUP(I937,INDIRECT(A937&amp;"!"&amp;" C:D"), 2, FALSE),"")</f>
        <v>Image Processing</v>
      </c>
      <c r="G937" s="92" t="str" cm="1">
        <f t="array" ref="G937">IFERROR(CONCATENATE(TEXT(_xlfn.SWITCH(A937, "Tiny", "1", "Mini", "2", "Junior", "3", "Senior", "4", "GCSE", "5"),"00"),"-", IF(ISBLANK(B937), "XX", TEXT(B937,"00")), "-", TEXT(C937,"000")),"")</f>
        <v>03-05-007</v>
      </c>
      <c r="H937" t="str">
        <f>A937&amp;D937</f>
        <v>Junior8a8e5842-c0fd-4519-9745-79bef215267c</v>
      </c>
      <c r="I937" s="97" t="str">
        <f>IF(ISBLANK(A937), "", IF(ISNUMBER(B937),_xlfn.CONCAT(E937, B937, ".", C937), _xlfn.CONCAT(E937, C937)))</f>
        <v>JC5.7</v>
      </c>
    </row>
    <row r="938" spans="1:9" customFormat="1" x14ac:dyDescent="0.45">
      <c r="A938" s="96" t="s">
        <v>5766</v>
      </c>
      <c r="B938">
        <v>5</v>
      </c>
      <c r="C938" s="92">
        <v>7</v>
      </c>
      <c r="D938" s="93" t="s">
        <v>1914</v>
      </c>
      <c r="E938" t="str" cm="1">
        <f t="array" ref="E938">IFERROR(_xlfn.SWITCH(A938, "Tiny", "TS", "Mini", "MC", "Junior", "JC", "Senior", "SC", "GCSE", "GCSE"),"")</f>
        <v>JC</v>
      </c>
      <c r="F938" s="92" t="str">
        <f ca="1">IFERROR(VLOOKUP(I938,INDIRECT(A938&amp;"!"&amp;" C:D"), 2, FALSE),"")</f>
        <v>Image Processing</v>
      </c>
      <c r="G938" s="92" t="str" cm="1">
        <f t="array" ref="G938">IFERROR(CONCATENATE(TEXT(_xlfn.SWITCH(A938, "Tiny", "1", "Mini", "2", "Junior", "3", "Senior", "4", "GCSE", "5"),"00"),"-", IF(ISBLANK(B938), "XX", TEXT(B938,"00")), "-", TEXT(C938,"000")),"")</f>
        <v>03-05-007</v>
      </c>
      <c r="H938" t="str">
        <f>A938&amp;D938</f>
        <v>Junior9998022b-32bc-4b2b-bd7a-728199d02c49</v>
      </c>
      <c r="I938" s="97" t="str">
        <f>IF(ISBLANK(A938), "", IF(ISNUMBER(B938),_xlfn.CONCAT(E938, B938, ".", C938), _xlfn.CONCAT(E938, C938)))</f>
        <v>JC5.7</v>
      </c>
    </row>
    <row r="939" spans="1:9" customFormat="1" x14ac:dyDescent="0.45">
      <c r="A939" s="96" t="s">
        <v>5766</v>
      </c>
      <c r="B939">
        <v>5</v>
      </c>
      <c r="C939" s="92">
        <v>7</v>
      </c>
      <c r="D939" s="93" t="s">
        <v>1911</v>
      </c>
      <c r="E939" t="str" cm="1">
        <f t="array" ref="E939">IFERROR(_xlfn.SWITCH(A939, "Tiny", "TS", "Mini", "MC", "Junior", "JC", "Senior", "SC", "GCSE", "GCSE"),"")</f>
        <v>JC</v>
      </c>
      <c r="F939" s="92" t="str">
        <f ca="1">IFERROR(VLOOKUP(I939,INDIRECT(A939&amp;"!"&amp;" C:D"), 2, FALSE),"")</f>
        <v>Image Processing</v>
      </c>
      <c r="G939" s="92" t="str" cm="1">
        <f t="array" ref="G939">IFERROR(CONCATENATE(TEXT(_xlfn.SWITCH(A939, "Tiny", "1", "Mini", "2", "Junior", "3", "Senior", "4", "GCSE", "5"),"00"),"-", IF(ISBLANK(B939), "XX", TEXT(B939,"00")), "-", TEXT(C939,"000")),"")</f>
        <v>03-05-007</v>
      </c>
      <c r="H939" t="str">
        <f>A939&amp;D939</f>
        <v>Juniorcad0e1aa-5d91-4e65-afd4-cc97a4a5af8b</v>
      </c>
      <c r="I939" s="97" t="str">
        <f>IF(ISBLANK(A939), "", IF(ISNUMBER(B939),_xlfn.CONCAT(E939, B939, ".", C939), _xlfn.CONCAT(E939, C939)))</f>
        <v>JC5.7</v>
      </c>
    </row>
    <row r="940" spans="1:9" customFormat="1" x14ac:dyDescent="0.45">
      <c r="A940" s="96" t="s">
        <v>5766</v>
      </c>
      <c r="B940">
        <v>5</v>
      </c>
      <c r="C940" s="92">
        <v>7</v>
      </c>
      <c r="D940" s="93" t="s">
        <v>1932</v>
      </c>
      <c r="E940" t="str" cm="1">
        <f t="array" ref="E940">IFERROR(_xlfn.SWITCH(A940, "Tiny", "TS", "Mini", "MC", "Junior", "JC", "Senior", "SC", "GCSE", "GCSE"),"")</f>
        <v>JC</v>
      </c>
      <c r="F940" s="92" t="str">
        <f ca="1">IFERROR(VLOOKUP(I940,INDIRECT(A940&amp;"!"&amp;" C:D"), 2, FALSE),"")</f>
        <v>Image Processing</v>
      </c>
      <c r="G940" s="92" t="str" cm="1">
        <f t="array" ref="G940">IFERROR(CONCATENATE(TEXT(_xlfn.SWITCH(A940, "Tiny", "1", "Mini", "2", "Junior", "3", "Senior", "4", "GCSE", "5"),"00"),"-", IF(ISBLANK(B940), "XX", TEXT(B940,"00")), "-", TEXT(C940,"000")),"")</f>
        <v>03-05-007</v>
      </c>
      <c r="H940" t="str">
        <f>A940&amp;D940</f>
        <v>Juniorcbf4ec71-7204-4b1c-a21d-6e0a35a115ce</v>
      </c>
      <c r="I940" s="97" t="str">
        <f>IF(ISBLANK(A940), "", IF(ISNUMBER(B940),_xlfn.CONCAT(E940, B940, ".", C940), _xlfn.CONCAT(E940, C940)))</f>
        <v>JC5.7</v>
      </c>
    </row>
    <row r="941" spans="1:9" customFormat="1" x14ac:dyDescent="0.45">
      <c r="A941" s="96" t="s">
        <v>5766</v>
      </c>
      <c r="B941">
        <v>5</v>
      </c>
      <c r="C941" s="92">
        <v>7</v>
      </c>
      <c r="D941" s="93" t="s">
        <v>1917</v>
      </c>
      <c r="E941" t="str" cm="1">
        <f t="array" ref="E941">IFERROR(_xlfn.SWITCH(A941, "Tiny", "TS", "Mini", "MC", "Junior", "JC", "Senior", "SC", "GCSE", "GCSE"),"")</f>
        <v>JC</v>
      </c>
      <c r="F941" s="92" t="str">
        <f ca="1">IFERROR(VLOOKUP(I941,INDIRECT(A941&amp;"!"&amp;" C:D"), 2, FALSE),"")</f>
        <v>Image Processing</v>
      </c>
      <c r="G941" s="92" t="str" cm="1">
        <f t="array" ref="G941">IFERROR(CONCATENATE(TEXT(_xlfn.SWITCH(A941, "Tiny", "1", "Mini", "2", "Junior", "3", "Senior", "4", "GCSE", "5"),"00"),"-", IF(ISBLANK(B941), "XX", TEXT(B941,"00")), "-", TEXT(C941,"000")),"")</f>
        <v>03-05-007</v>
      </c>
      <c r="H941" t="str">
        <f>A941&amp;D941</f>
        <v>Juniorcd1f03d5-6643-4bbc-bfe4-355532c2b1c7</v>
      </c>
      <c r="I941" s="97" t="str">
        <f>IF(ISBLANK(A941), "", IF(ISNUMBER(B941),_xlfn.CONCAT(E941, B941, ".", C941), _xlfn.CONCAT(E941, C941)))</f>
        <v>JC5.7</v>
      </c>
    </row>
    <row r="942" spans="1:9" customFormat="1" x14ac:dyDescent="0.45">
      <c r="A942" s="96" t="s">
        <v>5766</v>
      </c>
      <c r="B942">
        <v>5</v>
      </c>
      <c r="C942" s="92">
        <v>7</v>
      </c>
      <c r="D942" s="93" t="s">
        <v>1920</v>
      </c>
      <c r="E942" t="str" cm="1">
        <f t="array" ref="E942">IFERROR(_xlfn.SWITCH(A942, "Tiny", "TS", "Mini", "MC", "Junior", "JC", "Senior", "SC", "GCSE", "GCSE"),"")</f>
        <v>JC</v>
      </c>
      <c r="F942" s="92" t="str">
        <f ca="1">IFERROR(VLOOKUP(I942,INDIRECT(A942&amp;"!"&amp;" C:D"), 2, FALSE),"")</f>
        <v>Image Processing</v>
      </c>
      <c r="G942" s="92" t="str" cm="1">
        <f t="array" ref="G942">IFERROR(CONCATENATE(TEXT(_xlfn.SWITCH(A942, "Tiny", "1", "Mini", "2", "Junior", "3", "Senior", "4", "GCSE", "5"),"00"),"-", IF(ISBLANK(B942), "XX", TEXT(B942,"00")), "-", TEXT(C942,"000")),"")</f>
        <v>03-05-007</v>
      </c>
      <c r="H942" t="str">
        <f>A942&amp;D942</f>
        <v>Juniore3258d11-6f9a-4bb9-8c10-cbc24c49de0f</v>
      </c>
      <c r="I942" s="97" t="str">
        <f>IF(ISBLANK(A942), "", IF(ISNUMBER(B942),_xlfn.CONCAT(E942, B942, ".", C942), _xlfn.CONCAT(E942, C942)))</f>
        <v>JC5.7</v>
      </c>
    </row>
    <row r="943" spans="1:9" customFormat="1" x14ac:dyDescent="0.45">
      <c r="A943" s="96" t="s">
        <v>5766</v>
      </c>
      <c r="B943">
        <v>5</v>
      </c>
      <c r="C943" s="92">
        <v>7</v>
      </c>
      <c r="D943" s="93" t="s">
        <v>1908</v>
      </c>
      <c r="E943" t="str" cm="1">
        <f t="array" ref="E943">IFERROR(_xlfn.SWITCH(A943, "Tiny", "TS", "Mini", "MC", "Junior", "JC", "Senior", "SC", "GCSE", "GCSE"),"")</f>
        <v>JC</v>
      </c>
      <c r="F943" s="92" t="str">
        <f ca="1">IFERROR(VLOOKUP(I943,INDIRECT(A943&amp;"!"&amp;" C:D"), 2, FALSE),"")</f>
        <v>Image Processing</v>
      </c>
      <c r="G943" s="92" t="str" cm="1">
        <f t="array" ref="G943">IFERROR(CONCATENATE(TEXT(_xlfn.SWITCH(A943, "Tiny", "1", "Mini", "2", "Junior", "3", "Senior", "4", "GCSE", "5"),"00"),"-", IF(ISBLANK(B943), "XX", TEXT(B943,"00")), "-", TEXT(C943,"000")),"")</f>
        <v>03-05-007</v>
      </c>
      <c r="H943" t="str">
        <f>A943&amp;D943</f>
        <v>Juniore5b16f47-2002-4c11-9560-ebe32c8406c7</v>
      </c>
      <c r="I943" s="97" t="str">
        <f>IF(ISBLANK(A943), "", IF(ISNUMBER(B943),_xlfn.CONCAT(E943, B943, ".", C943), _xlfn.CONCAT(E943, C943)))</f>
        <v>JC5.7</v>
      </c>
    </row>
    <row r="944" spans="1:9" customFormat="1" x14ac:dyDescent="0.45">
      <c r="A944" s="96" t="s">
        <v>5766</v>
      </c>
      <c r="B944">
        <v>5</v>
      </c>
      <c r="C944" s="92">
        <v>8</v>
      </c>
      <c r="D944" s="93" t="s">
        <v>1946</v>
      </c>
      <c r="E944" t="str" cm="1">
        <f t="array" ref="E944">IFERROR(_xlfn.SWITCH(A944, "Tiny", "TS", "Mini", "MC", "Junior", "JC", "Senior", "SC", "GCSE", "GCSE"),"")</f>
        <v>JC</v>
      </c>
      <c r="F944" s="92" t="str">
        <f ca="1">IFERROR(VLOOKUP(I944,INDIRECT(A944&amp;"!"&amp;" C:D"), 2, FALSE),"")</f>
        <v>Object Detection</v>
      </c>
      <c r="G944" s="92" t="str" cm="1">
        <f t="array" ref="G944">IFERROR(CONCATENATE(TEXT(_xlfn.SWITCH(A944, "Tiny", "1", "Mini", "2", "Junior", "3", "Senior", "4", "GCSE", "5"),"00"),"-", IF(ISBLANK(B944), "XX", TEXT(B944,"00")), "-", TEXT(C944,"000")),"")</f>
        <v>03-05-008</v>
      </c>
      <c r="H944" t="str">
        <f>A944&amp;D944</f>
        <v>Junior27fa4b02-667d-4065-a47b-d2c2d14f5de7</v>
      </c>
      <c r="I944" s="97" t="str">
        <f>IF(ISBLANK(A944), "", IF(ISNUMBER(B944),_xlfn.CONCAT(E944, B944, ".", C944), _xlfn.CONCAT(E944, C944)))</f>
        <v>JC5.8</v>
      </c>
    </row>
    <row r="945" spans="1:9" customFormat="1" x14ac:dyDescent="0.45">
      <c r="A945" s="96" t="s">
        <v>5766</v>
      </c>
      <c r="B945">
        <v>5</v>
      </c>
      <c r="C945" s="92">
        <v>8</v>
      </c>
      <c r="D945" s="98" t="s">
        <v>1937</v>
      </c>
      <c r="E945" t="str" cm="1">
        <f t="array" ref="E945">IFERROR(_xlfn.SWITCH(A945, "Tiny", "TS", "Mini", "MC", "Junior", "JC", "Senior", "SC", "GCSE", "GCSE"),"")</f>
        <v>JC</v>
      </c>
      <c r="F945" s="92" t="str">
        <f ca="1">IFERROR(VLOOKUP(I945,INDIRECT(A945&amp;"!"&amp;" C:D"), 2, FALSE),"")</f>
        <v>Object Detection</v>
      </c>
      <c r="G945" s="92" t="str" cm="1">
        <f t="array" ref="G945">IFERROR(CONCATENATE(TEXT(_xlfn.SWITCH(A945, "Tiny", "1", "Mini", "2", "Junior", "3", "Senior", "4", "GCSE", "5"),"00"),"-", IF(ISBLANK(B945), "XX", TEXT(B945,"00")), "-", TEXT(C945,"000")),"")</f>
        <v>03-05-008</v>
      </c>
      <c r="H945" t="str">
        <f>A945&amp;D945</f>
        <v>Junior649e561f-4933-4411-a0e0-16a8bd557e5e</v>
      </c>
      <c r="I945" s="97" t="str">
        <f>IF(ISBLANK(A945), "", IF(ISNUMBER(B945),_xlfn.CONCAT(E945, B945, ".", C945), _xlfn.CONCAT(E945, C945)))</f>
        <v>JC5.8</v>
      </c>
    </row>
    <row r="946" spans="1:9" customFormat="1" x14ac:dyDescent="0.45">
      <c r="A946" s="96" t="s">
        <v>5766</v>
      </c>
      <c r="B946">
        <v>5</v>
      </c>
      <c r="C946" s="92">
        <v>8</v>
      </c>
      <c r="D946" s="93" t="s">
        <v>1949</v>
      </c>
      <c r="E946" t="str" cm="1">
        <f t="array" ref="E946">IFERROR(_xlfn.SWITCH(A946, "Tiny", "TS", "Mini", "MC", "Junior", "JC", "Senior", "SC", "GCSE", "GCSE"),"")</f>
        <v>JC</v>
      </c>
      <c r="F946" s="92" t="str">
        <f ca="1">IFERROR(VLOOKUP(I946,INDIRECT(A946&amp;"!"&amp;" C:D"), 2, FALSE),"")</f>
        <v>Object Detection</v>
      </c>
      <c r="G946" s="92" t="str" cm="1">
        <f t="array" ref="G946">IFERROR(CONCATENATE(TEXT(_xlfn.SWITCH(A946, "Tiny", "1", "Mini", "2", "Junior", "3", "Senior", "4", "GCSE", "5"),"00"),"-", IF(ISBLANK(B946), "XX", TEXT(B946,"00")), "-", TEXT(C946,"000")),"")</f>
        <v>03-05-008</v>
      </c>
      <c r="H946" t="str">
        <f>A946&amp;D946</f>
        <v>Juniora4792397-fce5-4f0d-a40c-18ee1f35157a</v>
      </c>
      <c r="I946" s="97" t="str">
        <f>IF(ISBLANK(A946), "", IF(ISNUMBER(B946),_xlfn.CONCAT(E946, B946, ".", C946), _xlfn.CONCAT(E946, C946)))</f>
        <v>JC5.8</v>
      </c>
    </row>
    <row r="947" spans="1:9" customFormat="1" x14ac:dyDescent="0.45">
      <c r="A947" s="96" t="s">
        <v>5766</v>
      </c>
      <c r="B947">
        <v>5</v>
      </c>
      <c r="C947" s="92">
        <v>8</v>
      </c>
      <c r="D947" s="93" t="s">
        <v>1952</v>
      </c>
      <c r="E947" t="str" cm="1">
        <f t="array" ref="E947">IFERROR(_xlfn.SWITCH(A947, "Tiny", "TS", "Mini", "MC", "Junior", "JC", "Senior", "SC", "GCSE", "GCSE"),"")</f>
        <v>JC</v>
      </c>
      <c r="F947" s="92" t="str">
        <f ca="1">IFERROR(VLOOKUP(I947,INDIRECT(A947&amp;"!"&amp;" C:D"), 2, FALSE),"")</f>
        <v>Object Detection</v>
      </c>
      <c r="G947" s="92" t="str" cm="1">
        <f t="array" ref="G947">IFERROR(CONCATENATE(TEXT(_xlfn.SWITCH(A947, "Tiny", "1", "Mini", "2", "Junior", "3", "Senior", "4", "GCSE", "5"),"00"),"-", IF(ISBLANK(B947), "XX", TEXT(B947,"00")), "-", TEXT(C947,"000")),"")</f>
        <v>03-05-008</v>
      </c>
      <c r="H947" t="str">
        <f>A947&amp;D947</f>
        <v>Junioradcfbfe9-c539-4ec2-8546-910942227541</v>
      </c>
      <c r="I947" s="97" t="str">
        <f>IF(ISBLANK(A947), "", IF(ISNUMBER(B947),_xlfn.CONCAT(E947, B947, ".", C947), _xlfn.CONCAT(E947, C947)))</f>
        <v>JC5.8</v>
      </c>
    </row>
    <row r="948" spans="1:9" customFormat="1" x14ac:dyDescent="0.45">
      <c r="A948" s="96" t="s">
        <v>5766</v>
      </c>
      <c r="B948">
        <v>5</v>
      </c>
      <c r="C948" s="92">
        <v>8</v>
      </c>
      <c r="D948" s="93" t="s">
        <v>1940</v>
      </c>
      <c r="E948" t="str" cm="1">
        <f t="array" ref="E948">IFERROR(_xlfn.SWITCH(A948, "Tiny", "TS", "Mini", "MC", "Junior", "JC", "Senior", "SC", "GCSE", "GCSE"),"")</f>
        <v>JC</v>
      </c>
      <c r="F948" s="92" t="str">
        <f ca="1">IFERROR(VLOOKUP(I948,INDIRECT(A948&amp;"!"&amp;" C:D"), 2, FALSE),"")</f>
        <v>Object Detection</v>
      </c>
      <c r="G948" s="92" t="str" cm="1">
        <f t="array" ref="G948">IFERROR(CONCATENATE(TEXT(_xlfn.SWITCH(A948, "Tiny", "1", "Mini", "2", "Junior", "3", "Senior", "4", "GCSE", "5"),"00"),"-", IF(ISBLANK(B948), "XX", TEXT(B948,"00")), "-", TEXT(C948,"000")),"")</f>
        <v>03-05-008</v>
      </c>
      <c r="H948" t="str">
        <f>A948&amp;D948</f>
        <v>Juniorfb6ef16b-ed47-4e63-ae3e-bcf0a9319339</v>
      </c>
      <c r="I948" s="97" t="str">
        <f>IF(ISBLANK(A948), "", IF(ISNUMBER(B948),_xlfn.CONCAT(E948, B948, ".", C948), _xlfn.CONCAT(E948, C948)))</f>
        <v>JC5.8</v>
      </c>
    </row>
    <row r="949" spans="1:9" customFormat="1" x14ac:dyDescent="0.45">
      <c r="A949" s="96" t="s">
        <v>5766</v>
      </c>
      <c r="B949">
        <v>5</v>
      </c>
      <c r="C949" s="92">
        <v>8</v>
      </c>
      <c r="D949" s="93" t="s">
        <v>1943</v>
      </c>
      <c r="E949" t="str" cm="1">
        <f t="array" ref="E949">IFERROR(_xlfn.SWITCH(A949, "Tiny", "TS", "Mini", "MC", "Junior", "JC", "Senior", "SC", "GCSE", "GCSE"),"")</f>
        <v>JC</v>
      </c>
      <c r="F949" s="92" t="str">
        <f ca="1">IFERROR(VLOOKUP(I949,INDIRECT(A949&amp;"!"&amp;" C:D"), 2, FALSE),"")</f>
        <v>Object Detection</v>
      </c>
      <c r="G949" s="92" t="str" cm="1">
        <f t="array" ref="G949">IFERROR(CONCATENATE(TEXT(_xlfn.SWITCH(A949, "Tiny", "1", "Mini", "2", "Junior", "3", "Senior", "4", "GCSE", "5"),"00"),"-", IF(ISBLANK(B949), "XX", TEXT(B949,"00")), "-", TEXT(C949,"000")),"")</f>
        <v>03-05-008</v>
      </c>
      <c r="H949" t="str">
        <f>A949&amp;D949</f>
        <v>Juniorfed0e518-7ff9-41d8-855d-0a2c1374a2c8</v>
      </c>
      <c r="I949" s="97" t="str">
        <f>IF(ISBLANK(A949), "", IF(ISNUMBER(B949),_xlfn.CONCAT(E949, B949, ".", C949), _xlfn.CONCAT(E949, C949)))</f>
        <v>JC5.8</v>
      </c>
    </row>
    <row r="950" spans="1:9" customFormat="1" x14ac:dyDescent="0.45">
      <c r="A950" s="96" t="s">
        <v>5766</v>
      </c>
      <c r="B950">
        <v>5</v>
      </c>
      <c r="C950" s="92">
        <v>9</v>
      </c>
      <c r="D950" s="93" t="s">
        <v>1963</v>
      </c>
      <c r="E950" t="str" cm="1">
        <f t="array" ref="E950">IFERROR(_xlfn.SWITCH(A950, "Tiny", "TS", "Mini", "MC", "Junior", "JC", "Senior", "SC", "GCSE", "GCSE"),"")</f>
        <v>JC</v>
      </c>
      <c r="F950" s="92" t="str">
        <f ca="1">IFERROR(VLOOKUP(I950,INDIRECT(A950&amp;"!"&amp;" C:D"), 2, FALSE),"")</f>
        <v>Emotion Recognition</v>
      </c>
      <c r="G950" s="92" t="str" cm="1">
        <f t="array" ref="G950">IFERROR(CONCATENATE(TEXT(_xlfn.SWITCH(A950, "Tiny", "1", "Mini", "2", "Junior", "3", "Senior", "4", "GCSE", "5"),"00"),"-", IF(ISBLANK(B950), "XX", TEXT(B950,"00")), "-", TEXT(C950,"000")),"")</f>
        <v>03-05-009</v>
      </c>
      <c r="H950" t="str">
        <f>A950&amp;D950</f>
        <v>Junior77e10e32-28c6-40c7-a1e8-1368173f10e1</v>
      </c>
      <c r="I950" s="97" t="str">
        <f>IF(ISBLANK(A950), "", IF(ISNUMBER(B950),_xlfn.CONCAT(E950, B950, ".", C950), _xlfn.CONCAT(E950, C950)))</f>
        <v>JC5.9</v>
      </c>
    </row>
    <row r="951" spans="1:9" customFormat="1" x14ac:dyDescent="0.45">
      <c r="A951" s="96" t="s">
        <v>5766</v>
      </c>
      <c r="B951">
        <v>5</v>
      </c>
      <c r="C951" s="92">
        <v>9</v>
      </c>
      <c r="D951" s="93" t="s">
        <v>1960</v>
      </c>
      <c r="E951" t="str" cm="1">
        <f t="array" ref="E951">IFERROR(_xlfn.SWITCH(A951, "Tiny", "TS", "Mini", "MC", "Junior", "JC", "Senior", "SC", "GCSE", "GCSE"),"")</f>
        <v>JC</v>
      </c>
      <c r="F951" s="92" t="str">
        <f ca="1">IFERROR(VLOOKUP(I951,INDIRECT(A951&amp;"!"&amp;" C:D"), 2, FALSE),"")</f>
        <v>Emotion Recognition</v>
      </c>
      <c r="G951" s="92" t="str" cm="1">
        <f t="array" ref="G951">IFERROR(CONCATENATE(TEXT(_xlfn.SWITCH(A951, "Tiny", "1", "Mini", "2", "Junior", "3", "Senior", "4", "GCSE", "5"),"00"),"-", IF(ISBLANK(B951), "XX", TEXT(B951,"00")), "-", TEXT(C951,"000")),"")</f>
        <v>03-05-009</v>
      </c>
      <c r="H951" t="str">
        <f>A951&amp;D951</f>
        <v>Juniorb1262f94-329a-46aa-8d97-f05ec4de30c2</v>
      </c>
      <c r="I951" s="97" t="str">
        <f>IF(ISBLANK(A951), "", IF(ISNUMBER(B951),_xlfn.CONCAT(E951, B951, ".", C951), _xlfn.CONCAT(E951, C951)))</f>
        <v>JC5.9</v>
      </c>
    </row>
    <row r="952" spans="1:9" customFormat="1" x14ac:dyDescent="0.45">
      <c r="A952" s="96" t="s">
        <v>5766</v>
      </c>
      <c r="B952">
        <v>5</v>
      </c>
      <c r="C952" s="92">
        <v>9</v>
      </c>
      <c r="D952" s="93" t="s">
        <v>1957</v>
      </c>
      <c r="E952" t="str" cm="1">
        <f t="array" ref="E952">IFERROR(_xlfn.SWITCH(A952, "Tiny", "TS", "Mini", "MC", "Junior", "JC", "Senior", "SC", "GCSE", "GCSE"),"")</f>
        <v>JC</v>
      </c>
      <c r="F952" s="92" t="str">
        <f ca="1">IFERROR(VLOOKUP(I952,INDIRECT(A952&amp;"!"&amp;" C:D"), 2, FALSE),"")</f>
        <v>Emotion Recognition</v>
      </c>
      <c r="G952" s="92" t="str" cm="1">
        <f t="array" ref="G952">IFERROR(CONCATENATE(TEXT(_xlfn.SWITCH(A952, "Tiny", "1", "Mini", "2", "Junior", "3", "Senior", "4", "GCSE", "5"),"00"),"-", IF(ISBLANK(B952), "XX", TEXT(B952,"00")), "-", TEXT(C952,"000")),"")</f>
        <v>03-05-009</v>
      </c>
      <c r="H952" t="str">
        <f>A952&amp;D952</f>
        <v>Juniorb2a4339e-6352-4c54-94b7-eefb73d8d5ac</v>
      </c>
      <c r="I952" s="97" t="str">
        <f>IF(ISBLANK(A952), "", IF(ISNUMBER(B952),_xlfn.CONCAT(E952, B952, ".", C952), _xlfn.CONCAT(E952, C952)))</f>
        <v>JC5.9</v>
      </c>
    </row>
    <row r="953" spans="1:9" customFormat="1" x14ac:dyDescent="0.45">
      <c r="A953" s="96" t="s">
        <v>5766</v>
      </c>
      <c r="B953">
        <v>5</v>
      </c>
      <c r="C953" s="92">
        <v>9</v>
      </c>
      <c r="D953" s="93" t="s">
        <v>1966</v>
      </c>
      <c r="E953" t="str" cm="1">
        <f t="array" ref="E953">IFERROR(_xlfn.SWITCH(A953, "Tiny", "TS", "Mini", "MC", "Junior", "JC", "Senior", "SC", "GCSE", "GCSE"),"")</f>
        <v>JC</v>
      </c>
      <c r="F953" s="92" t="str">
        <f ca="1">IFERROR(VLOOKUP(I953,INDIRECT(A953&amp;"!"&amp;" C:D"), 2, FALSE),"")</f>
        <v>Emotion Recognition</v>
      </c>
      <c r="G953" s="92" t="str" cm="1">
        <f t="array" ref="G953">IFERROR(CONCATENATE(TEXT(_xlfn.SWITCH(A953, "Tiny", "1", "Mini", "2", "Junior", "3", "Senior", "4", "GCSE", "5"),"00"),"-", IF(ISBLANK(B953), "XX", TEXT(B953,"00")), "-", TEXT(C953,"000")),"")</f>
        <v>03-05-009</v>
      </c>
      <c r="H953" t="str">
        <f>A953&amp;D953</f>
        <v>Juniord6b3667d-92ab-4930-8993-e1efa5762298</v>
      </c>
      <c r="I953" s="97" t="str">
        <f>IF(ISBLANK(A953), "", IF(ISNUMBER(B953),_xlfn.CONCAT(E953, B953, ".", C953), _xlfn.CONCAT(E953, C953)))</f>
        <v>JC5.9</v>
      </c>
    </row>
    <row r="954" spans="1:9" customFormat="1" x14ac:dyDescent="0.45">
      <c r="A954" s="96" t="s">
        <v>5766</v>
      </c>
      <c r="B954">
        <v>6</v>
      </c>
      <c r="C954" s="92">
        <v>1</v>
      </c>
      <c r="D954" s="93" t="s">
        <v>2148</v>
      </c>
      <c r="E954" t="str" cm="1">
        <f t="array" ref="E954">IFERROR(_xlfn.SWITCH(A954, "Tiny", "TS", "Mini", "MC", "Junior", "JC", "Senior", "SC", "GCSE", "GCSE"),"")</f>
        <v>JC</v>
      </c>
      <c r="F954" s="92" t="str">
        <f ca="1">IFERROR(VLOOKUP(I954,INDIRECT(A954&amp;"!"&amp;" C:D"), 2, FALSE),"")</f>
        <v>GUI</v>
      </c>
      <c r="G954" s="92" t="str" cm="1">
        <f t="array" ref="G954">IFERROR(CONCATENATE(TEXT(_xlfn.SWITCH(A954, "Tiny", "1", "Mini", "2", "Junior", "3", "Senior", "4", "GCSE", "5"),"00"),"-", IF(ISBLANK(B954), "XX", TEXT(B954,"00")), "-", TEXT(C954,"000")),"")</f>
        <v>03-06-001</v>
      </c>
      <c r="H954" t="str">
        <f>A954&amp;D954</f>
        <v>Junior3875fb4e-0902-4d7e-a142-49f2d5bbfe12</v>
      </c>
      <c r="I954" s="97" t="str">
        <f>IF(ISBLANK(A954), "", IF(ISNUMBER(B954),_xlfn.CONCAT(E954, B954, ".", C954), _xlfn.CONCAT(E954, C954)))</f>
        <v>JC6.1</v>
      </c>
    </row>
    <row r="955" spans="1:9" customFormat="1" x14ac:dyDescent="0.45">
      <c r="A955" s="96" t="s">
        <v>5766</v>
      </c>
      <c r="B955">
        <v>6</v>
      </c>
      <c r="C955" s="92">
        <v>1</v>
      </c>
      <c r="D955" s="93" t="s">
        <v>2136</v>
      </c>
      <c r="E955" t="str" cm="1">
        <f t="array" ref="E955">IFERROR(_xlfn.SWITCH(A955, "Tiny", "TS", "Mini", "MC", "Junior", "JC", "Senior", "SC", "GCSE", "GCSE"),"")</f>
        <v>JC</v>
      </c>
      <c r="F955" s="92" t="str">
        <f ca="1">IFERROR(VLOOKUP(I955,INDIRECT(A955&amp;"!"&amp;" C:D"), 2, FALSE),"")</f>
        <v>GUI</v>
      </c>
      <c r="G955" s="92" t="str" cm="1">
        <f t="array" ref="G955">IFERROR(CONCATENATE(TEXT(_xlfn.SWITCH(A955, "Tiny", "1", "Mini", "2", "Junior", "3", "Senior", "4", "GCSE", "5"),"00"),"-", IF(ISBLANK(B955), "XX", TEXT(B955,"00")), "-", TEXT(C955,"000")),"")</f>
        <v>03-06-001</v>
      </c>
      <c r="H955" t="str">
        <f>A955&amp;D955</f>
        <v>Junior5cbfe17a-3426-4c26-b788-0ffc2c553cdf</v>
      </c>
      <c r="I955" s="97" t="str">
        <f>IF(ISBLANK(A955), "", IF(ISNUMBER(B955),_xlfn.CONCAT(E955, B955, ".", C955), _xlfn.CONCAT(E955, C955)))</f>
        <v>JC6.1</v>
      </c>
    </row>
    <row r="956" spans="1:9" customFormat="1" x14ac:dyDescent="0.45">
      <c r="A956" s="96" t="s">
        <v>5766</v>
      </c>
      <c r="B956">
        <v>6</v>
      </c>
      <c r="C956" s="92">
        <v>1</v>
      </c>
      <c r="D956" s="93" t="s">
        <v>2145</v>
      </c>
      <c r="E956" t="str" cm="1">
        <f t="array" ref="E956">IFERROR(_xlfn.SWITCH(A956, "Tiny", "TS", "Mini", "MC", "Junior", "JC", "Senior", "SC", "GCSE", "GCSE"),"")</f>
        <v>JC</v>
      </c>
      <c r="F956" s="92" t="str">
        <f ca="1">IFERROR(VLOOKUP(I956,INDIRECT(A956&amp;"!"&amp;" C:D"), 2, FALSE),"")</f>
        <v>GUI</v>
      </c>
      <c r="G956" s="92" t="str" cm="1">
        <f t="array" ref="G956">IFERROR(CONCATENATE(TEXT(_xlfn.SWITCH(A956, "Tiny", "1", "Mini", "2", "Junior", "3", "Senior", "4", "GCSE", "5"),"00"),"-", IF(ISBLANK(B956), "XX", TEXT(B956,"00")), "-", TEXT(C956,"000")),"")</f>
        <v>03-06-001</v>
      </c>
      <c r="H956" t="str">
        <f>A956&amp;D956</f>
        <v>Junior9256f857-f619-43e6-bcff-afaf12a012f9</v>
      </c>
      <c r="I956" s="97" t="str">
        <f>IF(ISBLANK(A956), "", IF(ISNUMBER(B956),_xlfn.CONCAT(E956, B956, ".", C956), _xlfn.CONCAT(E956, C956)))</f>
        <v>JC6.1</v>
      </c>
    </row>
    <row r="957" spans="1:9" customFormat="1" x14ac:dyDescent="0.45">
      <c r="A957" s="96" t="s">
        <v>5766</v>
      </c>
      <c r="B957">
        <v>6</v>
      </c>
      <c r="C957" s="92">
        <v>1</v>
      </c>
      <c r="D957" s="93" t="s">
        <v>2142</v>
      </c>
      <c r="E957" t="str" cm="1">
        <f t="array" ref="E957">IFERROR(_xlfn.SWITCH(A957, "Tiny", "TS", "Mini", "MC", "Junior", "JC", "Senior", "SC", "GCSE", "GCSE"),"")</f>
        <v>JC</v>
      </c>
      <c r="F957" s="92" t="str">
        <f ca="1">IFERROR(VLOOKUP(I957,INDIRECT(A957&amp;"!"&amp;" C:D"), 2, FALSE),"")</f>
        <v>GUI</v>
      </c>
      <c r="G957" s="92" t="str" cm="1">
        <f t="array" ref="G957">IFERROR(CONCATENATE(TEXT(_xlfn.SWITCH(A957, "Tiny", "1", "Mini", "2", "Junior", "3", "Senior", "4", "GCSE", "5"),"00"),"-", IF(ISBLANK(B957), "XX", TEXT(B957,"00")), "-", TEXT(C957,"000")),"")</f>
        <v>03-06-001</v>
      </c>
      <c r="H957" t="str">
        <f>A957&amp;D957</f>
        <v>Juniorb24ec828-6a05-444f-93d6-095c81f5e420</v>
      </c>
      <c r="I957" s="97" t="str">
        <f>IF(ISBLANK(A957), "", IF(ISNUMBER(B957),_xlfn.CONCAT(E957, B957, ".", C957), _xlfn.CONCAT(E957, C957)))</f>
        <v>JC6.1</v>
      </c>
    </row>
    <row r="958" spans="1:9" customFormat="1" x14ac:dyDescent="0.45">
      <c r="A958" s="96" t="s">
        <v>5766</v>
      </c>
      <c r="B958">
        <v>6</v>
      </c>
      <c r="C958" s="92">
        <v>1</v>
      </c>
      <c r="D958" s="93" t="s">
        <v>2139</v>
      </c>
      <c r="E958" t="str" cm="1">
        <f t="array" ref="E958">IFERROR(_xlfn.SWITCH(A958, "Tiny", "TS", "Mini", "MC", "Junior", "JC", "Senior", "SC", "GCSE", "GCSE"),"")</f>
        <v>JC</v>
      </c>
      <c r="F958" s="92" t="str">
        <f ca="1">IFERROR(VLOOKUP(I958,INDIRECT(A958&amp;"!"&amp;" C:D"), 2, FALSE),"")</f>
        <v>GUI</v>
      </c>
      <c r="G958" s="92" t="str" cm="1">
        <f t="array" ref="G958">IFERROR(CONCATENATE(TEXT(_xlfn.SWITCH(A958, "Tiny", "1", "Mini", "2", "Junior", "3", "Senior", "4", "GCSE", "5"),"00"),"-", IF(ISBLANK(B958), "XX", TEXT(B958,"00")), "-", TEXT(C958,"000")),"")</f>
        <v>03-06-001</v>
      </c>
      <c r="H958" t="str">
        <f>A958&amp;D958</f>
        <v>Juniorc6035f0d-4428-4bc9-88bd-74d728aa19be</v>
      </c>
      <c r="I958" s="97" t="str">
        <f>IF(ISBLANK(A958), "", IF(ISNUMBER(B958),_xlfn.CONCAT(E958, B958, ".", C958), _xlfn.CONCAT(E958, C958)))</f>
        <v>JC6.1</v>
      </c>
    </row>
    <row r="959" spans="1:9" customFormat="1" x14ac:dyDescent="0.45">
      <c r="A959" s="96" t="s">
        <v>5766</v>
      </c>
      <c r="B959">
        <v>6</v>
      </c>
      <c r="C959" s="92">
        <v>2</v>
      </c>
      <c r="D959" s="93" t="s">
        <v>1400</v>
      </c>
      <c r="E959" t="str" cm="1">
        <f t="array" ref="E959">IFERROR(_xlfn.SWITCH(A959, "Tiny", "TS", "Mini", "MC", "Junior", "JC", "Senior", "SC", "GCSE", "GCSE"),"")</f>
        <v>JC</v>
      </c>
      <c r="F959" s="92" t="str">
        <f ca="1">IFERROR(VLOOKUP(I959,INDIRECT(A959&amp;"!"&amp;" C:D"), 2, FALSE),"")</f>
        <v>GUI II</v>
      </c>
      <c r="G959" s="92" t="str" cm="1">
        <f t="array" ref="G959">IFERROR(CONCATENATE(TEXT(_xlfn.SWITCH(A959, "Tiny", "1", "Mini", "2", "Junior", "3", "Senior", "4", "GCSE", "5"),"00"),"-", IF(ISBLANK(B959), "XX", TEXT(B959,"00")), "-", TEXT(C959,"000")),"")</f>
        <v>03-06-002</v>
      </c>
      <c r="H959" t="str">
        <f>A959&amp;D959</f>
        <v>Junior69b4e969-ce2c-443c-8000-df89fd74a6fd</v>
      </c>
      <c r="I959" s="97" t="str">
        <f>IF(ISBLANK(A959), "", IF(ISNUMBER(B959),_xlfn.CONCAT(E959, B959, ".", C959), _xlfn.CONCAT(E959, C959)))</f>
        <v>JC6.2</v>
      </c>
    </row>
    <row r="960" spans="1:9" customFormat="1" x14ac:dyDescent="0.45">
      <c r="A960" s="96" t="s">
        <v>5766</v>
      </c>
      <c r="B960">
        <v>6</v>
      </c>
      <c r="C960" s="92">
        <v>2</v>
      </c>
      <c r="D960" s="93" t="s">
        <v>1394</v>
      </c>
      <c r="E960" t="str" cm="1">
        <f t="array" ref="E960">IFERROR(_xlfn.SWITCH(A960, "Tiny", "TS", "Mini", "MC", "Junior", "JC", "Senior", "SC", "GCSE", "GCSE"),"")</f>
        <v>JC</v>
      </c>
      <c r="F960" s="92" t="str">
        <f ca="1">IFERROR(VLOOKUP(I960,INDIRECT(A960&amp;"!"&amp;" C:D"), 2, FALSE),"")</f>
        <v>GUI II</v>
      </c>
      <c r="G960" s="92" t="str" cm="1">
        <f t="array" ref="G960">IFERROR(CONCATENATE(TEXT(_xlfn.SWITCH(A960, "Tiny", "1", "Mini", "2", "Junior", "3", "Senior", "4", "GCSE", "5"),"00"),"-", IF(ISBLANK(B960), "XX", TEXT(B960,"00")), "-", TEXT(C960,"000")),"")</f>
        <v>03-06-002</v>
      </c>
      <c r="H960" t="str">
        <f>A960&amp;D960</f>
        <v>Junior9e3b8987-91c8-4c7f-b6e1-d7ccc44806e8</v>
      </c>
      <c r="I960" s="97" t="str">
        <f>IF(ISBLANK(A960), "", IF(ISNUMBER(B960),_xlfn.CONCAT(E960, B960, ".", C960), _xlfn.CONCAT(E960, C960)))</f>
        <v>JC6.2</v>
      </c>
    </row>
    <row r="961" spans="1:9" customFormat="1" x14ac:dyDescent="0.45">
      <c r="A961" s="96" t="s">
        <v>5766</v>
      </c>
      <c r="B961">
        <v>6</v>
      </c>
      <c r="C961" s="92">
        <v>2</v>
      </c>
      <c r="D961" s="98" t="s">
        <v>1397</v>
      </c>
      <c r="E961" t="str" cm="1">
        <f t="array" ref="E961">IFERROR(_xlfn.SWITCH(A961, "Tiny", "TS", "Mini", "MC", "Junior", "JC", "Senior", "SC", "GCSE", "GCSE"),"")</f>
        <v>JC</v>
      </c>
      <c r="F961" s="92" t="str">
        <f ca="1">IFERROR(VLOOKUP(I961,INDIRECT(A961&amp;"!"&amp;" C:D"), 2, FALSE),"")</f>
        <v>GUI II</v>
      </c>
      <c r="G961" s="92" t="str" cm="1">
        <f t="array" ref="G961">IFERROR(CONCATENATE(TEXT(_xlfn.SWITCH(A961, "Tiny", "1", "Mini", "2", "Junior", "3", "Senior", "4", "GCSE", "5"),"00"),"-", IF(ISBLANK(B961), "XX", TEXT(B961,"00")), "-", TEXT(C961,"000")),"")</f>
        <v>03-06-002</v>
      </c>
      <c r="H961" t="str">
        <f>A961&amp;D961</f>
        <v>Junior9e6013c3-b25a-4d03-b510-981c0911ad44</v>
      </c>
      <c r="I961" s="97" t="str">
        <f>IF(ISBLANK(A961), "", IF(ISNUMBER(B961),_xlfn.CONCAT(E961, B961, ".", C961), _xlfn.CONCAT(E961, C961)))</f>
        <v>JC6.2</v>
      </c>
    </row>
    <row r="962" spans="1:9" customFormat="1" x14ac:dyDescent="0.45">
      <c r="A962" s="96" t="s">
        <v>5766</v>
      </c>
      <c r="B962">
        <v>6</v>
      </c>
      <c r="C962" s="92">
        <v>2</v>
      </c>
      <c r="D962" s="93" t="s">
        <v>1391</v>
      </c>
      <c r="E962" t="str" cm="1">
        <f t="array" ref="E962">IFERROR(_xlfn.SWITCH(A962, "Tiny", "TS", "Mini", "MC", "Junior", "JC", "Senior", "SC", "GCSE", "GCSE"),"")</f>
        <v>JC</v>
      </c>
      <c r="F962" s="92" t="str">
        <f ca="1">IFERROR(VLOOKUP(I962,INDIRECT(A962&amp;"!"&amp;" C:D"), 2, FALSE),"")</f>
        <v>GUI II</v>
      </c>
      <c r="G962" s="92" t="str" cm="1">
        <f t="array" ref="G962">IFERROR(CONCATENATE(TEXT(_xlfn.SWITCH(A962, "Tiny", "1", "Mini", "2", "Junior", "3", "Senior", "4", "GCSE", "5"),"00"),"-", IF(ISBLANK(B962), "XX", TEXT(B962,"00")), "-", TEXT(C962,"000")),"")</f>
        <v>03-06-002</v>
      </c>
      <c r="H962" t="str">
        <f>A962&amp;D962</f>
        <v>Juniorbf6bf539-7a3f-4adb-8d49-891013f15874</v>
      </c>
      <c r="I962" s="97" t="str">
        <f>IF(ISBLANK(A962), "", IF(ISNUMBER(B962),_xlfn.CONCAT(E962, B962, ".", C962), _xlfn.CONCAT(E962, C962)))</f>
        <v>JC6.2</v>
      </c>
    </row>
    <row r="963" spans="1:9" customFormat="1" x14ac:dyDescent="0.45">
      <c r="A963" s="96" t="s">
        <v>5766</v>
      </c>
      <c r="B963">
        <v>6</v>
      </c>
      <c r="C963" s="92">
        <v>2</v>
      </c>
      <c r="D963" s="93" t="s">
        <v>1388</v>
      </c>
      <c r="E963" t="str" cm="1">
        <f t="array" ref="E963">IFERROR(_xlfn.SWITCH(A963, "Tiny", "TS", "Mini", "MC", "Junior", "JC", "Senior", "SC", "GCSE", "GCSE"),"")</f>
        <v>JC</v>
      </c>
      <c r="F963" s="92" t="str">
        <f ca="1">IFERROR(VLOOKUP(I963,INDIRECT(A963&amp;"!"&amp;" C:D"), 2, FALSE),"")</f>
        <v>GUI II</v>
      </c>
      <c r="G963" s="92" t="str" cm="1">
        <f t="array" ref="G963">IFERROR(CONCATENATE(TEXT(_xlfn.SWITCH(A963, "Tiny", "1", "Mini", "2", "Junior", "3", "Senior", "4", "GCSE", "5"),"00"),"-", IF(ISBLANK(B963), "XX", TEXT(B963,"00")), "-", TEXT(C963,"000")),"")</f>
        <v>03-06-002</v>
      </c>
      <c r="H963" t="str">
        <f>A963&amp;D963</f>
        <v>Juniorf8f22a6e-3bf3-40ec-b3c3-fc158725f47f</v>
      </c>
      <c r="I963" s="97" t="str">
        <f>IF(ISBLANK(A963), "", IF(ISNUMBER(B963),_xlfn.CONCAT(E963, B963, ".", C963), _xlfn.CONCAT(E963, C963)))</f>
        <v>JC6.2</v>
      </c>
    </row>
    <row r="964" spans="1:9" customFormat="1" x14ac:dyDescent="0.45">
      <c r="A964" s="96" t="s">
        <v>5766</v>
      </c>
      <c r="B964">
        <v>6</v>
      </c>
      <c r="C964" s="92">
        <v>3</v>
      </c>
      <c r="D964" s="93" t="s">
        <v>1822</v>
      </c>
      <c r="E964" t="str" cm="1">
        <f t="array" ref="E964">IFERROR(_xlfn.SWITCH(A964, "Tiny", "TS", "Mini", "MC", "Junior", "JC", "Senior", "SC", "GCSE", "GCSE"),"")</f>
        <v>JC</v>
      </c>
      <c r="F964" s="92" t="str">
        <f ca="1">IFERROR(VLOOKUP(I964,INDIRECT(A964&amp;"!"&amp;" C:D"), 2, FALSE),"")</f>
        <v>Tic-Tac-Toe</v>
      </c>
      <c r="G964" s="92" t="str" cm="1">
        <f t="array" ref="G964">IFERROR(CONCATENATE(TEXT(_xlfn.SWITCH(A964, "Tiny", "1", "Mini", "2", "Junior", "3", "Senior", "4", "GCSE", "5"),"00"),"-", IF(ISBLANK(B964), "XX", TEXT(B964,"00")), "-", TEXT(C964,"000")),"")</f>
        <v>03-06-003</v>
      </c>
      <c r="H964" t="str">
        <f>A964&amp;D964</f>
        <v>Junior043327cd-0950-4d17-96c7-f9abfb71fd56</v>
      </c>
      <c r="I964" s="97" t="str">
        <f>IF(ISBLANK(A964), "", IF(ISNUMBER(B964),_xlfn.CONCAT(E964, B964, ".", C964), _xlfn.CONCAT(E964, C964)))</f>
        <v>JC6.3</v>
      </c>
    </row>
    <row r="965" spans="1:9" customFormat="1" x14ac:dyDescent="0.45">
      <c r="A965" s="96" t="s">
        <v>5766</v>
      </c>
      <c r="B965">
        <v>6</v>
      </c>
      <c r="C965" s="92">
        <v>3</v>
      </c>
      <c r="D965" s="98" t="s">
        <v>1831</v>
      </c>
      <c r="E965" t="str" cm="1">
        <f t="array" ref="E965">IFERROR(_xlfn.SWITCH(A965, "Tiny", "TS", "Mini", "MC", "Junior", "JC", "Senior", "SC", "GCSE", "GCSE"),"")</f>
        <v>JC</v>
      </c>
      <c r="F965" s="92" t="str">
        <f ca="1">IFERROR(VLOOKUP(I965,INDIRECT(A965&amp;"!"&amp;" C:D"), 2, FALSE),"")</f>
        <v>Tic-Tac-Toe</v>
      </c>
      <c r="G965" s="92" t="str" cm="1">
        <f t="array" ref="G965">IFERROR(CONCATENATE(TEXT(_xlfn.SWITCH(A965, "Tiny", "1", "Mini", "2", "Junior", "3", "Senior", "4", "GCSE", "5"),"00"),"-", IF(ISBLANK(B965), "XX", TEXT(B965,"00")), "-", TEXT(C965,"000")),"")</f>
        <v>03-06-003</v>
      </c>
      <c r="H965" t="str">
        <f>A965&amp;D965</f>
        <v>Junior2549565e-6499-4bfc-84ca-776059b9a12d</v>
      </c>
      <c r="I965" s="97" t="str">
        <f>IF(ISBLANK(A965), "", IF(ISNUMBER(B965),_xlfn.CONCAT(E965, B965, ".", C965), _xlfn.CONCAT(E965, C965)))</f>
        <v>JC6.3</v>
      </c>
    </row>
    <row r="966" spans="1:9" customFormat="1" x14ac:dyDescent="0.45">
      <c r="A966" s="96" t="s">
        <v>5766</v>
      </c>
      <c r="B966">
        <v>6</v>
      </c>
      <c r="C966" s="92">
        <v>3</v>
      </c>
      <c r="D966" s="93" t="s">
        <v>1825</v>
      </c>
      <c r="E966" t="str" cm="1">
        <f t="array" ref="E966">IFERROR(_xlfn.SWITCH(A966, "Tiny", "TS", "Mini", "MC", "Junior", "JC", "Senior", "SC", "GCSE", "GCSE"),"")</f>
        <v>JC</v>
      </c>
      <c r="F966" s="92" t="str">
        <f ca="1">IFERROR(VLOOKUP(I966,INDIRECT(A966&amp;"!"&amp;" C:D"), 2, FALSE),"")</f>
        <v>Tic-Tac-Toe</v>
      </c>
      <c r="G966" s="92" t="str" cm="1">
        <f t="array" ref="G966">IFERROR(CONCATENATE(TEXT(_xlfn.SWITCH(A966, "Tiny", "1", "Mini", "2", "Junior", "3", "Senior", "4", "GCSE", "5"),"00"),"-", IF(ISBLANK(B966), "XX", TEXT(B966,"00")), "-", TEXT(C966,"000")),"")</f>
        <v>03-06-003</v>
      </c>
      <c r="H966" t="str">
        <f>A966&amp;D966</f>
        <v>Junior2b6d57b0-2f0b-4624-8bf3-62679e12bd8e</v>
      </c>
      <c r="I966" s="97" t="str">
        <f>IF(ISBLANK(A966), "", IF(ISNUMBER(B966),_xlfn.CONCAT(E966, B966, ".", C966), _xlfn.CONCAT(E966, C966)))</f>
        <v>JC6.3</v>
      </c>
    </row>
    <row r="967" spans="1:9" customFormat="1" x14ac:dyDescent="0.45">
      <c r="A967" s="96" t="s">
        <v>5766</v>
      </c>
      <c r="B967">
        <v>6</v>
      </c>
      <c r="C967" s="92">
        <v>3</v>
      </c>
      <c r="D967" s="93" t="s">
        <v>1828</v>
      </c>
      <c r="E967" t="str" cm="1">
        <f t="array" ref="E967">IFERROR(_xlfn.SWITCH(A967, "Tiny", "TS", "Mini", "MC", "Junior", "JC", "Senior", "SC", "GCSE", "GCSE"),"")</f>
        <v>JC</v>
      </c>
      <c r="F967" s="92" t="str">
        <f ca="1">IFERROR(VLOOKUP(I967,INDIRECT(A967&amp;"!"&amp;" C:D"), 2, FALSE),"")</f>
        <v>Tic-Tac-Toe</v>
      </c>
      <c r="G967" s="92" t="str" cm="1">
        <f t="array" ref="G967">IFERROR(CONCATENATE(TEXT(_xlfn.SWITCH(A967, "Tiny", "1", "Mini", "2", "Junior", "3", "Senior", "4", "GCSE", "5"),"00"),"-", IF(ISBLANK(B967), "XX", TEXT(B967,"00")), "-", TEXT(C967,"000")),"")</f>
        <v>03-06-003</v>
      </c>
      <c r="H967" t="str">
        <f>A967&amp;D967</f>
        <v>Junior64578213-ace8-42d0-a455-91ad7356b573</v>
      </c>
      <c r="I967" s="97" t="str">
        <f>IF(ISBLANK(A967), "", IF(ISNUMBER(B967),_xlfn.CONCAT(E967, B967, ".", C967), _xlfn.CONCAT(E967, C967)))</f>
        <v>JC6.3</v>
      </c>
    </row>
    <row r="968" spans="1:9" customFormat="1" x14ac:dyDescent="0.45">
      <c r="A968" s="96" t="s">
        <v>5766</v>
      </c>
      <c r="B968">
        <v>6</v>
      </c>
      <c r="C968" s="92">
        <v>3</v>
      </c>
      <c r="D968" s="93" t="s">
        <v>1805</v>
      </c>
      <c r="E968" t="str" cm="1">
        <f t="array" ref="E968">IFERROR(_xlfn.SWITCH(A968, "Tiny", "TS", "Mini", "MC", "Junior", "JC", "Senior", "SC", "GCSE", "GCSE"),"")</f>
        <v>JC</v>
      </c>
      <c r="F968" s="92" t="str">
        <f ca="1">IFERROR(VLOOKUP(I968,INDIRECT(A968&amp;"!"&amp;" C:D"), 2, FALSE),"")</f>
        <v>Tic-Tac-Toe</v>
      </c>
      <c r="G968" s="92" t="str" cm="1">
        <f t="array" ref="G968">IFERROR(CONCATENATE(TEXT(_xlfn.SWITCH(A968, "Tiny", "1", "Mini", "2", "Junior", "3", "Senior", "4", "GCSE", "5"),"00"),"-", IF(ISBLANK(B968), "XX", TEXT(B968,"00")), "-", TEXT(C968,"000")),"")</f>
        <v>03-06-003</v>
      </c>
      <c r="H968" t="str">
        <f>A968&amp;D968</f>
        <v>Juniorce920cc4-4c3f-47dc-9c2e-3621b2b919de</v>
      </c>
      <c r="I968" s="97" t="str">
        <f>IF(ISBLANK(A968), "", IF(ISNUMBER(B968),_xlfn.CONCAT(E968, B968, ".", C968), _xlfn.CONCAT(E968, C968)))</f>
        <v>JC6.3</v>
      </c>
    </row>
    <row r="969" spans="1:9" customFormat="1" x14ac:dyDescent="0.45">
      <c r="A969" s="96" t="s">
        <v>5766</v>
      </c>
      <c r="B969">
        <v>6</v>
      </c>
      <c r="C969" s="92">
        <v>4</v>
      </c>
      <c r="D969" s="93" t="s">
        <v>1280</v>
      </c>
      <c r="E969" t="str" cm="1">
        <f t="array" ref="E969">IFERROR(_xlfn.SWITCH(A969, "Tiny", "TS", "Mini", "MC", "Junior", "JC", "Senior", "SC", "GCSE", "GCSE"),"")</f>
        <v>JC</v>
      </c>
      <c r="F969" s="92" t="str">
        <f ca="1">IFERROR(VLOOKUP(I969,INDIRECT(A969&amp;"!"&amp;" C:D"), 2, FALSE),"")</f>
        <v>Codes &amp; Ciphers</v>
      </c>
      <c r="G969" s="92" t="str" cm="1">
        <f t="array" ref="G969">IFERROR(CONCATENATE(TEXT(_xlfn.SWITCH(A969, "Tiny", "1", "Mini", "2", "Junior", "3", "Senior", "4", "GCSE", "5"),"00"),"-", IF(ISBLANK(B969), "XX", TEXT(B969,"00")), "-", TEXT(C969,"000")),"")</f>
        <v>03-06-004</v>
      </c>
      <c r="H969" t="str">
        <f>A969&amp;D969</f>
        <v>Junior2b183eb0-08e9-40e4-b6b2-413921cb0004</v>
      </c>
      <c r="I969" s="97" t="str">
        <f>IF(ISBLANK(A969), "", IF(ISNUMBER(B969),_xlfn.CONCAT(E969, B969, ".", C969), _xlfn.CONCAT(E969, C969)))</f>
        <v>JC6.4</v>
      </c>
    </row>
    <row r="970" spans="1:9" customFormat="1" x14ac:dyDescent="0.45">
      <c r="A970" s="96" t="s">
        <v>5766</v>
      </c>
      <c r="B970">
        <v>6</v>
      </c>
      <c r="C970" s="92">
        <v>4</v>
      </c>
      <c r="D970" s="93" t="s">
        <v>1400</v>
      </c>
      <c r="E970" t="str" cm="1">
        <f t="array" ref="E970">IFERROR(_xlfn.SWITCH(A970, "Tiny", "TS", "Mini", "MC", "Junior", "JC", "Senior", "SC", "GCSE", "GCSE"),"")</f>
        <v>JC</v>
      </c>
      <c r="F970" s="92" t="str">
        <f ca="1">IFERROR(VLOOKUP(I970,INDIRECT(A970&amp;"!"&amp;" C:D"), 2, FALSE),"")</f>
        <v>Codes &amp; Ciphers</v>
      </c>
      <c r="G970" s="92" t="str" cm="1">
        <f t="array" ref="G970">IFERROR(CONCATENATE(TEXT(_xlfn.SWITCH(A970, "Tiny", "1", "Mini", "2", "Junior", "3", "Senior", "4", "GCSE", "5"),"00"),"-", IF(ISBLANK(B970), "XX", TEXT(B970,"00")), "-", TEXT(C970,"000")),"")</f>
        <v>03-06-004</v>
      </c>
      <c r="H970" t="str">
        <f>A970&amp;D970</f>
        <v>Junior69b4e969-ce2c-443c-8000-df89fd74a6fd</v>
      </c>
      <c r="I970" s="97" t="str">
        <f>IF(ISBLANK(A970), "", IF(ISNUMBER(B970),_xlfn.CONCAT(E970, B970, ".", C970), _xlfn.CONCAT(E970, C970)))</f>
        <v>JC6.4</v>
      </c>
    </row>
    <row r="971" spans="1:9" customFormat="1" x14ac:dyDescent="0.45">
      <c r="A971" s="96" t="s">
        <v>5766</v>
      </c>
      <c r="B971">
        <v>6</v>
      </c>
      <c r="C971" s="92">
        <v>4</v>
      </c>
      <c r="D971" s="93" t="s">
        <v>1394</v>
      </c>
      <c r="E971" t="str" cm="1">
        <f t="array" ref="E971">IFERROR(_xlfn.SWITCH(A971, "Tiny", "TS", "Mini", "MC", "Junior", "JC", "Senior", "SC", "GCSE", "GCSE"),"")</f>
        <v>JC</v>
      </c>
      <c r="F971" s="92" t="str">
        <f ca="1">IFERROR(VLOOKUP(I971,INDIRECT(A971&amp;"!"&amp;" C:D"), 2, FALSE),"")</f>
        <v>Codes &amp; Ciphers</v>
      </c>
      <c r="G971" s="92" t="str" cm="1">
        <f t="array" ref="G971">IFERROR(CONCATENATE(TEXT(_xlfn.SWITCH(A971, "Tiny", "1", "Mini", "2", "Junior", "3", "Senior", "4", "GCSE", "5"),"00"),"-", IF(ISBLANK(B971), "XX", TEXT(B971,"00")), "-", TEXT(C971,"000")),"")</f>
        <v>03-06-004</v>
      </c>
      <c r="H971" t="str">
        <f>A971&amp;D971</f>
        <v>Junior9e3b8987-91c8-4c7f-b6e1-d7ccc44806e8</v>
      </c>
      <c r="I971" s="97" t="str">
        <f>IF(ISBLANK(A971), "", IF(ISNUMBER(B971),_xlfn.CONCAT(E971, B971, ".", C971), _xlfn.CONCAT(E971, C971)))</f>
        <v>JC6.4</v>
      </c>
    </row>
    <row r="972" spans="1:9" customFormat="1" x14ac:dyDescent="0.45">
      <c r="A972" s="96" t="s">
        <v>5766</v>
      </c>
      <c r="B972">
        <v>6</v>
      </c>
      <c r="C972" s="92">
        <v>4</v>
      </c>
      <c r="D972" s="98" t="s">
        <v>1397</v>
      </c>
      <c r="E972" t="str" cm="1">
        <f t="array" ref="E972">IFERROR(_xlfn.SWITCH(A972, "Tiny", "TS", "Mini", "MC", "Junior", "JC", "Senior", "SC", "GCSE", "GCSE"),"")</f>
        <v>JC</v>
      </c>
      <c r="F972" s="92" t="str">
        <f ca="1">IFERROR(VLOOKUP(I972,INDIRECT(A972&amp;"!"&amp;" C:D"), 2, FALSE),"")</f>
        <v>Codes &amp; Ciphers</v>
      </c>
      <c r="G972" s="92" t="str" cm="1">
        <f t="array" ref="G972">IFERROR(CONCATENATE(TEXT(_xlfn.SWITCH(A972, "Tiny", "1", "Mini", "2", "Junior", "3", "Senior", "4", "GCSE", "5"),"00"),"-", IF(ISBLANK(B972), "XX", TEXT(B972,"00")), "-", TEXT(C972,"000")),"")</f>
        <v>03-06-004</v>
      </c>
      <c r="H972" t="str">
        <f>A972&amp;D972</f>
        <v>Junior9e6013c3-b25a-4d03-b510-981c0911ad44</v>
      </c>
      <c r="I972" s="97" t="str">
        <f>IF(ISBLANK(A972), "", IF(ISNUMBER(B972),_xlfn.CONCAT(E972, B972, ".", C972), _xlfn.CONCAT(E972, C972)))</f>
        <v>JC6.4</v>
      </c>
    </row>
    <row r="973" spans="1:9" customFormat="1" x14ac:dyDescent="0.45">
      <c r="A973" s="96" t="s">
        <v>5766</v>
      </c>
      <c r="B973">
        <v>6</v>
      </c>
      <c r="C973" s="92">
        <v>4</v>
      </c>
      <c r="D973" s="93" t="s">
        <v>1391</v>
      </c>
      <c r="E973" t="str" cm="1">
        <f t="array" ref="E973">IFERROR(_xlfn.SWITCH(A973, "Tiny", "TS", "Mini", "MC", "Junior", "JC", "Senior", "SC", "GCSE", "GCSE"),"")</f>
        <v>JC</v>
      </c>
      <c r="F973" s="92" t="str">
        <f ca="1">IFERROR(VLOOKUP(I973,INDIRECT(A973&amp;"!"&amp;" C:D"), 2, FALSE),"")</f>
        <v>Codes &amp; Ciphers</v>
      </c>
      <c r="G973" s="92" t="str" cm="1">
        <f t="array" ref="G973">IFERROR(CONCATENATE(TEXT(_xlfn.SWITCH(A973, "Tiny", "1", "Mini", "2", "Junior", "3", "Senior", "4", "GCSE", "5"),"00"),"-", IF(ISBLANK(B973), "XX", TEXT(B973,"00")), "-", TEXT(C973,"000")),"")</f>
        <v>03-06-004</v>
      </c>
      <c r="H973" t="str">
        <f>A973&amp;D973</f>
        <v>Juniorbf6bf539-7a3f-4adb-8d49-891013f15874</v>
      </c>
      <c r="I973" s="97" t="str">
        <f>IF(ISBLANK(A973), "", IF(ISNUMBER(B973),_xlfn.CONCAT(E973, B973, ".", C973), _xlfn.CONCAT(E973, C973)))</f>
        <v>JC6.4</v>
      </c>
    </row>
    <row r="974" spans="1:9" customFormat="1" x14ac:dyDescent="0.45">
      <c r="A974" s="96" t="s">
        <v>5766</v>
      </c>
      <c r="B974">
        <v>6</v>
      </c>
      <c r="C974" s="92">
        <v>4</v>
      </c>
      <c r="D974" s="93" t="s">
        <v>1283</v>
      </c>
      <c r="E974" t="str" cm="1">
        <f t="array" ref="E974">IFERROR(_xlfn.SWITCH(A974, "Tiny", "TS", "Mini", "MC", "Junior", "JC", "Senior", "SC", "GCSE", "GCSE"),"")</f>
        <v>JC</v>
      </c>
      <c r="F974" s="92" t="str">
        <f ca="1">IFERROR(VLOOKUP(I974,INDIRECT(A974&amp;"!"&amp;" C:D"), 2, FALSE),"")</f>
        <v>Codes &amp; Ciphers</v>
      </c>
      <c r="G974" s="92" t="str" cm="1">
        <f t="array" ref="G974">IFERROR(CONCATENATE(TEXT(_xlfn.SWITCH(A974, "Tiny", "1", "Mini", "2", "Junior", "3", "Senior", "4", "GCSE", "5"),"00"),"-", IF(ISBLANK(B974), "XX", TEXT(B974,"00")), "-", TEXT(C974,"000")),"")</f>
        <v>03-06-004</v>
      </c>
      <c r="H974" t="str">
        <f>A974&amp;D974</f>
        <v>Juniorda8df62a-fe8a-46d9-b27b-10594e44bdf1</v>
      </c>
      <c r="I974" s="97" t="str">
        <f>IF(ISBLANK(A974), "", IF(ISNUMBER(B974),_xlfn.CONCAT(E974, B974, ".", C974), _xlfn.CONCAT(E974, C974)))</f>
        <v>JC6.4</v>
      </c>
    </row>
    <row r="975" spans="1:9" customFormat="1" x14ac:dyDescent="0.45">
      <c r="A975" s="96" t="s">
        <v>5766</v>
      </c>
      <c r="B975">
        <v>6</v>
      </c>
      <c r="C975" s="92">
        <v>4</v>
      </c>
      <c r="D975" s="93" t="s">
        <v>1388</v>
      </c>
      <c r="E975" t="str" cm="1">
        <f t="array" ref="E975">IFERROR(_xlfn.SWITCH(A975, "Tiny", "TS", "Mini", "MC", "Junior", "JC", "Senior", "SC", "GCSE", "GCSE"),"")</f>
        <v>JC</v>
      </c>
      <c r="F975" s="92" t="str">
        <f ca="1">IFERROR(VLOOKUP(I975,INDIRECT(A975&amp;"!"&amp;" C:D"), 2, FALSE),"")</f>
        <v>Codes &amp; Ciphers</v>
      </c>
      <c r="G975" s="92" t="str" cm="1">
        <f t="array" ref="G975">IFERROR(CONCATENATE(TEXT(_xlfn.SWITCH(A975, "Tiny", "1", "Mini", "2", "Junior", "3", "Senior", "4", "GCSE", "5"),"00"),"-", IF(ISBLANK(B975), "XX", TEXT(B975,"00")), "-", TEXT(C975,"000")),"")</f>
        <v>03-06-004</v>
      </c>
      <c r="H975" t="str">
        <f>A975&amp;D975</f>
        <v>Juniorf8f22a6e-3bf3-40ec-b3c3-fc158725f47f</v>
      </c>
      <c r="I975" s="97" t="str">
        <f>IF(ISBLANK(A975), "", IF(ISNUMBER(B975),_xlfn.CONCAT(E975, B975, ".", C975), _xlfn.CONCAT(E975, C975)))</f>
        <v>JC6.4</v>
      </c>
    </row>
    <row r="976" spans="1:9" customFormat="1" x14ac:dyDescent="0.45">
      <c r="A976" s="96" t="s">
        <v>5766</v>
      </c>
      <c r="B976">
        <v>6</v>
      </c>
      <c r="C976" s="92">
        <v>5</v>
      </c>
      <c r="D976" s="93" t="s">
        <v>1400</v>
      </c>
      <c r="E976" t="str" cm="1">
        <f t="array" ref="E976">IFERROR(_xlfn.SWITCH(A976, "Tiny", "TS", "Mini", "MC", "Junior", "JC", "Senior", "SC", "GCSE", "GCSE"),"")</f>
        <v>JC</v>
      </c>
      <c r="F976" s="92" t="str">
        <f ca="1">IFERROR(VLOOKUP(I976,INDIRECT(A976&amp;"!"&amp;" C:D"), 2, FALSE),"")</f>
        <v>Codes &amp; Ciphers II</v>
      </c>
      <c r="G976" s="92" t="str" cm="1">
        <f t="array" ref="G976">IFERROR(CONCATENATE(TEXT(_xlfn.SWITCH(A976, "Tiny", "1", "Mini", "2", "Junior", "3", "Senior", "4", "GCSE", "5"),"00"),"-", IF(ISBLANK(B976), "XX", TEXT(B976,"00")), "-", TEXT(C976,"000")),"")</f>
        <v>03-06-005</v>
      </c>
      <c r="H976" t="str">
        <f>A976&amp;D976</f>
        <v>Junior69b4e969-ce2c-443c-8000-df89fd74a6fd</v>
      </c>
      <c r="I976" s="97" t="str">
        <f>IF(ISBLANK(A976), "", IF(ISNUMBER(B976),_xlfn.CONCAT(E976, B976, ".", C976), _xlfn.CONCAT(E976, C976)))</f>
        <v>JC6.5</v>
      </c>
    </row>
    <row r="977" spans="1:9" customFormat="1" x14ac:dyDescent="0.45">
      <c r="A977" s="96" t="s">
        <v>5766</v>
      </c>
      <c r="B977">
        <v>6</v>
      </c>
      <c r="C977" s="92">
        <v>5</v>
      </c>
      <c r="D977" s="98" t="s">
        <v>1291</v>
      </c>
      <c r="E977" t="str" cm="1">
        <f t="array" ref="E977">IFERROR(_xlfn.SWITCH(A977, "Tiny", "TS", "Mini", "MC", "Junior", "JC", "Senior", "SC", "GCSE", "GCSE"),"")</f>
        <v>JC</v>
      </c>
      <c r="F977" s="92" t="str">
        <f ca="1">IFERROR(VLOOKUP(I977,INDIRECT(A977&amp;"!"&amp;" C:D"), 2, FALSE),"")</f>
        <v>Codes &amp; Ciphers II</v>
      </c>
      <c r="G977" s="92" t="str" cm="1">
        <f t="array" ref="G977">IFERROR(CONCATENATE(TEXT(_xlfn.SWITCH(A977, "Tiny", "1", "Mini", "2", "Junior", "3", "Senior", "4", "GCSE", "5"),"00"),"-", IF(ISBLANK(B977), "XX", TEXT(B977,"00")), "-", TEXT(C977,"000")),"")</f>
        <v>03-06-005</v>
      </c>
      <c r="H977" t="str">
        <f>A977&amp;D977</f>
        <v>Junior6e10888c-aaba-46be-a8db-ed10a80737be</v>
      </c>
      <c r="I977" s="97" t="str">
        <f>IF(ISBLANK(A977), "", IF(ISNUMBER(B977),_xlfn.CONCAT(E977, B977, ".", C977), _xlfn.CONCAT(E977, C977)))</f>
        <v>JC6.5</v>
      </c>
    </row>
    <row r="978" spans="1:9" customFormat="1" x14ac:dyDescent="0.45">
      <c r="A978" s="96" t="s">
        <v>5766</v>
      </c>
      <c r="B978">
        <v>6</v>
      </c>
      <c r="C978" s="92">
        <v>5</v>
      </c>
      <c r="D978" s="93" t="s">
        <v>1394</v>
      </c>
      <c r="E978" t="str" cm="1">
        <f t="array" ref="E978">IFERROR(_xlfn.SWITCH(A978, "Tiny", "TS", "Mini", "MC", "Junior", "JC", "Senior", "SC", "GCSE", "GCSE"),"")</f>
        <v>JC</v>
      </c>
      <c r="F978" s="92" t="str">
        <f ca="1">IFERROR(VLOOKUP(I978,INDIRECT(A978&amp;"!"&amp;" C:D"), 2, FALSE),"")</f>
        <v>Codes &amp; Ciphers II</v>
      </c>
      <c r="G978" s="92" t="str" cm="1">
        <f t="array" ref="G978">IFERROR(CONCATENATE(TEXT(_xlfn.SWITCH(A978, "Tiny", "1", "Mini", "2", "Junior", "3", "Senior", "4", "GCSE", "5"),"00"),"-", IF(ISBLANK(B978), "XX", TEXT(B978,"00")), "-", TEXT(C978,"000")),"")</f>
        <v>03-06-005</v>
      </c>
      <c r="H978" t="str">
        <f>A978&amp;D978</f>
        <v>Junior9e3b8987-91c8-4c7f-b6e1-d7ccc44806e8</v>
      </c>
      <c r="I978" s="97" t="str">
        <f>IF(ISBLANK(A978), "", IF(ISNUMBER(B978),_xlfn.CONCAT(E978, B978, ".", C978), _xlfn.CONCAT(E978, C978)))</f>
        <v>JC6.5</v>
      </c>
    </row>
    <row r="979" spans="1:9" customFormat="1" x14ac:dyDescent="0.45">
      <c r="A979" s="96" t="s">
        <v>5766</v>
      </c>
      <c r="B979">
        <v>6</v>
      </c>
      <c r="C979" s="92">
        <v>5</v>
      </c>
      <c r="D979" s="98" t="s">
        <v>1397</v>
      </c>
      <c r="E979" t="str" cm="1">
        <f t="array" ref="E979">IFERROR(_xlfn.SWITCH(A979, "Tiny", "TS", "Mini", "MC", "Junior", "JC", "Senior", "SC", "GCSE", "GCSE"),"")</f>
        <v>JC</v>
      </c>
      <c r="F979" s="92" t="str">
        <f ca="1">IFERROR(VLOOKUP(I979,INDIRECT(A979&amp;"!"&amp;" C:D"), 2, FALSE),"")</f>
        <v>Codes &amp; Ciphers II</v>
      </c>
      <c r="G979" s="92" t="str" cm="1">
        <f t="array" ref="G979">IFERROR(CONCATENATE(TEXT(_xlfn.SWITCH(A979, "Tiny", "1", "Mini", "2", "Junior", "3", "Senior", "4", "GCSE", "5"),"00"),"-", IF(ISBLANK(B979), "XX", TEXT(B979,"00")), "-", TEXT(C979,"000")),"")</f>
        <v>03-06-005</v>
      </c>
      <c r="H979" t="str">
        <f>A979&amp;D979</f>
        <v>Junior9e6013c3-b25a-4d03-b510-981c0911ad44</v>
      </c>
      <c r="I979" s="97" t="str">
        <f>IF(ISBLANK(A979), "", IF(ISNUMBER(B979),_xlfn.CONCAT(E979, B979, ".", C979), _xlfn.CONCAT(E979, C979)))</f>
        <v>JC6.5</v>
      </c>
    </row>
    <row r="980" spans="1:9" customFormat="1" x14ac:dyDescent="0.45">
      <c r="A980" s="96" t="s">
        <v>5766</v>
      </c>
      <c r="B980">
        <v>6</v>
      </c>
      <c r="C980" s="92">
        <v>5</v>
      </c>
      <c r="D980" s="93" t="s">
        <v>1391</v>
      </c>
      <c r="E980" t="str" cm="1">
        <f t="array" ref="E980">IFERROR(_xlfn.SWITCH(A980, "Tiny", "TS", "Mini", "MC", "Junior", "JC", "Senior", "SC", "GCSE", "GCSE"),"")</f>
        <v>JC</v>
      </c>
      <c r="F980" s="92" t="str">
        <f ca="1">IFERROR(VLOOKUP(I980,INDIRECT(A980&amp;"!"&amp;" C:D"), 2, FALSE),"")</f>
        <v>Codes &amp; Ciphers II</v>
      </c>
      <c r="G980" s="92" t="str" cm="1">
        <f t="array" ref="G980">IFERROR(CONCATENATE(TEXT(_xlfn.SWITCH(A980, "Tiny", "1", "Mini", "2", "Junior", "3", "Senior", "4", "GCSE", "5"),"00"),"-", IF(ISBLANK(B980), "XX", TEXT(B980,"00")), "-", TEXT(C980,"000")),"")</f>
        <v>03-06-005</v>
      </c>
      <c r="H980" t="str">
        <f>A980&amp;D980</f>
        <v>Juniorbf6bf539-7a3f-4adb-8d49-891013f15874</v>
      </c>
      <c r="I980" s="97" t="str">
        <f>IF(ISBLANK(A980), "", IF(ISNUMBER(B980),_xlfn.CONCAT(E980, B980, ".", C980), _xlfn.CONCAT(E980, C980)))</f>
        <v>JC6.5</v>
      </c>
    </row>
    <row r="981" spans="1:9" customFormat="1" x14ac:dyDescent="0.45">
      <c r="A981" s="96" t="s">
        <v>5766</v>
      </c>
      <c r="B981">
        <v>6</v>
      </c>
      <c r="C981" s="92">
        <v>5</v>
      </c>
      <c r="D981" s="93" t="s">
        <v>1288</v>
      </c>
      <c r="E981" t="str" cm="1">
        <f t="array" ref="E981">IFERROR(_xlfn.SWITCH(A981, "Tiny", "TS", "Mini", "MC", "Junior", "JC", "Senior", "SC", "GCSE", "GCSE"),"")</f>
        <v>JC</v>
      </c>
      <c r="F981" s="92" t="str">
        <f ca="1">IFERROR(VLOOKUP(I981,INDIRECT(A981&amp;"!"&amp;" C:D"), 2, FALSE),"")</f>
        <v>Codes &amp; Ciphers II</v>
      </c>
      <c r="G981" s="92" t="str" cm="1">
        <f t="array" ref="G981">IFERROR(CONCATENATE(TEXT(_xlfn.SWITCH(A981, "Tiny", "1", "Mini", "2", "Junior", "3", "Senior", "4", "GCSE", "5"),"00"),"-", IF(ISBLANK(B981), "XX", TEXT(B981,"00")), "-", TEXT(C981,"000")),"")</f>
        <v>03-06-005</v>
      </c>
      <c r="H981" t="str">
        <f>A981&amp;D981</f>
        <v>Juniorf5a2d865-a1f8-4ba4-a88d-30f0c889c519</v>
      </c>
      <c r="I981" s="97" t="str">
        <f>IF(ISBLANK(A981), "", IF(ISNUMBER(B981),_xlfn.CONCAT(E981, B981, ".", C981), _xlfn.CONCAT(E981, C981)))</f>
        <v>JC6.5</v>
      </c>
    </row>
    <row r="982" spans="1:9" customFormat="1" x14ac:dyDescent="0.45">
      <c r="A982" s="96" t="s">
        <v>5766</v>
      </c>
      <c r="B982">
        <v>6</v>
      </c>
      <c r="C982" s="92">
        <v>5</v>
      </c>
      <c r="D982" s="93" t="s">
        <v>1388</v>
      </c>
      <c r="E982" t="str" cm="1">
        <f t="array" ref="E982">IFERROR(_xlfn.SWITCH(A982, "Tiny", "TS", "Mini", "MC", "Junior", "JC", "Senior", "SC", "GCSE", "GCSE"),"")</f>
        <v>JC</v>
      </c>
      <c r="F982" s="92" t="str">
        <f ca="1">IFERROR(VLOOKUP(I982,INDIRECT(A982&amp;"!"&amp;" C:D"), 2, FALSE),"")</f>
        <v>Codes &amp; Ciphers II</v>
      </c>
      <c r="G982" s="92" t="str" cm="1">
        <f t="array" ref="G982">IFERROR(CONCATENATE(TEXT(_xlfn.SWITCH(A982, "Tiny", "1", "Mini", "2", "Junior", "3", "Senior", "4", "GCSE", "5"),"00"),"-", IF(ISBLANK(B982), "XX", TEXT(B982,"00")), "-", TEXT(C982,"000")),"")</f>
        <v>03-06-005</v>
      </c>
      <c r="H982" t="str">
        <f>A982&amp;D982</f>
        <v>Juniorf8f22a6e-3bf3-40ec-b3c3-fc158725f47f</v>
      </c>
      <c r="I982" s="97" t="str">
        <f>IF(ISBLANK(A982), "", IF(ISNUMBER(B982),_xlfn.CONCAT(E982, B982, ".", C982), _xlfn.CONCAT(E982, C982)))</f>
        <v>JC6.5</v>
      </c>
    </row>
    <row r="983" spans="1:9" customFormat="1" x14ac:dyDescent="0.45">
      <c r="A983" s="96" t="s">
        <v>5766</v>
      </c>
      <c r="B983">
        <v>6</v>
      </c>
      <c r="C983" s="92">
        <v>6</v>
      </c>
      <c r="D983" s="93" t="s">
        <v>630</v>
      </c>
      <c r="E983" t="str" cm="1">
        <f t="array" ref="E983">IFERROR(_xlfn.SWITCH(A983, "Tiny", "TS", "Mini", "MC", "Junior", "JC", "Senior", "SC", "GCSE", "GCSE"),"")</f>
        <v>JC</v>
      </c>
      <c r="F983" s="92" t="str">
        <f ca="1">IFERROR(VLOOKUP(I983,INDIRECT(A983&amp;"!"&amp;" C:D"), 2, FALSE),"")</f>
        <v>Problem Solving</v>
      </c>
      <c r="G983" s="92" t="str" cm="1">
        <f t="array" ref="G983">IFERROR(CONCATENATE(TEXT(_xlfn.SWITCH(A983, "Tiny", "1", "Mini", "2", "Junior", "3", "Senior", "4", "GCSE", "5"),"00"),"-", IF(ISBLANK(B983), "XX", TEXT(B983,"00")), "-", TEXT(C983,"000")),"")</f>
        <v>03-06-006</v>
      </c>
      <c r="H983" t="str">
        <f>A983&amp;D983</f>
        <v>Junior02be5165-9fe3-480a-92eb-8634626b69b1</v>
      </c>
      <c r="I983" s="97" t="str">
        <f>IF(ISBLANK(A983), "", IF(ISNUMBER(B983),_xlfn.CONCAT(E983, B983, ".", C983), _xlfn.CONCAT(E983, C983)))</f>
        <v>JC6.6</v>
      </c>
    </row>
    <row r="984" spans="1:9" customFormat="1" x14ac:dyDescent="0.45">
      <c r="A984" s="96" t="s">
        <v>5766</v>
      </c>
      <c r="B984">
        <v>6</v>
      </c>
      <c r="C984" s="92">
        <v>6</v>
      </c>
      <c r="D984" s="93" t="s">
        <v>226</v>
      </c>
      <c r="E984" t="str" cm="1">
        <f t="array" ref="E984">IFERROR(_xlfn.SWITCH(A984, "Tiny", "TS", "Mini", "MC", "Junior", "JC", "Senior", "SC", "GCSE", "GCSE"),"")</f>
        <v>JC</v>
      </c>
      <c r="F984" s="92" t="str">
        <f ca="1">IFERROR(VLOOKUP(I984,INDIRECT(A984&amp;"!"&amp;" C:D"), 2, FALSE),"")</f>
        <v>Problem Solving</v>
      </c>
      <c r="G984" s="92" t="str" cm="1">
        <f t="array" ref="G984">IFERROR(CONCATENATE(TEXT(_xlfn.SWITCH(A984, "Tiny", "1", "Mini", "2", "Junior", "3", "Senior", "4", "GCSE", "5"),"00"),"-", IF(ISBLANK(B984), "XX", TEXT(B984,"00")), "-", TEXT(C984,"000")),"")</f>
        <v>03-06-006</v>
      </c>
      <c r="H984" t="str">
        <f>A984&amp;D984</f>
        <v>Junior02dba053-4042-467d-a8ea-6b451f0178dd</v>
      </c>
      <c r="I984" s="97" t="str">
        <f>IF(ISBLANK(A984), "", IF(ISNUMBER(B984),_xlfn.CONCAT(E984, B984, ".", C984), _xlfn.CONCAT(E984, C984)))</f>
        <v>JC6.6</v>
      </c>
    </row>
    <row r="985" spans="1:9" customFormat="1" x14ac:dyDescent="0.45">
      <c r="A985" s="96" t="s">
        <v>5766</v>
      </c>
      <c r="B985">
        <v>6</v>
      </c>
      <c r="C985" s="92">
        <v>6</v>
      </c>
      <c r="D985" s="93" t="s">
        <v>296</v>
      </c>
      <c r="E985" t="str" cm="1">
        <f t="array" ref="E985">IFERROR(_xlfn.SWITCH(A985, "Tiny", "TS", "Mini", "MC", "Junior", "JC", "Senior", "SC", "GCSE", "GCSE"),"")</f>
        <v>JC</v>
      </c>
      <c r="F985" s="92" t="str">
        <f ca="1">IFERROR(VLOOKUP(I985,INDIRECT(A985&amp;"!"&amp;" C:D"), 2, FALSE),"")</f>
        <v>Problem Solving</v>
      </c>
      <c r="G985" s="92" t="str" cm="1">
        <f t="array" ref="G985">IFERROR(CONCATENATE(TEXT(_xlfn.SWITCH(A985, "Tiny", "1", "Mini", "2", "Junior", "3", "Senior", "4", "GCSE", "5"),"00"),"-", IF(ISBLANK(B985), "XX", TEXT(B985,"00")), "-", TEXT(C985,"000")),"")</f>
        <v>03-06-006</v>
      </c>
      <c r="H985" t="str">
        <f>A985&amp;D985</f>
        <v>Junior269d7786-5110-4884-91aa-0d40b14ab2e7</v>
      </c>
      <c r="I985" s="97" t="str">
        <f>IF(ISBLANK(A985), "", IF(ISNUMBER(B985),_xlfn.CONCAT(E985, B985, ".", C985), _xlfn.CONCAT(E985, C985)))</f>
        <v>JC6.6</v>
      </c>
    </row>
    <row r="986" spans="1:9" customFormat="1" x14ac:dyDescent="0.45">
      <c r="A986" s="96" t="s">
        <v>5766</v>
      </c>
      <c r="B986">
        <v>6</v>
      </c>
      <c r="C986" s="92">
        <v>6</v>
      </c>
      <c r="D986" s="93" t="s">
        <v>733</v>
      </c>
      <c r="E986" t="str" cm="1">
        <f t="array" ref="E986">IFERROR(_xlfn.SWITCH(A986, "Tiny", "TS", "Mini", "MC", "Junior", "JC", "Senior", "SC", "GCSE", "GCSE"),"")</f>
        <v>JC</v>
      </c>
      <c r="F986" s="92" t="str">
        <f ca="1">IFERROR(VLOOKUP(I986,INDIRECT(A986&amp;"!"&amp;" C:D"), 2, FALSE),"")</f>
        <v>Problem Solving</v>
      </c>
      <c r="G986" s="92" t="str" cm="1">
        <f t="array" ref="G986">IFERROR(CONCATENATE(TEXT(_xlfn.SWITCH(A986, "Tiny", "1", "Mini", "2", "Junior", "3", "Senior", "4", "GCSE", "5"),"00"),"-", IF(ISBLANK(B986), "XX", TEXT(B986,"00")), "-", TEXT(C986,"000")),"")</f>
        <v>03-06-006</v>
      </c>
      <c r="H986" t="str">
        <f>A986&amp;D986</f>
        <v>Junior4a52ace4-7bbe-4d28-9ac2-8b98b4833fd8</v>
      </c>
      <c r="I986" s="97" t="str">
        <f>IF(ISBLANK(A986), "", IF(ISNUMBER(B986),_xlfn.CONCAT(E986, B986, ".", C986), _xlfn.CONCAT(E986, C986)))</f>
        <v>JC6.6</v>
      </c>
    </row>
    <row r="987" spans="1:9" customFormat="1" x14ac:dyDescent="0.45">
      <c r="A987" s="96" t="s">
        <v>5766</v>
      </c>
      <c r="B987">
        <v>6</v>
      </c>
      <c r="C987" s="92">
        <v>6</v>
      </c>
      <c r="D987" s="93" t="s">
        <v>750</v>
      </c>
      <c r="E987" t="str" cm="1">
        <f t="array" ref="E987">IFERROR(_xlfn.SWITCH(A987, "Tiny", "TS", "Mini", "MC", "Junior", "JC", "Senior", "SC", "GCSE", "GCSE"),"")</f>
        <v>JC</v>
      </c>
      <c r="F987" s="92" t="str">
        <f ca="1">IFERROR(VLOOKUP(I987,INDIRECT(A987&amp;"!"&amp;" C:D"), 2, FALSE),"")</f>
        <v>Problem Solving</v>
      </c>
      <c r="G987" s="92" t="str" cm="1">
        <f t="array" ref="G987">IFERROR(CONCATENATE(TEXT(_xlfn.SWITCH(A987, "Tiny", "1", "Mini", "2", "Junior", "3", "Senior", "4", "GCSE", "5"),"00"),"-", IF(ISBLANK(B987), "XX", TEXT(B987,"00")), "-", TEXT(C987,"000")),"")</f>
        <v>03-06-006</v>
      </c>
      <c r="H987" t="str">
        <f>A987&amp;D987</f>
        <v>Junior4bb7c44d-b0c4-440a-8b3d-3850250a9b32</v>
      </c>
      <c r="I987" s="97" t="str">
        <f>IF(ISBLANK(A987), "", IF(ISNUMBER(B987),_xlfn.CONCAT(E987, B987, ".", C987), _xlfn.CONCAT(E987, C987)))</f>
        <v>JC6.6</v>
      </c>
    </row>
    <row r="988" spans="1:9" customFormat="1" x14ac:dyDescent="0.45">
      <c r="A988" s="96" t="s">
        <v>5766</v>
      </c>
      <c r="B988">
        <v>6</v>
      </c>
      <c r="C988" s="92">
        <v>6</v>
      </c>
      <c r="D988" s="93" t="s">
        <v>747</v>
      </c>
      <c r="E988" t="str" cm="1">
        <f t="array" ref="E988">IFERROR(_xlfn.SWITCH(A988, "Tiny", "TS", "Mini", "MC", "Junior", "JC", "Senior", "SC", "GCSE", "GCSE"),"")</f>
        <v>JC</v>
      </c>
      <c r="F988" s="92" t="str">
        <f ca="1">IFERROR(VLOOKUP(I988,INDIRECT(A988&amp;"!"&amp;" C:D"), 2, FALSE),"")</f>
        <v>Problem Solving</v>
      </c>
      <c r="G988" s="92" t="str" cm="1">
        <f t="array" ref="G988">IFERROR(CONCATENATE(TEXT(_xlfn.SWITCH(A988, "Tiny", "1", "Mini", "2", "Junior", "3", "Senior", "4", "GCSE", "5"),"00"),"-", IF(ISBLANK(B988), "XX", TEXT(B988,"00")), "-", TEXT(C988,"000")),"")</f>
        <v>03-06-006</v>
      </c>
      <c r="H988" t="str">
        <f>A988&amp;D988</f>
        <v>Junior544a70c0-6766-4d9d-b0c9-b444a27b5266</v>
      </c>
      <c r="I988" s="97" t="str">
        <f>IF(ISBLANK(A988), "", IF(ISNUMBER(B988),_xlfn.CONCAT(E988, B988, ".", C988), _xlfn.CONCAT(E988, C988)))</f>
        <v>JC6.6</v>
      </c>
    </row>
    <row r="989" spans="1:9" customFormat="1" x14ac:dyDescent="0.45">
      <c r="A989" s="96" t="s">
        <v>5766</v>
      </c>
      <c r="B989">
        <v>6</v>
      </c>
      <c r="C989" s="92">
        <v>6</v>
      </c>
      <c r="D989" s="93" t="s">
        <v>665</v>
      </c>
      <c r="E989" t="str" cm="1">
        <f t="array" ref="E989">IFERROR(_xlfn.SWITCH(A989, "Tiny", "TS", "Mini", "MC", "Junior", "JC", "Senior", "SC", "GCSE", "GCSE"),"")</f>
        <v>JC</v>
      </c>
      <c r="F989" s="92" t="str">
        <f ca="1">IFERROR(VLOOKUP(I989,INDIRECT(A989&amp;"!"&amp;" C:D"), 2, FALSE),"")</f>
        <v>Problem Solving</v>
      </c>
      <c r="G989" s="92" t="str" cm="1">
        <f t="array" ref="G989">IFERROR(CONCATENATE(TEXT(_xlfn.SWITCH(A989, "Tiny", "1", "Mini", "2", "Junior", "3", "Senior", "4", "GCSE", "5"),"00"),"-", IF(ISBLANK(B989), "XX", TEXT(B989,"00")), "-", TEXT(C989,"000")),"")</f>
        <v>03-06-006</v>
      </c>
      <c r="H989" t="str">
        <f>A989&amp;D989</f>
        <v>Junior5e241ab3-2816-4d3d-b719-a2ce1c0eec54</v>
      </c>
      <c r="I989" s="97" t="str">
        <f>IF(ISBLANK(A989), "", IF(ISNUMBER(B989),_xlfn.CONCAT(E989, B989, ".", C989), _xlfn.CONCAT(E989, C989)))</f>
        <v>JC6.6</v>
      </c>
    </row>
    <row r="990" spans="1:9" customFormat="1" x14ac:dyDescent="0.45">
      <c r="A990" s="96" t="s">
        <v>5766</v>
      </c>
      <c r="B990">
        <v>6</v>
      </c>
      <c r="C990" s="92">
        <v>6</v>
      </c>
      <c r="D990" s="93" t="s">
        <v>520</v>
      </c>
      <c r="E990" t="str" cm="1">
        <f t="array" ref="E990">IFERROR(_xlfn.SWITCH(A990, "Tiny", "TS", "Mini", "MC", "Junior", "JC", "Senior", "SC", "GCSE", "GCSE"),"")</f>
        <v>JC</v>
      </c>
      <c r="F990" s="92" t="str">
        <f ca="1">IFERROR(VLOOKUP(I990,INDIRECT(A990&amp;"!"&amp;" C:D"), 2, FALSE),"")</f>
        <v>Problem Solving</v>
      </c>
      <c r="G990" s="92" t="str" cm="1">
        <f t="array" ref="G990">IFERROR(CONCATENATE(TEXT(_xlfn.SWITCH(A990, "Tiny", "1", "Mini", "2", "Junior", "3", "Senior", "4", "GCSE", "5"),"00"),"-", IF(ISBLANK(B990), "XX", TEXT(B990,"00")), "-", TEXT(C990,"000")),"")</f>
        <v>03-06-006</v>
      </c>
      <c r="H990" t="str">
        <f>A990&amp;D990</f>
        <v>Junior62a74ca0-5b68-424d-ab17-34ea4cdcd803</v>
      </c>
      <c r="I990" s="97" t="str">
        <f>IF(ISBLANK(A990), "", IF(ISNUMBER(B990),_xlfn.CONCAT(E990, B990, ".", C990), _xlfn.CONCAT(E990, C990)))</f>
        <v>JC6.6</v>
      </c>
    </row>
    <row r="991" spans="1:9" customFormat="1" x14ac:dyDescent="0.45">
      <c r="A991" s="96" t="s">
        <v>5766</v>
      </c>
      <c r="B991">
        <v>6</v>
      </c>
      <c r="C991" s="92">
        <v>6</v>
      </c>
      <c r="D991" s="98" t="s">
        <v>828</v>
      </c>
      <c r="E991" t="str" cm="1">
        <f t="array" ref="E991">IFERROR(_xlfn.SWITCH(A991, "Tiny", "TS", "Mini", "MC", "Junior", "JC", "Senior", "SC", "GCSE", "GCSE"),"")</f>
        <v>JC</v>
      </c>
      <c r="F991" s="92" t="str">
        <f ca="1">IFERROR(VLOOKUP(I991,INDIRECT(A991&amp;"!"&amp;" C:D"), 2, FALSE),"")</f>
        <v>Problem Solving</v>
      </c>
      <c r="G991" s="92" t="str" cm="1">
        <f t="array" ref="G991">IFERROR(CONCATENATE(TEXT(_xlfn.SWITCH(A991, "Tiny", "1", "Mini", "2", "Junior", "3", "Senior", "4", "GCSE", "5"),"00"),"-", IF(ISBLANK(B991), "XX", TEXT(B991,"00")), "-", TEXT(C991,"000")),"")</f>
        <v>03-06-006</v>
      </c>
      <c r="H991" t="str">
        <f>A991&amp;D991</f>
        <v>Junior7e411610-f9ec-4376-90fb-f0ecae3cb859</v>
      </c>
      <c r="I991" s="97" t="str">
        <f>IF(ISBLANK(A991), "", IF(ISNUMBER(B991),_xlfn.CONCAT(E991, B991, ".", C991), _xlfn.CONCAT(E991, C991)))</f>
        <v>JC6.6</v>
      </c>
    </row>
    <row r="992" spans="1:9" customFormat="1" x14ac:dyDescent="0.45">
      <c r="A992" s="96" t="s">
        <v>5766</v>
      </c>
      <c r="B992">
        <v>6</v>
      </c>
      <c r="C992" s="92">
        <v>6</v>
      </c>
      <c r="D992" s="93" t="s">
        <v>528</v>
      </c>
      <c r="E992" t="str" cm="1">
        <f t="array" ref="E992">IFERROR(_xlfn.SWITCH(A992, "Tiny", "TS", "Mini", "MC", "Junior", "JC", "Senior", "SC", "GCSE", "GCSE"),"")</f>
        <v>JC</v>
      </c>
      <c r="F992" s="92" t="str">
        <f ca="1">IFERROR(VLOOKUP(I992,INDIRECT(A992&amp;"!"&amp;" C:D"), 2, FALSE),"")</f>
        <v>Problem Solving</v>
      </c>
      <c r="G992" s="92" t="str" cm="1">
        <f t="array" ref="G992">IFERROR(CONCATENATE(TEXT(_xlfn.SWITCH(A992, "Tiny", "1", "Mini", "2", "Junior", "3", "Senior", "4", "GCSE", "5"),"00"),"-", IF(ISBLANK(B992), "XX", TEXT(B992,"00")), "-", TEXT(C992,"000")),"")</f>
        <v>03-06-006</v>
      </c>
      <c r="H992" t="str">
        <f>A992&amp;D992</f>
        <v>Junior7f9b970d-e536-4837-9b18-1b851c10106f</v>
      </c>
      <c r="I992" s="97" t="str">
        <f>IF(ISBLANK(A992), "", IF(ISNUMBER(B992),_xlfn.CONCAT(E992, B992, ".", C992), _xlfn.CONCAT(E992, C992)))</f>
        <v>JC6.6</v>
      </c>
    </row>
    <row r="993" spans="1:9" customFormat="1" x14ac:dyDescent="0.45">
      <c r="A993" s="96" t="s">
        <v>5766</v>
      </c>
      <c r="B993">
        <v>6</v>
      </c>
      <c r="C993" s="92">
        <v>6</v>
      </c>
      <c r="D993" s="93" t="s">
        <v>493</v>
      </c>
      <c r="E993" t="str" cm="1">
        <f t="array" ref="E993">IFERROR(_xlfn.SWITCH(A993, "Tiny", "TS", "Mini", "MC", "Junior", "JC", "Senior", "SC", "GCSE", "GCSE"),"")</f>
        <v>JC</v>
      </c>
      <c r="F993" s="92" t="str">
        <f ca="1">IFERROR(VLOOKUP(I993,INDIRECT(A993&amp;"!"&amp;" C:D"), 2, FALSE),"")</f>
        <v>Problem Solving</v>
      </c>
      <c r="G993" s="92" t="str" cm="1">
        <f t="array" ref="G993">IFERROR(CONCATENATE(TEXT(_xlfn.SWITCH(A993, "Tiny", "1", "Mini", "2", "Junior", "3", "Senior", "4", "GCSE", "5"),"00"),"-", IF(ISBLANK(B993), "XX", TEXT(B993,"00")), "-", TEXT(C993,"000")),"")</f>
        <v>03-06-006</v>
      </c>
      <c r="H993" t="str">
        <f>A993&amp;D993</f>
        <v>Junior8fd6d7d1-e0d6-4c56-b60f-e6b27b5dc49c</v>
      </c>
      <c r="I993" s="97" t="str">
        <f>IF(ISBLANK(A993), "", IF(ISNUMBER(B993),_xlfn.CONCAT(E993, B993, ".", C993), _xlfn.CONCAT(E993, C993)))</f>
        <v>JC6.6</v>
      </c>
    </row>
    <row r="994" spans="1:9" customFormat="1" x14ac:dyDescent="0.45">
      <c r="A994" s="96" t="s">
        <v>5766</v>
      </c>
      <c r="B994">
        <v>6</v>
      </c>
      <c r="C994" s="92">
        <v>6</v>
      </c>
      <c r="D994" s="93" t="s">
        <v>682</v>
      </c>
      <c r="E994" t="str" cm="1">
        <f t="array" ref="E994">IFERROR(_xlfn.SWITCH(A994, "Tiny", "TS", "Mini", "MC", "Junior", "JC", "Senior", "SC", "GCSE", "GCSE"),"")</f>
        <v>JC</v>
      </c>
      <c r="F994" s="92" t="str">
        <f ca="1">IFERROR(VLOOKUP(I994,INDIRECT(A994&amp;"!"&amp;" C:D"), 2, FALSE),"")</f>
        <v>Problem Solving</v>
      </c>
      <c r="G994" s="92" t="str" cm="1">
        <f t="array" ref="G994">IFERROR(CONCATENATE(TEXT(_xlfn.SWITCH(A994, "Tiny", "1", "Mini", "2", "Junior", "3", "Senior", "4", "GCSE", "5"),"00"),"-", IF(ISBLANK(B994), "XX", TEXT(B994,"00")), "-", TEXT(C994,"000")),"")</f>
        <v>03-06-006</v>
      </c>
      <c r="H994" t="str">
        <f>A994&amp;D994</f>
        <v>Junior92b51b9d-4a54-4ab0-8336-27ab439624ce</v>
      </c>
      <c r="I994" s="97" t="str">
        <f>IF(ISBLANK(A994), "", IF(ISNUMBER(B994),_xlfn.CONCAT(E994, B994, ".", C994), _xlfn.CONCAT(E994, C994)))</f>
        <v>JC6.6</v>
      </c>
    </row>
    <row r="995" spans="1:9" customFormat="1" x14ac:dyDescent="0.45">
      <c r="A995" s="96" t="s">
        <v>5766</v>
      </c>
      <c r="B995">
        <v>6</v>
      </c>
      <c r="C995" s="92">
        <v>6</v>
      </c>
      <c r="D995" s="93" t="s">
        <v>1032</v>
      </c>
      <c r="E995" t="str" cm="1">
        <f t="array" ref="E995">IFERROR(_xlfn.SWITCH(A995, "Tiny", "TS", "Mini", "MC", "Junior", "JC", "Senior", "SC", "GCSE", "GCSE"),"")</f>
        <v>JC</v>
      </c>
      <c r="F995" s="92" t="str">
        <f ca="1">IFERROR(VLOOKUP(I995,INDIRECT(A995&amp;"!"&amp;" C:D"), 2, FALSE),"")</f>
        <v>Problem Solving</v>
      </c>
      <c r="G995" s="92" t="str" cm="1">
        <f t="array" ref="G995">IFERROR(CONCATENATE(TEXT(_xlfn.SWITCH(A995, "Tiny", "1", "Mini", "2", "Junior", "3", "Senior", "4", "GCSE", "5"),"00"),"-", IF(ISBLANK(B995), "XX", TEXT(B995,"00")), "-", TEXT(C995,"000")),"")</f>
        <v>03-06-006</v>
      </c>
      <c r="H995" t="str">
        <f>A995&amp;D995</f>
        <v>Juniora7b16418-a279-4324-a874-7fd097ec8b2c</v>
      </c>
      <c r="I995" s="97" t="str">
        <f>IF(ISBLANK(A995), "", IF(ISNUMBER(B995),_xlfn.CONCAT(E995, B995, ".", C995), _xlfn.CONCAT(E995, C995)))</f>
        <v>JC6.6</v>
      </c>
    </row>
    <row r="996" spans="1:9" customFormat="1" x14ac:dyDescent="0.45">
      <c r="A996" s="96" t="s">
        <v>5766</v>
      </c>
      <c r="B996">
        <v>6</v>
      </c>
      <c r="C996" s="92">
        <v>6</v>
      </c>
      <c r="D996" s="93" t="s">
        <v>662</v>
      </c>
      <c r="E996" t="str" cm="1">
        <f t="array" ref="E996">IFERROR(_xlfn.SWITCH(A996, "Tiny", "TS", "Mini", "MC", "Junior", "JC", "Senior", "SC", "GCSE", "GCSE"),"")</f>
        <v>JC</v>
      </c>
      <c r="F996" s="92" t="str">
        <f ca="1">IFERROR(VLOOKUP(I996,INDIRECT(A996&amp;"!"&amp;" C:D"), 2, FALSE),"")</f>
        <v>Problem Solving</v>
      </c>
      <c r="G996" s="92" t="str" cm="1">
        <f t="array" ref="G996">IFERROR(CONCATENATE(TEXT(_xlfn.SWITCH(A996, "Tiny", "1", "Mini", "2", "Junior", "3", "Senior", "4", "GCSE", "5"),"00"),"-", IF(ISBLANK(B996), "XX", TEXT(B996,"00")), "-", TEXT(C996,"000")),"")</f>
        <v>03-06-006</v>
      </c>
      <c r="H996" t="str">
        <f>A996&amp;D996</f>
        <v>Juniora7f86bab-a9cb-4dde-9d58-f649ffbd38ee</v>
      </c>
      <c r="I996" s="97" t="str">
        <f>IF(ISBLANK(A996), "", IF(ISNUMBER(B996),_xlfn.CONCAT(E996, B996, ".", C996), _xlfn.CONCAT(E996, C996)))</f>
        <v>JC6.6</v>
      </c>
    </row>
    <row r="997" spans="1:9" customFormat="1" x14ac:dyDescent="0.45">
      <c r="A997" s="96" t="s">
        <v>5766</v>
      </c>
      <c r="B997">
        <v>6</v>
      </c>
      <c r="C997" s="92">
        <v>6</v>
      </c>
      <c r="D997" s="93" t="s">
        <v>805</v>
      </c>
      <c r="E997" t="str" cm="1">
        <f t="array" ref="E997">IFERROR(_xlfn.SWITCH(A997, "Tiny", "TS", "Mini", "MC", "Junior", "JC", "Senior", "SC", "GCSE", "GCSE"),"")</f>
        <v>JC</v>
      </c>
      <c r="F997" s="92" t="str">
        <f ca="1">IFERROR(VLOOKUP(I997,INDIRECT(A997&amp;"!"&amp;" C:D"), 2, FALSE),"")</f>
        <v>Problem Solving</v>
      </c>
      <c r="G997" s="92" t="str" cm="1">
        <f t="array" ref="G997">IFERROR(CONCATENATE(TEXT(_xlfn.SWITCH(A997, "Tiny", "1", "Mini", "2", "Junior", "3", "Senior", "4", "GCSE", "5"),"00"),"-", IF(ISBLANK(B997), "XX", TEXT(B997,"00")), "-", TEXT(C997,"000")),"")</f>
        <v>03-06-006</v>
      </c>
      <c r="H997" t="str">
        <f>A997&amp;D997</f>
        <v>Juniorabb68744-eed8-4b1c-9a74-3d8f9df7c6b6</v>
      </c>
      <c r="I997" s="97" t="str">
        <f>IF(ISBLANK(A997), "", IF(ISNUMBER(B997),_xlfn.CONCAT(E997, B997, ".", C997), _xlfn.CONCAT(E997, C997)))</f>
        <v>JC6.6</v>
      </c>
    </row>
    <row r="998" spans="1:9" customFormat="1" x14ac:dyDescent="0.45">
      <c r="A998" s="96" t="s">
        <v>5766</v>
      </c>
      <c r="B998">
        <v>6</v>
      </c>
      <c r="C998" s="92">
        <v>6</v>
      </c>
      <c r="D998" s="93" t="s">
        <v>668</v>
      </c>
      <c r="E998" t="str" cm="1">
        <f t="array" ref="E998">IFERROR(_xlfn.SWITCH(A998, "Tiny", "TS", "Mini", "MC", "Junior", "JC", "Senior", "SC", "GCSE", "GCSE"),"")</f>
        <v>JC</v>
      </c>
      <c r="F998" s="92" t="str">
        <f ca="1">IFERROR(VLOOKUP(I998,INDIRECT(A998&amp;"!"&amp;" C:D"), 2, FALSE),"")</f>
        <v>Problem Solving</v>
      </c>
      <c r="G998" s="92" t="str" cm="1">
        <f t="array" ref="G998">IFERROR(CONCATENATE(TEXT(_xlfn.SWITCH(A998, "Tiny", "1", "Mini", "2", "Junior", "3", "Senior", "4", "GCSE", "5"),"00"),"-", IF(ISBLANK(B998), "XX", TEXT(B998,"00")), "-", TEXT(C998,"000")),"")</f>
        <v>03-06-006</v>
      </c>
      <c r="H998" t="str">
        <f>A998&amp;D998</f>
        <v>Juniorbea2455a-bd95-4d37-baf2-eb22173247cf</v>
      </c>
      <c r="I998" s="97" t="str">
        <f>IF(ISBLANK(A998), "", IF(ISNUMBER(B998),_xlfn.CONCAT(E998, B998, ".", C998), _xlfn.CONCAT(E998, C998)))</f>
        <v>JC6.6</v>
      </c>
    </row>
    <row r="999" spans="1:9" customFormat="1" x14ac:dyDescent="0.45">
      <c r="A999" s="96" t="s">
        <v>5766</v>
      </c>
      <c r="B999">
        <v>6</v>
      </c>
      <c r="C999" s="92">
        <v>6</v>
      </c>
      <c r="D999" s="93" t="s">
        <v>1035</v>
      </c>
      <c r="E999" t="str" cm="1">
        <f t="array" ref="E999">IFERROR(_xlfn.SWITCH(A999, "Tiny", "TS", "Mini", "MC", "Junior", "JC", "Senior", "SC", "GCSE", "GCSE"),"")</f>
        <v>JC</v>
      </c>
      <c r="F999" s="92" t="str">
        <f ca="1">IFERROR(VLOOKUP(I999,INDIRECT(A999&amp;"!"&amp;" C:D"), 2, FALSE),"")</f>
        <v>Problem Solving</v>
      </c>
      <c r="G999" s="92" t="str" cm="1">
        <f t="array" ref="G999">IFERROR(CONCATENATE(TEXT(_xlfn.SWITCH(A999, "Tiny", "1", "Mini", "2", "Junior", "3", "Senior", "4", "GCSE", "5"),"00"),"-", IF(ISBLANK(B999), "XX", TEXT(B999,"00")), "-", TEXT(C999,"000")),"")</f>
        <v>03-06-006</v>
      </c>
      <c r="H999" t="str">
        <f>A999&amp;D999</f>
        <v>Juniorc7bfbbfa-23b5-473c-b01a-8f9829190bf7</v>
      </c>
      <c r="I999" s="97" t="str">
        <f>IF(ISBLANK(A999), "", IF(ISNUMBER(B999),_xlfn.CONCAT(E999, B999, ".", C999), _xlfn.CONCAT(E999, C999)))</f>
        <v>JC6.6</v>
      </c>
    </row>
    <row r="1000" spans="1:9" customFormat="1" x14ac:dyDescent="0.45">
      <c r="A1000" s="96" t="s">
        <v>5766</v>
      </c>
      <c r="B1000">
        <v>6</v>
      </c>
      <c r="C1000" s="92">
        <v>6</v>
      </c>
      <c r="D1000" s="93" t="s">
        <v>324</v>
      </c>
      <c r="E1000" t="str" cm="1">
        <f t="array" ref="E1000">IFERROR(_xlfn.SWITCH(A1000, "Tiny", "TS", "Mini", "MC", "Junior", "JC", "Senior", "SC", "GCSE", "GCSE"),"")</f>
        <v>JC</v>
      </c>
      <c r="F1000" s="92" t="str">
        <f ca="1">IFERROR(VLOOKUP(I1000,INDIRECT(A1000&amp;"!"&amp;" C:D"), 2, FALSE),"")</f>
        <v>Problem Solving</v>
      </c>
      <c r="G1000" s="92" t="str" cm="1">
        <f t="array" ref="G1000">IFERROR(CONCATENATE(TEXT(_xlfn.SWITCH(A1000, "Tiny", "1", "Mini", "2", "Junior", "3", "Senior", "4", "GCSE", "5"),"00"),"-", IF(ISBLANK(B1000), "XX", TEXT(B1000,"00")), "-", TEXT(C1000,"000")),"")</f>
        <v>03-06-006</v>
      </c>
      <c r="H1000" t="str">
        <f>A1000&amp;D1000</f>
        <v>Juniorcbd9e097-65ef-4a3b-b954-db73f4cbc3e1</v>
      </c>
      <c r="I1000" s="97" t="str">
        <f>IF(ISBLANK(A1000), "", IF(ISNUMBER(B1000),_xlfn.CONCAT(E1000, B1000, ".", C1000), _xlfn.CONCAT(E1000, C1000)))</f>
        <v>JC6.6</v>
      </c>
    </row>
    <row r="1001" spans="1:9" customFormat="1" x14ac:dyDescent="0.45">
      <c r="A1001" s="96" t="s">
        <v>5766</v>
      </c>
      <c r="B1001">
        <v>6</v>
      </c>
      <c r="C1001" s="92">
        <v>6</v>
      </c>
      <c r="D1001" s="93" t="s">
        <v>1324</v>
      </c>
      <c r="E1001" t="str" cm="1">
        <f t="array" ref="E1001">IFERROR(_xlfn.SWITCH(A1001, "Tiny", "TS", "Mini", "MC", "Junior", "JC", "Senior", "SC", "GCSE", "GCSE"),"")</f>
        <v>JC</v>
      </c>
      <c r="F1001" s="92" t="str">
        <f ca="1">IFERROR(VLOOKUP(I1001,INDIRECT(A1001&amp;"!"&amp;" C:D"), 2, FALSE),"")</f>
        <v>Problem Solving</v>
      </c>
      <c r="G1001" s="92" t="str" cm="1">
        <f t="array" ref="G1001">IFERROR(CONCATENATE(TEXT(_xlfn.SWITCH(A1001, "Tiny", "1", "Mini", "2", "Junior", "3", "Senior", "4", "GCSE", "5"),"00"),"-", IF(ISBLANK(B1001), "XX", TEXT(B1001,"00")), "-", TEXT(C1001,"000")),"")</f>
        <v>03-06-006</v>
      </c>
      <c r="H1001" t="str">
        <f>A1001&amp;D1001</f>
        <v>Juniordd1d2b24-3993-4959-a6cd-075b05d21a67</v>
      </c>
      <c r="I1001" s="97" t="str">
        <f>IF(ISBLANK(A1001), "", IF(ISNUMBER(B1001),_xlfn.CONCAT(E1001, B1001, ".", C1001), _xlfn.CONCAT(E1001, C1001)))</f>
        <v>JC6.6</v>
      </c>
    </row>
    <row r="1002" spans="1:9" customFormat="1" x14ac:dyDescent="0.45">
      <c r="A1002" s="96" t="s">
        <v>5766</v>
      </c>
      <c r="B1002">
        <v>6</v>
      </c>
      <c r="C1002" s="92">
        <v>6</v>
      </c>
      <c r="D1002" s="93" t="s">
        <v>2106</v>
      </c>
      <c r="E1002" t="str" cm="1">
        <f t="array" ref="E1002">IFERROR(_xlfn.SWITCH(A1002, "Tiny", "TS", "Mini", "MC", "Junior", "JC", "Senior", "SC", "GCSE", "GCSE"),"")</f>
        <v>JC</v>
      </c>
      <c r="F1002" s="92" t="str">
        <f ca="1">IFERROR(VLOOKUP(I1002,INDIRECT(A1002&amp;"!"&amp;" C:D"), 2, FALSE),"")</f>
        <v>Problem Solving</v>
      </c>
      <c r="G1002" s="92" t="str" cm="1">
        <f t="array" ref="G1002">IFERROR(CONCATENATE(TEXT(_xlfn.SWITCH(A1002, "Tiny", "1", "Mini", "2", "Junior", "3", "Senior", "4", "GCSE", "5"),"00"),"-", IF(ISBLANK(B1002), "XX", TEXT(B1002,"00")), "-", TEXT(C1002,"000")),"")</f>
        <v>03-06-006</v>
      </c>
      <c r="H1002" t="str">
        <f>A1002&amp;D1002</f>
        <v>Juniore729dc64-1a34-4e83-aa8d-ad3d62beb399</v>
      </c>
      <c r="I1002" s="97" t="str">
        <f>IF(ISBLANK(A1002), "", IF(ISNUMBER(B1002),_xlfn.CONCAT(E1002, B1002, ".", C1002), _xlfn.CONCAT(E1002, C1002)))</f>
        <v>JC6.6</v>
      </c>
    </row>
    <row r="1003" spans="1:9" customFormat="1" x14ac:dyDescent="0.45">
      <c r="A1003" s="96" t="s">
        <v>5766</v>
      </c>
      <c r="B1003">
        <v>6</v>
      </c>
      <c r="C1003" s="92">
        <v>6</v>
      </c>
      <c r="D1003" s="93" t="s">
        <v>819</v>
      </c>
      <c r="E1003" t="str" cm="1">
        <f t="array" ref="E1003">IFERROR(_xlfn.SWITCH(A1003, "Tiny", "TS", "Mini", "MC", "Junior", "JC", "Senior", "SC", "GCSE", "GCSE"),"")</f>
        <v>JC</v>
      </c>
      <c r="F1003" s="92" t="str">
        <f ca="1">IFERROR(VLOOKUP(I1003,INDIRECT(A1003&amp;"!"&amp;" C:D"), 2, FALSE),"")</f>
        <v>Problem Solving</v>
      </c>
      <c r="G1003" s="92" t="str" cm="1">
        <f t="array" ref="G1003">IFERROR(CONCATENATE(TEXT(_xlfn.SWITCH(A1003, "Tiny", "1", "Mini", "2", "Junior", "3", "Senior", "4", "GCSE", "5"),"00"),"-", IF(ISBLANK(B1003), "XX", TEXT(B1003,"00")), "-", TEXT(C1003,"000")),"")</f>
        <v>03-06-006</v>
      </c>
      <c r="H1003" t="str">
        <f>A1003&amp;D1003</f>
        <v>Juniore966ea3a-060b-4306-9234-d939ed6f26c4</v>
      </c>
      <c r="I1003" s="97" t="str">
        <f>IF(ISBLANK(A1003), "", IF(ISNUMBER(B1003),_xlfn.CONCAT(E1003, B1003, ".", C1003), _xlfn.CONCAT(E1003, C1003)))</f>
        <v>JC6.6</v>
      </c>
    </row>
    <row r="1004" spans="1:9" customFormat="1" x14ac:dyDescent="0.45">
      <c r="A1004" s="96" t="s">
        <v>5766</v>
      </c>
      <c r="B1004">
        <v>6</v>
      </c>
      <c r="C1004" s="92">
        <v>6</v>
      </c>
      <c r="D1004" s="93" t="s">
        <v>819</v>
      </c>
      <c r="E1004" t="str" cm="1">
        <f t="array" ref="E1004">IFERROR(_xlfn.SWITCH(A1004, "Tiny", "TS", "Mini", "MC", "Junior", "JC", "Senior", "SC", "GCSE", "GCSE"),"")</f>
        <v>JC</v>
      </c>
      <c r="F1004" s="92" t="str">
        <f ca="1">IFERROR(VLOOKUP(I1004,INDIRECT(A1004&amp;"!"&amp;" C:D"), 2, FALSE),"")</f>
        <v>Problem Solving</v>
      </c>
      <c r="G1004" s="92" t="str" cm="1">
        <f t="array" ref="G1004">IFERROR(CONCATENATE(TEXT(_xlfn.SWITCH(A1004, "Tiny", "1", "Mini", "2", "Junior", "3", "Senior", "4", "GCSE", "5"),"00"),"-", IF(ISBLANK(B1004), "XX", TEXT(B1004,"00")), "-", TEXT(C1004,"000")),"")</f>
        <v>03-06-006</v>
      </c>
      <c r="H1004" t="str">
        <f>A1004&amp;D1004</f>
        <v>Juniore966ea3a-060b-4306-9234-d939ed6f26c4</v>
      </c>
      <c r="I1004" s="97" t="str">
        <f>IF(ISBLANK(A1004), "", IF(ISNUMBER(B1004),_xlfn.CONCAT(E1004, B1004, ".", C1004), _xlfn.CONCAT(E1004, C1004)))</f>
        <v>JC6.6</v>
      </c>
    </row>
    <row r="1005" spans="1:9" customFormat="1" x14ac:dyDescent="0.45">
      <c r="A1005" s="96" t="s">
        <v>5766</v>
      </c>
      <c r="B1005">
        <v>6</v>
      </c>
      <c r="C1005" s="92">
        <v>6</v>
      </c>
      <c r="D1005" s="93" t="s">
        <v>742</v>
      </c>
      <c r="E1005" t="str" cm="1">
        <f t="array" ref="E1005">IFERROR(_xlfn.SWITCH(A1005, "Tiny", "TS", "Mini", "MC", "Junior", "JC", "Senior", "SC", "GCSE", "GCSE"),"")</f>
        <v>JC</v>
      </c>
      <c r="F1005" s="92" t="str">
        <f ca="1">IFERROR(VLOOKUP(I1005,INDIRECT(A1005&amp;"!"&amp;" C:D"), 2, FALSE),"")</f>
        <v>Problem Solving</v>
      </c>
      <c r="G1005" s="92" t="str" cm="1">
        <f t="array" ref="G1005">IFERROR(CONCATENATE(TEXT(_xlfn.SWITCH(A1005, "Tiny", "1", "Mini", "2", "Junior", "3", "Senior", "4", "GCSE", "5"),"00"),"-", IF(ISBLANK(B1005), "XX", TEXT(B1005,"00")), "-", TEXT(C1005,"000")),"")</f>
        <v>03-06-006</v>
      </c>
      <c r="H1005" t="str">
        <f>A1005&amp;D1005</f>
        <v>Juniorf30461ff-a7e7-4cde-8d0f-d5ab2d8ed8af</v>
      </c>
      <c r="I1005" s="97" t="str">
        <f>IF(ISBLANK(A1005), "", IF(ISNUMBER(B1005),_xlfn.CONCAT(E1005, B1005, ".", C1005), _xlfn.CONCAT(E1005, C1005)))</f>
        <v>JC6.6</v>
      </c>
    </row>
    <row r="1006" spans="1:9" customFormat="1" x14ac:dyDescent="0.45">
      <c r="A1006" s="96" t="s">
        <v>5766</v>
      </c>
      <c r="B1006">
        <v>6</v>
      </c>
      <c r="C1006" s="92">
        <v>6</v>
      </c>
      <c r="D1006" s="93" t="s">
        <v>2165</v>
      </c>
      <c r="E1006" t="str" cm="1">
        <f t="array" ref="E1006">IFERROR(_xlfn.SWITCH(A1006, "Tiny", "TS", "Mini", "MC", "Junior", "JC", "Senior", "SC", "GCSE", "GCSE"),"")</f>
        <v>JC</v>
      </c>
      <c r="F1006" s="92" t="str">
        <f ca="1">IFERROR(VLOOKUP(I1006,INDIRECT(A1006&amp;"!"&amp;" C:D"), 2, FALSE),"")</f>
        <v>Problem Solving</v>
      </c>
      <c r="G1006" s="92" t="str" cm="1">
        <f t="array" ref="G1006">IFERROR(CONCATENATE(TEXT(_xlfn.SWITCH(A1006, "Tiny", "1", "Mini", "2", "Junior", "3", "Senior", "4", "GCSE", "5"),"00"),"-", IF(ISBLANK(B1006), "XX", TEXT(B1006,"00")), "-", TEXT(C1006,"000")),"")</f>
        <v>03-06-006</v>
      </c>
      <c r="H1006" t="str">
        <f>A1006&amp;D1006</f>
        <v>Juniorf5cc43c2-deab-42b9-a2d3-f7c61963d089</v>
      </c>
      <c r="I1006" s="97" t="str">
        <f>IF(ISBLANK(A1006), "", IF(ISNUMBER(B1006),_xlfn.CONCAT(E1006, B1006, ".", C1006), _xlfn.CONCAT(E1006, C1006)))</f>
        <v>JC6.6</v>
      </c>
    </row>
    <row r="1007" spans="1:9" customFormat="1" x14ac:dyDescent="0.45">
      <c r="A1007" s="96" t="s">
        <v>5766</v>
      </c>
      <c r="B1007">
        <v>6</v>
      </c>
      <c r="C1007" s="92">
        <v>6</v>
      </c>
      <c r="D1007" s="93" t="s">
        <v>726</v>
      </c>
      <c r="E1007" t="str" cm="1">
        <f t="array" ref="E1007">IFERROR(_xlfn.SWITCH(A1007, "Tiny", "TS", "Mini", "MC", "Junior", "JC", "Senior", "SC", "GCSE", "GCSE"),"")</f>
        <v>JC</v>
      </c>
      <c r="F1007" s="92" t="str">
        <f ca="1">IFERROR(VLOOKUP(I1007,INDIRECT(A1007&amp;"!"&amp;" C:D"), 2, FALSE),"")</f>
        <v>Problem Solving</v>
      </c>
      <c r="G1007" s="92" t="str" cm="1">
        <f t="array" ref="G1007">IFERROR(CONCATENATE(TEXT(_xlfn.SWITCH(A1007, "Tiny", "1", "Mini", "2", "Junior", "3", "Senior", "4", "GCSE", "5"),"00"),"-", IF(ISBLANK(B1007), "XX", TEXT(B1007,"00")), "-", TEXT(C1007,"000")),"")</f>
        <v>03-06-006</v>
      </c>
      <c r="H1007" t="str">
        <f>A1007&amp;D1007</f>
        <v>Juniorfa8c423f-6986-40e0-8e44-801e19d1a930</v>
      </c>
      <c r="I1007" s="97" t="str">
        <f>IF(ISBLANK(A1007), "", IF(ISNUMBER(B1007),_xlfn.CONCAT(E1007, B1007, ".", C1007), _xlfn.CONCAT(E1007, C1007)))</f>
        <v>JC6.6</v>
      </c>
    </row>
    <row r="1008" spans="1:9" customFormat="1" x14ac:dyDescent="0.45">
      <c r="A1008" s="96" t="s">
        <v>5766</v>
      </c>
      <c r="B1008">
        <v>6</v>
      </c>
      <c r="C1008" s="92">
        <v>6</v>
      </c>
      <c r="D1008" s="93" t="s">
        <v>802</v>
      </c>
      <c r="E1008" t="str" cm="1">
        <f t="array" ref="E1008">IFERROR(_xlfn.SWITCH(A1008, "Tiny", "TS", "Mini", "MC", "Junior", "JC", "Senior", "SC", "GCSE", "GCSE"),"")</f>
        <v>JC</v>
      </c>
      <c r="F1008" s="92" t="str">
        <f ca="1">IFERROR(VLOOKUP(I1008,INDIRECT(A1008&amp;"!"&amp;" C:D"), 2, FALSE),"")</f>
        <v>Problem Solving</v>
      </c>
      <c r="G1008" s="92" t="str" cm="1">
        <f t="array" ref="G1008">IFERROR(CONCATENATE(TEXT(_xlfn.SWITCH(A1008, "Tiny", "1", "Mini", "2", "Junior", "3", "Senior", "4", "GCSE", "5"),"00"),"-", IF(ISBLANK(B1008), "XX", TEXT(B1008,"00")), "-", TEXT(C1008,"000")),"")</f>
        <v>03-06-006</v>
      </c>
      <c r="H1008" t="str">
        <f>A1008&amp;D1008</f>
        <v>Juniorff41fec3-c9ef-432d-aa1c-0a145ab76a52</v>
      </c>
      <c r="I1008" s="97" t="str">
        <f>IF(ISBLANK(A1008), "", IF(ISNUMBER(B1008),_xlfn.CONCAT(E1008, B1008, ".", C1008), _xlfn.CONCAT(E1008, C1008)))</f>
        <v>JC6.6</v>
      </c>
    </row>
    <row r="1009" spans="1:9" customFormat="1" x14ac:dyDescent="0.45">
      <c r="A1009" s="96" t="s">
        <v>5766</v>
      </c>
      <c r="B1009">
        <v>6</v>
      </c>
      <c r="C1009" s="92">
        <v>7</v>
      </c>
      <c r="D1009" s="93" t="s">
        <v>2117</v>
      </c>
      <c r="E1009" t="str" cm="1">
        <f t="array" ref="E1009">IFERROR(_xlfn.SWITCH(A1009, "Tiny", "TS", "Mini", "MC", "Junior", "JC", "Senior", "SC", "GCSE", "GCSE"),"")</f>
        <v>JC</v>
      </c>
      <c r="F1009" s="92" t="str">
        <f ca="1">IFERROR(VLOOKUP(I1009,INDIRECT(A1009&amp;"!"&amp;" C:D"), 2, FALSE),"")</f>
        <v>Functional Coding</v>
      </c>
      <c r="G1009" s="92" t="str" cm="1">
        <f t="array" ref="G1009">IFERROR(CONCATENATE(TEXT(_xlfn.SWITCH(A1009, "Tiny", "1", "Mini", "2", "Junior", "3", "Senior", "4", "GCSE", "5"),"00"),"-", IF(ISBLANK(B1009), "XX", TEXT(B1009,"00")), "-", TEXT(C1009,"000")),"")</f>
        <v>03-06-007</v>
      </c>
      <c r="H1009" t="str">
        <f>A1009&amp;D1009</f>
        <v>Junior1455e15a-f475-4c32-bae4-dfacaada19d4</v>
      </c>
      <c r="I1009" s="97" t="str">
        <f>IF(ISBLANK(A1009), "", IF(ISNUMBER(B1009),_xlfn.CONCAT(E1009, B1009, ".", C1009), _xlfn.CONCAT(E1009, C1009)))</f>
        <v>JC6.7</v>
      </c>
    </row>
    <row r="1010" spans="1:9" customFormat="1" x14ac:dyDescent="0.45">
      <c r="A1010" s="96" t="s">
        <v>5766</v>
      </c>
      <c r="B1010">
        <v>6</v>
      </c>
      <c r="C1010" s="92">
        <v>7</v>
      </c>
      <c r="D1010" s="93" t="s">
        <v>2100</v>
      </c>
      <c r="E1010" t="str" cm="1">
        <f t="array" ref="E1010">IFERROR(_xlfn.SWITCH(A1010, "Tiny", "TS", "Mini", "MC", "Junior", "JC", "Senior", "SC", "GCSE", "GCSE"),"")</f>
        <v>JC</v>
      </c>
      <c r="F1010" s="92" t="str">
        <f ca="1">IFERROR(VLOOKUP(I1010,INDIRECT(A1010&amp;"!"&amp;" C:D"), 2, FALSE),"")</f>
        <v>Functional Coding</v>
      </c>
      <c r="G1010" s="92" t="str" cm="1">
        <f t="array" ref="G1010">IFERROR(CONCATENATE(TEXT(_xlfn.SWITCH(A1010, "Tiny", "1", "Mini", "2", "Junior", "3", "Senior", "4", "GCSE", "5"),"00"),"-", IF(ISBLANK(B1010), "XX", TEXT(B1010,"00")), "-", TEXT(C1010,"000")),"")</f>
        <v>03-06-007</v>
      </c>
      <c r="H1010" t="str">
        <f>A1010&amp;D1010</f>
        <v>Junior1b66a758-6851-4176-91f3-d272e1db3795</v>
      </c>
      <c r="I1010" s="97" t="str">
        <f>IF(ISBLANK(A1010), "", IF(ISNUMBER(B1010),_xlfn.CONCAT(E1010, B1010, ".", C1010), _xlfn.CONCAT(E1010, C1010)))</f>
        <v>JC6.7</v>
      </c>
    </row>
    <row r="1011" spans="1:9" customFormat="1" x14ac:dyDescent="0.45">
      <c r="A1011" s="96" t="s">
        <v>5766</v>
      </c>
      <c r="B1011">
        <v>6</v>
      </c>
      <c r="C1011" s="92">
        <v>7</v>
      </c>
      <c r="D1011" s="93" t="s">
        <v>2126</v>
      </c>
      <c r="E1011" t="str" cm="1">
        <f t="array" ref="E1011">IFERROR(_xlfn.SWITCH(A1011, "Tiny", "TS", "Mini", "MC", "Junior", "JC", "Senior", "SC", "GCSE", "GCSE"),"")</f>
        <v>JC</v>
      </c>
      <c r="F1011" s="92" t="str">
        <f ca="1">IFERROR(VLOOKUP(I1011,INDIRECT(A1011&amp;"!"&amp;" C:D"), 2, FALSE),"")</f>
        <v>Functional Coding</v>
      </c>
      <c r="G1011" s="92" t="str" cm="1">
        <f t="array" ref="G1011">IFERROR(CONCATENATE(TEXT(_xlfn.SWITCH(A1011, "Tiny", "1", "Mini", "2", "Junior", "3", "Senior", "4", "GCSE", "5"),"00"),"-", IF(ISBLANK(B1011), "XX", TEXT(B1011,"00")), "-", TEXT(C1011,"000")),"")</f>
        <v>03-06-007</v>
      </c>
      <c r="H1011" t="str">
        <f>A1011&amp;D1011</f>
        <v>Junior3d0d432d-8998-46f3-aa29-3a3a7bf418c9</v>
      </c>
      <c r="I1011" s="97" t="str">
        <f>IF(ISBLANK(A1011), "", IF(ISNUMBER(B1011),_xlfn.CONCAT(E1011, B1011, ".", C1011), _xlfn.CONCAT(E1011, C1011)))</f>
        <v>JC6.7</v>
      </c>
    </row>
    <row r="1012" spans="1:9" customFormat="1" x14ac:dyDescent="0.45">
      <c r="A1012" s="96" t="s">
        <v>5766</v>
      </c>
      <c r="B1012">
        <v>6</v>
      </c>
      <c r="C1012" s="92">
        <v>7</v>
      </c>
      <c r="D1012" s="93" t="s">
        <v>2094</v>
      </c>
      <c r="E1012" t="str" cm="1">
        <f t="array" ref="E1012">IFERROR(_xlfn.SWITCH(A1012, "Tiny", "TS", "Mini", "MC", "Junior", "JC", "Senior", "SC", "GCSE", "GCSE"),"")</f>
        <v>JC</v>
      </c>
      <c r="F1012" s="92" t="str">
        <f ca="1">IFERROR(VLOOKUP(I1012,INDIRECT(A1012&amp;"!"&amp;" C:D"), 2, FALSE),"")</f>
        <v>Functional Coding</v>
      </c>
      <c r="G1012" s="92" t="str" cm="1">
        <f t="array" ref="G1012">IFERROR(CONCATENATE(TEXT(_xlfn.SWITCH(A1012, "Tiny", "1", "Mini", "2", "Junior", "3", "Senior", "4", "GCSE", "5"),"00"),"-", IF(ISBLANK(B1012), "XX", TEXT(B1012,"00")), "-", TEXT(C1012,"000")),"")</f>
        <v>03-06-007</v>
      </c>
      <c r="H1012" t="str">
        <f>A1012&amp;D1012</f>
        <v>Junior4bc7ca8b-6fc8-4b42-897c-5e35656f18a7</v>
      </c>
      <c r="I1012" s="97" t="str">
        <f>IF(ISBLANK(A1012), "", IF(ISNUMBER(B1012),_xlfn.CONCAT(E1012, B1012, ".", C1012), _xlfn.CONCAT(E1012, C1012)))</f>
        <v>JC6.7</v>
      </c>
    </row>
    <row r="1013" spans="1:9" customFormat="1" x14ac:dyDescent="0.45">
      <c r="A1013" s="96" t="s">
        <v>5766</v>
      </c>
      <c r="B1013">
        <v>6</v>
      </c>
      <c r="C1013" s="92">
        <v>7</v>
      </c>
      <c r="D1013" s="93" t="s">
        <v>2112</v>
      </c>
      <c r="E1013" t="str" cm="1">
        <f t="array" ref="E1013">IFERROR(_xlfn.SWITCH(A1013, "Tiny", "TS", "Mini", "MC", "Junior", "JC", "Senior", "SC", "GCSE", "GCSE"),"")</f>
        <v>JC</v>
      </c>
      <c r="F1013" s="92" t="str">
        <f ca="1">IFERROR(VLOOKUP(I1013,INDIRECT(A1013&amp;"!"&amp;" C:D"), 2, FALSE),"")</f>
        <v>Functional Coding</v>
      </c>
      <c r="G1013" s="92" t="str" cm="1">
        <f t="array" ref="G1013">IFERROR(CONCATENATE(TEXT(_xlfn.SWITCH(A1013, "Tiny", "1", "Mini", "2", "Junior", "3", "Senior", "4", "GCSE", "5"),"00"),"-", IF(ISBLANK(B1013), "XX", TEXT(B1013,"00")), "-", TEXT(C1013,"000")),"")</f>
        <v>03-06-007</v>
      </c>
      <c r="H1013" t="str">
        <f>A1013&amp;D1013</f>
        <v>Junior5c70572b-8fdb-4cbd-8a18-303ff7ae7874</v>
      </c>
      <c r="I1013" s="97" t="str">
        <f>IF(ISBLANK(A1013), "", IF(ISNUMBER(B1013),_xlfn.CONCAT(E1013, B1013, ".", C1013), _xlfn.CONCAT(E1013, C1013)))</f>
        <v>JC6.7</v>
      </c>
    </row>
    <row r="1014" spans="1:9" customFormat="1" x14ac:dyDescent="0.45">
      <c r="A1014" s="96" t="s">
        <v>5766</v>
      </c>
      <c r="B1014">
        <v>6</v>
      </c>
      <c r="C1014" s="92">
        <v>7</v>
      </c>
      <c r="D1014" s="98" t="s">
        <v>2129</v>
      </c>
      <c r="E1014" t="str" cm="1">
        <f t="array" ref="E1014">IFERROR(_xlfn.SWITCH(A1014, "Tiny", "TS", "Mini", "MC", "Junior", "JC", "Senior", "SC", "GCSE", "GCSE"),"")</f>
        <v>JC</v>
      </c>
      <c r="F1014" s="92" t="str">
        <f ca="1">IFERROR(VLOOKUP(I1014,INDIRECT(A1014&amp;"!"&amp;" C:D"), 2, FALSE),"")</f>
        <v>Functional Coding</v>
      </c>
      <c r="G1014" s="92" t="str" cm="1">
        <f t="array" ref="G1014">IFERROR(CONCATENATE(TEXT(_xlfn.SWITCH(A1014, "Tiny", "1", "Mini", "2", "Junior", "3", "Senior", "4", "GCSE", "5"),"00"),"-", IF(ISBLANK(B1014), "XX", TEXT(B1014,"00")), "-", TEXT(C1014,"000")),"")</f>
        <v>03-06-007</v>
      </c>
      <c r="H1014" t="str">
        <f>A1014&amp;D1014</f>
        <v>Junior7e737371-9cc2-45a8-96d3-1086981b3941</v>
      </c>
      <c r="I1014" s="97" t="str">
        <f>IF(ISBLANK(A1014), "", IF(ISNUMBER(B1014),_xlfn.CONCAT(E1014, B1014, ".", C1014), _xlfn.CONCAT(E1014, C1014)))</f>
        <v>JC6.7</v>
      </c>
    </row>
    <row r="1015" spans="1:9" customFormat="1" x14ac:dyDescent="0.45">
      <c r="A1015" s="96" t="s">
        <v>5766</v>
      </c>
      <c r="B1015">
        <v>6</v>
      </c>
      <c r="C1015" s="92">
        <v>7</v>
      </c>
      <c r="D1015" s="93" t="s">
        <v>2091</v>
      </c>
      <c r="E1015" t="str" cm="1">
        <f t="array" ref="E1015">IFERROR(_xlfn.SWITCH(A1015, "Tiny", "TS", "Mini", "MC", "Junior", "JC", "Senior", "SC", "GCSE", "GCSE"),"")</f>
        <v>JC</v>
      </c>
      <c r="F1015" s="92" t="str">
        <f ca="1">IFERROR(VLOOKUP(I1015,INDIRECT(A1015&amp;"!"&amp;" C:D"), 2, FALSE),"")</f>
        <v>Functional Coding</v>
      </c>
      <c r="G1015" s="92" t="str" cm="1">
        <f t="array" ref="G1015">IFERROR(CONCATENATE(TEXT(_xlfn.SWITCH(A1015, "Tiny", "1", "Mini", "2", "Junior", "3", "Senior", "4", "GCSE", "5"),"00"),"-", IF(ISBLANK(B1015), "XX", TEXT(B1015,"00")), "-", TEXT(C1015,"000")),"")</f>
        <v>03-06-007</v>
      </c>
      <c r="H1015" t="str">
        <f>A1015&amp;D1015</f>
        <v>Junior87b153f4-77d4-435e-beaf-bf3997e2a886</v>
      </c>
      <c r="I1015" s="97" t="str">
        <f>IF(ISBLANK(A1015), "", IF(ISNUMBER(B1015),_xlfn.CONCAT(E1015, B1015, ".", C1015), _xlfn.CONCAT(E1015, C1015)))</f>
        <v>JC6.7</v>
      </c>
    </row>
    <row r="1016" spans="1:9" customFormat="1" x14ac:dyDescent="0.45">
      <c r="A1016" s="96" t="s">
        <v>5766</v>
      </c>
      <c r="B1016">
        <v>6</v>
      </c>
      <c r="C1016" s="92">
        <v>7</v>
      </c>
      <c r="D1016" s="93" t="s">
        <v>2088</v>
      </c>
      <c r="E1016" t="str" cm="1">
        <f t="array" ref="E1016">IFERROR(_xlfn.SWITCH(A1016, "Tiny", "TS", "Mini", "MC", "Junior", "JC", "Senior", "SC", "GCSE", "GCSE"),"")</f>
        <v>JC</v>
      </c>
      <c r="F1016" s="92" t="str">
        <f ca="1">IFERROR(VLOOKUP(I1016,INDIRECT(A1016&amp;"!"&amp;" C:D"), 2, FALSE),"")</f>
        <v>Functional Coding</v>
      </c>
      <c r="G1016" s="92" t="str" cm="1">
        <f t="array" ref="G1016">IFERROR(CONCATENATE(TEXT(_xlfn.SWITCH(A1016, "Tiny", "1", "Mini", "2", "Junior", "3", "Senior", "4", "GCSE", "5"),"00"),"-", IF(ISBLANK(B1016), "XX", TEXT(B1016,"00")), "-", TEXT(C1016,"000")),"")</f>
        <v>03-06-007</v>
      </c>
      <c r="H1016" t="str">
        <f>A1016&amp;D1016</f>
        <v>Junior8c679251-9208-457d-ada4-28eb8076c908</v>
      </c>
      <c r="I1016" s="97" t="str">
        <f>IF(ISBLANK(A1016), "", IF(ISNUMBER(B1016),_xlfn.CONCAT(E1016, B1016, ".", C1016), _xlfn.CONCAT(E1016, C1016)))</f>
        <v>JC6.7</v>
      </c>
    </row>
    <row r="1017" spans="1:9" customFormat="1" x14ac:dyDescent="0.45">
      <c r="A1017" s="96" t="s">
        <v>5766</v>
      </c>
      <c r="B1017">
        <v>6</v>
      </c>
      <c r="C1017" s="92">
        <v>7</v>
      </c>
      <c r="D1017" s="93" t="s">
        <v>2103</v>
      </c>
      <c r="E1017" t="str" cm="1">
        <f t="array" ref="E1017">IFERROR(_xlfn.SWITCH(A1017, "Tiny", "TS", "Mini", "MC", "Junior", "JC", "Senior", "SC", "GCSE", "GCSE"),"")</f>
        <v>JC</v>
      </c>
      <c r="F1017" s="92" t="str">
        <f ca="1">IFERROR(VLOOKUP(I1017,INDIRECT(A1017&amp;"!"&amp;" C:D"), 2, FALSE),"")</f>
        <v>Functional Coding</v>
      </c>
      <c r="G1017" s="92" t="str" cm="1">
        <f t="array" ref="G1017">IFERROR(CONCATENATE(TEXT(_xlfn.SWITCH(A1017, "Tiny", "1", "Mini", "2", "Junior", "3", "Senior", "4", "GCSE", "5"),"00"),"-", IF(ISBLANK(B1017), "XX", TEXT(B1017,"00")), "-", TEXT(C1017,"000")),"")</f>
        <v>03-06-007</v>
      </c>
      <c r="H1017" t="str">
        <f>A1017&amp;D1017</f>
        <v>Juniora33d60ae-c53d-413f-a8b5-af97dbd74c30</v>
      </c>
      <c r="I1017" s="97" t="str">
        <f>IF(ISBLANK(A1017), "", IF(ISNUMBER(B1017),_xlfn.CONCAT(E1017, B1017, ".", C1017), _xlfn.CONCAT(E1017, C1017)))</f>
        <v>JC6.7</v>
      </c>
    </row>
    <row r="1018" spans="1:9" customFormat="1" x14ac:dyDescent="0.45">
      <c r="A1018" s="96" t="s">
        <v>5766</v>
      </c>
      <c r="B1018">
        <v>6</v>
      </c>
      <c r="C1018" s="92">
        <v>7</v>
      </c>
      <c r="D1018" s="93" t="s">
        <v>2120</v>
      </c>
      <c r="E1018" t="str" cm="1">
        <f t="array" ref="E1018">IFERROR(_xlfn.SWITCH(A1018, "Tiny", "TS", "Mini", "MC", "Junior", "JC", "Senior", "SC", "GCSE", "GCSE"),"")</f>
        <v>JC</v>
      </c>
      <c r="F1018" s="92" t="str">
        <f ca="1">IFERROR(VLOOKUP(I1018,INDIRECT(A1018&amp;"!"&amp;" C:D"), 2, FALSE),"")</f>
        <v>Functional Coding</v>
      </c>
      <c r="G1018" s="92" t="str" cm="1">
        <f t="array" ref="G1018">IFERROR(CONCATENATE(TEXT(_xlfn.SWITCH(A1018, "Tiny", "1", "Mini", "2", "Junior", "3", "Senior", "4", "GCSE", "5"),"00"),"-", IF(ISBLANK(B1018), "XX", TEXT(B1018,"00")), "-", TEXT(C1018,"000")),"")</f>
        <v>03-06-007</v>
      </c>
      <c r="H1018" t="str">
        <f>A1018&amp;D1018</f>
        <v>Juniorb3c6d1fa-4328-4126-af50-3ce8b3737c6f</v>
      </c>
      <c r="I1018" s="97" t="str">
        <f>IF(ISBLANK(A1018), "", IF(ISNUMBER(B1018),_xlfn.CONCAT(E1018, B1018, ".", C1018), _xlfn.CONCAT(E1018, C1018)))</f>
        <v>JC6.7</v>
      </c>
    </row>
    <row r="1019" spans="1:9" customFormat="1" x14ac:dyDescent="0.45">
      <c r="A1019" s="96" t="s">
        <v>5766</v>
      </c>
      <c r="B1019">
        <v>6</v>
      </c>
      <c r="C1019" s="92">
        <v>7</v>
      </c>
      <c r="D1019" s="93" t="s">
        <v>2123</v>
      </c>
      <c r="E1019" t="str" cm="1">
        <f t="array" ref="E1019">IFERROR(_xlfn.SWITCH(A1019, "Tiny", "TS", "Mini", "MC", "Junior", "JC", "Senior", "SC", "GCSE", "GCSE"),"")</f>
        <v>JC</v>
      </c>
      <c r="F1019" s="92" t="str">
        <f ca="1">IFERROR(VLOOKUP(I1019,INDIRECT(A1019&amp;"!"&amp;" C:D"), 2, FALSE),"")</f>
        <v>Functional Coding</v>
      </c>
      <c r="G1019" s="92" t="str" cm="1">
        <f t="array" ref="G1019">IFERROR(CONCATENATE(TEXT(_xlfn.SWITCH(A1019, "Tiny", "1", "Mini", "2", "Junior", "3", "Senior", "4", "GCSE", "5"),"00"),"-", IF(ISBLANK(B1019), "XX", TEXT(B1019,"00")), "-", TEXT(C1019,"000")),"")</f>
        <v>03-06-007</v>
      </c>
      <c r="H1019" t="str">
        <f>A1019&amp;D1019</f>
        <v>Juniorbc2d276f-ed6d-4265-a43a-3f245b218541</v>
      </c>
      <c r="I1019" s="97" t="str">
        <f>IF(ISBLANK(A1019), "", IF(ISNUMBER(B1019),_xlfn.CONCAT(E1019, B1019, ".", C1019), _xlfn.CONCAT(E1019, C1019)))</f>
        <v>JC6.7</v>
      </c>
    </row>
    <row r="1020" spans="1:9" customFormat="1" x14ac:dyDescent="0.45">
      <c r="A1020" s="96" t="s">
        <v>5766</v>
      </c>
      <c r="B1020">
        <v>6</v>
      </c>
      <c r="C1020" s="92">
        <v>7</v>
      </c>
      <c r="D1020" s="93" t="s">
        <v>2109</v>
      </c>
      <c r="E1020" t="str" cm="1">
        <f t="array" ref="E1020">IFERROR(_xlfn.SWITCH(A1020, "Tiny", "TS", "Mini", "MC", "Junior", "JC", "Senior", "SC", "GCSE", "GCSE"),"")</f>
        <v>JC</v>
      </c>
      <c r="F1020" s="92" t="str">
        <f ca="1">IFERROR(VLOOKUP(I1020,INDIRECT(A1020&amp;"!"&amp;" C:D"), 2, FALSE),"")</f>
        <v>Functional Coding</v>
      </c>
      <c r="G1020" s="92" t="str" cm="1">
        <f t="array" ref="G1020">IFERROR(CONCATENATE(TEXT(_xlfn.SWITCH(A1020, "Tiny", "1", "Mini", "2", "Junior", "3", "Senior", "4", "GCSE", "5"),"00"),"-", IF(ISBLANK(B1020), "XX", TEXT(B1020,"00")), "-", TEXT(C1020,"000")),"")</f>
        <v>03-06-007</v>
      </c>
      <c r="H1020" t="str">
        <f>A1020&amp;D1020</f>
        <v>Juniore574506c-55ce-4660-a0bd-e980c3f57d58</v>
      </c>
      <c r="I1020" s="97" t="str">
        <f>IF(ISBLANK(A1020), "", IF(ISNUMBER(B1020),_xlfn.CONCAT(E1020, B1020, ".", C1020), _xlfn.CONCAT(E1020, C1020)))</f>
        <v>JC6.7</v>
      </c>
    </row>
    <row r="1021" spans="1:9" customFormat="1" x14ac:dyDescent="0.45">
      <c r="A1021" s="96" t="s">
        <v>5766</v>
      </c>
      <c r="B1021">
        <v>6</v>
      </c>
      <c r="C1021" s="92">
        <v>7</v>
      </c>
      <c r="D1021" s="93" t="s">
        <v>2106</v>
      </c>
      <c r="E1021" t="str" cm="1">
        <f t="array" ref="E1021">IFERROR(_xlfn.SWITCH(A1021, "Tiny", "TS", "Mini", "MC", "Junior", "JC", "Senior", "SC", "GCSE", "GCSE"),"")</f>
        <v>JC</v>
      </c>
      <c r="F1021" s="92" t="str">
        <f ca="1">IFERROR(VLOOKUP(I1021,INDIRECT(A1021&amp;"!"&amp;" C:D"), 2, FALSE),"")</f>
        <v>Functional Coding</v>
      </c>
      <c r="G1021" s="92" t="str" cm="1">
        <f t="array" ref="G1021">IFERROR(CONCATENATE(TEXT(_xlfn.SWITCH(A1021, "Tiny", "1", "Mini", "2", "Junior", "3", "Senior", "4", "GCSE", "5"),"00"),"-", IF(ISBLANK(B1021), "XX", TEXT(B1021,"00")), "-", TEXT(C1021,"000")),"")</f>
        <v>03-06-007</v>
      </c>
      <c r="H1021" t="str">
        <f>A1021&amp;D1021</f>
        <v>Juniore729dc64-1a34-4e83-aa8d-ad3d62beb399</v>
      </c>
      <c r="I1021" s="97" t="str">
        <f>IF(ISBLANK(A1021), "", IF(ISNUMBER(B1021),_xlfn.CONCAT(E1021, B1021, ".", C1021), _xlfn.CONCAT(E1021, C1021)))</f>
        <v>JC6.7</v>
      </c>
    </row>
    <row r="1022" spans="1:9" customFormat="1" x14ac:dyDescent="0.45">
      <c r="A1022" s="96" t="s">
        <v>5766</v>
      </c>
      <c r="B1022">
        <v>6</v>
      </c>
      <c r="C1022" s="92">
        <v>7</v>
      </c>
      <c r="D1022" s="93" t="s">
        <v>2097</v>
      </c>
      <c r="E1022" t="str" cm="1">
        <f t="array" ref="E1022">IFERROR(_xlfn.SWITCH(A1022, "Tiny", "TS", "Mini", "MC", "Junior", "JC", "Senior", "SC", "GCSE", "GCSE"),"")</f>
        <v>JC</v>
      </c>
      <c r="F1022" s="92" t="str">
        <f ca="1">IFERROR(VLOOKUP(I1022,INDIRECT(A1022&amp;"!"&amp;" C:D"), 2, FALSE),"")</f>
        <v>Functional Coding</v>
      </c>
      <c r="G1022" s="92" t="str" cm="1">
        <f t="array" ref="G1022">IFERROR(CONCATENATE(TEXT(_xlfn.SWITCH(A1022, "Tiny", "1", "Mini", "2", "Junior", "3", "Senior", "4", "GCSE", "5"),"00"),"-", IF(ISBLANK(B1022), "XX", TEXT(B1022,"00")), "-", TEXT(C1022,"000")),"")</f>
        <v>03-06-007</v>
      </c>
      <c r="H1022" t="str">
        <f>A1022&amp;D1022</f>
        <v>Juniorf538731a-4aa3-4763-9941-42ea4330507f</v>
      </c>
      <c r="I1022" s="97" t="str">
        <f>IF(ISBLANK(A1022), "", IF(ISNUMBER(B1022),_xlfn.CONCAT(E1022, B1022, ".", C1022), _xlfn.CONCAT(E1022, C1022)))</f>
        <v>JC6.7</v>
      </c>
    </row>
    <row r="1023" spans="1:9" customFormat="1" x14ac:dyDescent="0.45">
      <c r="A1023" s="96" t="s">
        <v>14</v>
      </c>
      <c r="C1023" s="92">
        <v>1</v>
      </c>
      <c r="D1023" s="93" t="s">
        <v>2524</v>
      </c>
      <c r="E1023" t="str" cm="1">
        <f t="array" ref="E1023">IFERROR(_xlfn.SWITCH(A1023, "Tiny", "TS", "Mini", "MC", "Junior", "JC", "Senior", "SC", "GCSE", "GCSE"),"")</f>
        <v>GCSE</v>
      </c>
      <c r="F1023" s="92" t="str">
        <f ca="1">IFERROR(VLOOKUP(I1023,INDIRECT(A1023&amp;"!"&amp;" C:D"), 2, FALSE),"")</f>
        <v>Encryption</v>
      </c>
      <c r="G1023" s="92" t="str" cm="1">
        <f t="array" ref="G1023">IFERROR(CONCATENATE(TEXT(_xlfn.SWITCH(A1023, "Tiny", "1", "Mini", "2", "Junior", "3", "Senior", "4", "GCSE", "5"),"00"),"-", IF(ISBLANK(B1023), "XX", TEXT(B1023,"00")), "-", TEXT(C1023,"000")),"")</f>
        <v>05-XX-001</v>
      </c>
      <c r="H1023" t="str">
        <f>A1023&amp;D1023</f>
        <v>GCSE17fcf119-b710-4937-821a-ddfb996aedde</v>
      </c>
      <c r="I1023" s="97" t="str">
        <f>IF(ISBLANK(A1023), "", IF(ISNUMBER(B1023),_xlfn.CONCAT(E1023, B1023, ".", C1023), _xlfn.CONCAT(E1023, C1023)))</f>
        <v>GCSE1</v>
      </c>
    </row>
    <row r="1024" spans="1:9" customFormat="1" x14ac:dyDescent="0.45">
      <c r="A1024" s="96" t="s">
        <v>14</v>
      </c>
      <c r="C1024" s="92">
        <v>1</v>
      </c>
      <c r="D1024" s="93" t="s">
        <v>2532</v>
      </c>
      <c r="E1024" t="str" cm="1">
        <f t="array" ref="E1024">IFERROR(_xlfn.SWITCH(A1024, "Tiny", "TS", "Mini", "MC", "Junior", "JC", "Senior", "SC", "GCSE", "GCSE"),"")</f>
        <v>GCSE</v>
      </c>
      <c r="F1024" s="92" t="str">
        <f ca="1">IFERROR(VLOOKUP(I1024,INDIRECT(A1024&amp;"!"&amp;" C:D"), 2, FALSE),"")</f>
        <v>Encryption</v>
      </c>
      <c r="G1024" s="92" t="str" cm="1">
        <f t="array" ref="G1024">IFERROR(CONCATENATE(TEXT(_xlfn.SWITCH(A1024, "Tiny", "1", "Mini", "2", "Junior", "3", "Senior", "4", "GCSE", "5"),"00"),"-", IF(ISBLANK(B1024), "XX", TEXT(B1024,"00")), "-", TEXT(C1024,"000")),"")</f>
        <v>05-XX-001</v>
      </c>
      <c r="H1024" t="str">
        <f>A1024&amp;D1024</f>
        <v>GCSE81d783e1-d0a0-4afa-92b1-005e6f9b3f2d</v>
      </c>
      <c r="I1024" s="97" t="str">
        <f>IF(ISBLANK(A1024), "", IF(ISNUMBER(B1024),_xlfn.CONCAT(E1024, B1024, ".", C1024), _xlfn.CONCAT(E1024, C1024)))</f>
        <v>GCSE1</v>
      </c>
    </row>
    <row r="1025" spans="1:9" customFormat="1" x14ac:dyDescent="0.45">
      <c r="A1025" s="96" t="s">
        <v>14</v>
      </c>
      <c r="C1025" s="92">
        <v>1</v>
      </c>
      <c r="D1025" s="93" t="s">
        <v>2528</v>
      </c>
      <c r="E1025" t="str" cm="1">
        <f t="array" ref="E1025">IFERROR(_xlfn.SWITCH(A1025, "Tiny", "TS", "Mini", "MC", "Junior", "JC", "Senior", "SC", "GCSE", "GCSE"),"")</f>
        <v>GCSE</v>
      </c>
      <c r="F1025" s="92" t="str">
        <f ca="1">IFERROR(VLOOKUP(I1025,INDIRECT(A1025&amp;"!"&amp;" C:D"), 2, FALSE),"")</f>
        <v>Encryption</v>
      </c>
      <c r="G1025" s="92" t="str" cm="1">
        <f t="array" ref="G1025">IFERROR(CONCATENATE(TEXT(_xlfn.SWITCH(A1025, "Tiny", "1", "Mini", "2", "Junior", "3", "Senior", "4", "GCSE", "5"),"00"),"-", IF(ISBLANK(B1025), "XX", TEXT(B1025,"00")), "-", TEXT(C1025,"000")),"")</f>
        <v>05-XX-001</v>
      </c>
      <c r="H1025" t="str">
        <f>A1025&amp;D1025</f>
        <v>GCSE98dd57ff-3fa9-4c2d-a3f6-29672605fe41</v>
      </c>
      <c r="I1025" s="97" t="str">
        <f>IF(ISBLANK(A1025), "", IF(ISNUMBER(B1025),_xlfn.CONCAT(E1025, B1025, ".", C1025), _xlfn.CONCAT(E1025, C1025)))</f>
        <v>GCSE1</v>
      </c>
    </row>
    <row r="1026" spans="1:9" customFormat="1" x14ac:dyDescent="0.45">
      <c r="A1026" s="96" t="s">
        <v>14</v>
      </c>
      <c r="C1026" s="92">
        <v>2</v>
      </c>
      <c r="D1026" s="93" t="s">
        <v>2593</v>
      </c>
      <c r="E1026" t="str" cm="1">
        <f t="array" ref="E1026">IFERROR(_xlfn.SWITCH(A1026, "Tiny", "TS", "Mini", "MC", "Junior", "JC", "Senior", "SC", "GCSE", "GCSE"),"")</f>
        <v>GCSE</v>
      </c>
      <c r="F1026" s="92" t="str">
        <f ca="1">IFERROR(VLOOKUP(I1026,INDIRECT(A1026&amp;"!"&amp;" C:D"), 2, FALSE),"")</f>
        <v>Images</v>
      </c>
      <c r="G1026" s="92" t="str" cm="1">
        <f t="array" ref="G1026">IFERROR(CONCATENATE(TEXT(_xlfn.SWITCH(A1026, "Tiny", "1", "Mini", "2", "Junior", "3", "Senior", "4", "GCSE", "5"),"00"),"-", IF(ISBLANK(B1026), "XX", TEXT(B1026,"00")), "-", TEXT(C1026,"000")),"")</f>
        <v>05-XX-002</v>
      </c>
      <c r="H1026" t="str">
        <f>A1026&amp;D1026</f>
        <v>GCSE1b8bac70-6303-4b7f-bb62-e94e916fd2b6</v>
      </c>
      <c r="I1026" s="97" t="str">
        <f>IF(ISBLANK(A1026), "", IF(ISNUMBER(B1026),_xlfn.CONCAT(E1026, B1026, ".", C1026), _xlfn.CONCAT(E1026, C1026)))</f>
        <v>GCSE2</v>
      </c>
    </row>
    <row r="1027" spans="1:9" customFormat="1" x14ac:dyDescent="0.45">
      <c r="A1027" s="96" t="s">
        <v>14</v>
      </c>
      <c r="C1027" s="92">
        <v>2</v>
      </c>
      <c r="D1027" s="93" t="s">
        <v>2574</v>
      </c>
      <c r="E1027" t="str" cm="1">
        <f t="array" ref="E1027">IFERROR(_xlfn.SWITCH(A1027, "Tiny", "TS", "Mini", "MC", "Junior", "JC", "Senior", "SC", "GCSE", "GCSE"),"")</f>
        <v>GCSE</v>
      </c>
      <c r="F1027" s="92" t="str">
        <f ca="1">IFERROR(VLOOKUP(I1027,INDIRECT(A1027&amp;"!"&amp;" C:D"), 2, FALSE),"")</f>
        <v>Images</v>
      </c>
      <c r="G1027" s="92" t="str" cm="1">
        <f t="array" ref="G1027">IFERROR(CONCATENATE(TEXT(_xlfn.SWITCH(A1027, "Tiny", "1", "Mini", "2", "Junior", "3", "Senior", "4", "GCSE", "5"),"00"),"-", IF(ISBLANK(B1027), "XX", TEXT(B1027,"00")), "-", TEXT(C1027,"000")),"")</f>
        <v>05-XX-002</v>
      </c>
      <c r="H1027" t="str">
        <f>A1027&amp;D1027</f>
        <v>GCSE1c42e1db-5195-4b40-8309-26f7572e88f9</v>
      </c>
      <c r="I1027" s="97" t="str">
        <f>IF(ISBLANK(A1027), "", IF(ISNUMBER(B1027),_xlfn.CONCAT(E1027, B1027, ".", C1027), _xlfn.CONCAT(E1027, C1027)))</f>
        <v>GCSE2</v>
      </c>
    </row>
    <row r="1028" spans="1:9" customFormat="1" x14ac:dyDescent="0.45">
      <c r="A1028" s="96" t="s">
        <v>14</v>
      </c>
      <c r="C1028" s="92">
        <v>2</v>
      </c>
      <c r="D1028" s="93" t="s">
        <v>2589</v>
      </c>
      <c r="E1028" t="str" cm="1">
        <f t="array" ref="E1028">IFERROR(_xlfn.SWITCH(A1028, "Tiny", "TS", "Mini", "MC", "Junior", "JC", "Senior", "SC", "GCSE", "GCSE"),"")</f>
        <v>GCSE</v>
      </c>
      <c r="F1028" s="92" t="str">
        <f ca="1">IFERROR(VLOOKUP(I1028,INDIRECT(A1028&amp;"!"&amp;" C:D"), 2, FALSE),"")</f>
        <v>Images</v>
      </c>
      <c r="G1028" s="92" t="str" cm="1">
        <f t="array" ref="G1028">IFERROR(CONCATENATE(TEXT(_xlfn.SWITCH(A1028, "Tiny", "1", "Mini", "2", "Junior", "3", "Senior", "4", "GCSE", "5"),"00"),"-", IF(ISBLANK(B1028), "XX", TEXT(B1028,"00")), "-", TEXT(C1028,"000")),"")</f>
        <v>05-XX-002</v>
      </c>
      <c r="H1028" t="str">
        <f>A1028&amp;D1028</f>
        <v>GCSE29dc0471-bfc3-422f-81fd-82c79eed8ca7</v>
      </c>
      <c r="I1028" s="97" t="str">
        <f>IF(ISBLANK(A1028), "", IF(ISNUMBER(B1028),_xlfn.CONCAT(E1028, B1028, ".", C1028), _xlfn.CONCAT(E1028, C1028)))</f>
        <v>GCSE2</v>
      </c>
    </row>
    <row r="1029" spans="1:9" customFormat="1" x14ac:dyDescent="0.45">
      <c r="A1029" s="96" t="s">
        <v>14</v>
      </c>
      <c r="C1029" s="92">
        <v>2</v>
      </c>
      <c r="D1029" s="93" t="s">
        <v>2580</v>
      </c>
      <c r="E1029" t="str" cm="1">
        <f t="array" ref="E1029">IFERROR(_xlfn.SWITCH(A1029, "Tiny", "TS", "Mini", "MC", "Junior", "JC", "Senior", "SC", "GCSE", "GCSE"),"")</f>
        <v>GCSE</v>
      </c>
      <c r="F1029" s="92" t="str">
        <f ca="1">IFERROR(VLOOKUP(I1029,INDIRECT(A1029&amp;"!"&amp;" C:D"), 2, FALSE),"")</f>
        <v>Images</v>
      </c>
      <c r="G1029" s="92" t="str" cm="1">
        <f t="array" ref="G1029">IFERROR(CONCATENATE(TEXT(_xlfn.SWITCH(A1029, "Tiny", "1", "Mini", "2", "Junior", "3", "Senior", "4", "GCSE", "5"),"00"),"-", IF(ISBLANK(B1029), "XX", TEXT(B1029,"00")), "-", TEXT(C1029,"000")),"")</f>
        <v>05-XX-002</v>
      </c>
      <c r="H1029" t="str">
        <f>A1029&amp;D1029</f>
        <v>GCSE505c25af-51a0-4873-902e-207dd9ab9ed4</v>
      </c>
      <c r="I1029" s="97" t="str">
        <f>IF(ISBLANK(A1029), "", IF(ISNUMBER(B1029),_xlfn.CONCAT(E1029, B1029, ".", C1029), _xlfn.CONCAT(E1029, C1029)))</f>
        <v>GCSE2</v>
      </c>
    </row>
    <row r="1030" spans="1:9" customFormat="1" x14ac:dyDescent="0.45">
      <c r="A1030" s="96" t="s">
        <v>14</v>
      </c>
      <c r="C1030" s="92">
        <v>2</v>
      </c>
      <c r="D1030" s="93" t="s">
        <v>2583</v>
      </c>
      <c r="E1030" t="str" cm="1">
        <f t="array" ref="E1030">IFERROR(_xlfn.SWITCH(A1030, "Tiny", "TS", "Mini", "MC", "Junior", "JC", "Senior", "SC", "GCSE", "GCSE"),"")</f>
        <v>GCSE</v>
      </c>
      <c r="F1030" s="92" t="str">
        <f ca="1">IFERROR(VLOOKUP(I1030,INDIRECT(A1030&amp;"!"&amp;" C:D"), 2, FALSE),"")</f>
        <v>Images</v>
      </c>
      <c r="G1030" s="92" t="str" cm="1">
        <f t="array" ref="G1030">IFERROR(CONCATENATE(TEXT(_xlfn.SWITCH(A1030, "Tiny", "1", "Mini", "2", "Junior", "3", "Senior", "4", "GCSE", "5"),"00"),"-", IF(ISBLANK(B1030), "XX", TEXT(B1030,"00")), "-", TEXT(C1030,"000")),"")</f>
        <v>05-XX-002</v>
      </c>
      <c r="H1030" t="str">
        <f>A1030&amp;D1030</f>
        <v>GCSE570a64cb-6561-4b98-865e-661484c8e293</v>
      </c>
      <c r="I1030" s="97" t="str">
        <f>IF(ISBLANK(A1030), "", IF(ISNUMBER(B1030),_xlfn.CONCAT(E1030, B1030, ".", C1030), _xlfn.CONCAT(E1030, C1030)))</f>
        <v>GCSE2</v>
      </c>
    </row>
    <row r="1031" spans="1:9" customFormat="1" x14ac:dyDescent="0.45">
      <c r="A1031" s="96" t="s">
        <v>14</v>
      </c>
      <c r="C1031" s="92">
        <v>2</v>
      </c>
      <c r="D1031" s="93" t="s">
        <v>2600</v>
      </c>
      <c r="E1031" t="str" cm="1">
        <f t="array" ref="E1031">IFERROR(_xlfn.SWITCH(A1031, "Tiny", "TS", "Mini", "MC", "Junior", "JC", "Senior", "SC", "GCSE", "GCSE"),"")</f>
        <v>GCSE</v>
      </c>
      <c r="F1031" s="92" t="str">
        <f ca="1">IFERROR(VLOOKUP(I1031,INDIRECT(A1031&amp;"!"&amp;" C:D"), 2, FALSE),"")</f>
        <v>Images</v>
      </c>
      <c r="G1031" s="92" t="str" cm="1">
        <f t="array" ref="G1031">IFERROR(CONCATENATE(TEXT(_xlfn.SWITCH(A1031, "Tiny", "1", "Mini", "2", "Junior", "3", "Senior", "4", "GCSE", "5"),"00"),"-", IF(ISBLANK(B1031), "XX", TEXT(B1031,"00")), "-", TEXT(C1031,"000")),"")</f>
        <v>05-XX-002</v>
      </c>
      <c r="H1031" t="str">
        <f>A1031&amp;D1031</f>
        <v>GCSE5f203e07-13b8-490b-a311-2db370bf0255</v>
      </c>
      <c r="I1031" s="97" t="str">
        <f>IF(ISBLANK(A1031), "", IF(ISNUMBER(B1031),_xlfn.CONCAT(E1031, B1031, ".", C1031), _xlfn.CONCAT(E1031, C1031)))</f>
        <v>GCSE2</v>
      </c>
    </row>
    <row r="1032" spans="1:9" customFormat="1" x14ac:dyDescent="0.45">
      <c r="A1032" s="96" t="s">
        <v>14</v>
      </c>
      <c r="C1032" s="92">
        <v>2</v>
      </c>
      <c r="D1032" s="93" t="s">
        <v>2577</v>
      </c>
      <c r="E1032" t="str" cm="1">
        <f t="array" ref="E1032">IFERROR(_xlfn.SWITCH(A1032, "Tiny", "TS", "Mini", "MC", "Junior", "JC", "Senior", "SC", "GCSE", "GCSE"),"")</f>
        <v>GCSE</v>
      </c>
      <c r="F1032" s="92" t="str">
        <f ca="1">IFERROR(VLOOKUP(I1032,INDIRECT(A1032&amp;"!"&amp;" C:D"), 2, FALSE),"")</f>
        <v>Images</v>
      </c>
      <c r="G1032" s="92" t="str" cm="1">
        <f t="array" ref="G1032">IFERROR(CONCATENATE(TEXT(_xlfn.SWITCH(A1032, "Tiny", "1", "Mini", "2", "Junior", "3", "Senior", "4", "GCSE", "5"),"00"),"-", IF(ISBLANK(B1032), "XX", TEXT(B1032,"00")), "-", TEXT(C1032,"000")),"")</f>
        <v>05-XX-002</v>
      </c>
      <c r="H1032" t="str">
        <f>A1032&amp;D1032</f>
        <v>GCSE5fd7bcc7-7e23-457b-b79a-0c7d832379a8</v>
      </c>
      <c r="I1032" s="97" t="str">
        <f>IF(ISBLANK(A1032), "", IF(ISNUMBER(B1032),_xlfn.CONCAT(E1032, B1032, ".", C1032), _xlfn.CONCAT(E1032, C1032)))</f>
        <v>GCSE2</v>
      </c>
    </row>
    <row r="1033" spans="1:9" customFormat="1" x14ac:dyDescent="0.45">
      <c r="A1033" s="96" t="s">
        <v>14</v>
      </c>
      <c r="C1033" s="92">
        <v>2</v>
      </c>
      <c r="D1033" s="93" t="s">
        <v>2597</v>
      </c>
      <c r="E1033" t="str" cm="1">
        <f t="array" ref="E1033">IFERROR(_xlfn.SWITCH(A1033, "Tiny", "TS", "Mini", "MC", "Junior", "JC", "Senior", "SC", "GCSE", "GCSE"),"")</f>
        <v>GCSE</v>
      </c>
      <c r="F1033" s="92" t="str">
        <f ca="1">IFERROR(VLOOKUP(I1033,INDIRECT(A1033&amp;"!"&amp;" C:D"), 2, FALSE),"")</f>
        <v>Images</v>
      </c>
      <c r="G1033" s="92" t="str" cm="1">
        <f t="array" ref="G1033">IFERROR(CONCATENATE(TEXT(_xlfn.SWITCH(A1033, "Tiny", "1", "Mini", "2", "Junior", "3", "Senior", "4", "GCSE", "5"),"00"),"-", IF(ISBLANK(B1033), "XX", TEXT(B1033,"00")), "-", TEXT(C1033,"000")),"")</f>
        <v>05-XX-002</v>
      </c>
      <c r="H1033" t="str">
        <f>A1033&amp;D1033</f>
        <v>GCSE7c071d14-682c-46f6-b8b5-fdb23883d4d1</v>
      </c>
      <c r="I1033" s="97" t="str">
        <f>IF(ISBLANK(A1033), "", IF(ISNUMBER(B1033),_xlfn.CONCAT(E1033, B1033, ".", C1033), _xlfn.CONCAT(E1033, C1033)))</f>
        <v>GCSE2</v>
      </c>
    </row>
    <row r="1034" spans="1:9" customFormat="1" x14ac:dyDescent="0.45">
      <c r="A1034" s="96" t="s">
        <v>14</v>
      </c>
      <c r="C1034" s="92">
        <v>2</v>
      </c>
      <c r="D1034" s="93" t="s">
        <v>2571</v>
      </c>
      <c r="E1034" t="str" cm="1">
        <f t="array" ref="E1034">IFERROR(_xlfn.SWITCH(A1034, "Tiny", "TS", "Mini", "MC", "Junior", "JC", "Senior", "SC", "GCSE", "GCSE"),"")</f>
        <v>GCSE</v>
      </c>
      <c r="F1034" s="92" t="str">
        <f ca="1">IFERROR(VLOOKUP(I1034,INDIRECT(A1034&amp;"!"&amp;" C:D"), 2, FALSE),"")</f>
        <v>Images</v>
      </c>
      <c r="G1034" s="92" t="str" cm="1">
        <f t="array" ref="G1034">IFERROR(CONCATENATE(TEXT(_xlfn.SWITCH(A1034, "Tiny", "1", "Mini", "2", "Junior", "3", "Senior", "4", "GCSE", "5"),"00"),"-", IF(ISBLANK(B1034), "XX", TEXT(B1034,"00")), "-", TEXT(C1034,"000")),"")</f>
        <v>05-XX-002</v>
      </c>
      <c r="H1034" t="str">
        <f>A1034&amp;D1034</f>
        <v>GCSE9543fe4b-6923-4fc2-8b44-c735cfca941a</v>
      </c>
      <c r="I1034" s="97" t="str">
        <f>IF(ISBLANK(A1034), "", IF(ISNUMBER(B1034),_xlfn.CONCAT(E1034, B1034, ".", C1034), _xlfn.CONCAT(E1034, C1034)))</f>
        <v>GCSE2</v>
      </c>
    </row>
    <row r="1035" spans="1:9" customFormat="1" x14ac:dyDescent="0.45">
      <c r="A1035" s="96" t="s">
        <v>14</v>
      </c>
      <c r="C1035" s="92">
        <v>2</v>
      </c>
      <c r="D1035" s="93" t="s">
        <v>2567</v>
      </c>
      <c r="E1035" t="str" cm="1">
        <f t="array" ref="E1035">IFERROR(_xlfn.SWITCH(A1035, "Tiny", "TS", "Mini", "MC", "Junior", "JC", "Senior", "SC", "GCSE", "GCSE"),"")</f>
        <v>GCSE</v>
      </c>
      <c r="F1035" s="92" t="str">
        <f ca="1">IFERROR(VLOOKUP(I1035,INDIRECT(A1035&amp;"!"&amp;" C:D"), 2, FALSE),"")</f>
        <v>Images</v>
      </c>
      <c r="G1035" s="92" t="str" cm="1">
        <f t="array" ref="G1035">IFERROR(CONCATENATE(TEXT(_xlfn.SWITCH(A1035, "Tiny", "1", "Mini", "2", "Junior", "3", "Senior", "4", "GCSE", "5"),"00"),"-", IF(ISBLANK(B1035), "XX", TEXT(B1035,"00")), "-", TEXT(C1035,"000")),"")</f>
        <v>05-XX-002</v>
      </c>
      <c r="H1035" t="str">
        <f>A1035&amp;D1035</f>
        <v>GCSEa0114f59-7a5f-4297-9e83-68e19ae1c8aa</v>
      </c>
      <c r="I1035" s="97" t="str">
        <f>IF(ISBLANK(A1035), "", IF(ISNUMBER(B1035),_xlfn.CONCAT(E1035, B1035, ".", C1035), _xlfn.CONCAT(E1035, C1035)))</f>
        <v>GCSE2</v>
      </c>
    </row>
    <row r="1036" spans="1:9" customFormat="1" x14ac:dyDescent="0.45">
      <c r="A1036" s="96" t="s">
        <v>14</v>
      </c>
      <c r="C1036" s="92">
        <v>2</v>
      </c>
      <c r="D1036" s="93" t="s">
        <v>2586</v>
      </c>
      <c r="E1036" t="str" cm="1">
        <f t="array" ref="E1036">IFERROR(_xlfn.SWITCH(A1036, "Tiny", "TS", "Mini", "MC", "Junior", "JC", "Senior", "SC", "GCSE", "GCSE"),"")</f>
        <v>GCSE</v>
      </c>
      <c r="F1036" s="92" t="str">
        <f ca="1">IFERROR(VLOOKUP(I1036,INDIRECT(A1036&amp;"!"&amp;" C:D"), 2, FALSE),"")</f>
        <v>Images</v>
      </c>
      <c r="G1036" s="92" t="str" cm="1">
        <f t="array" ref="G1036">IFERROR(CONCATENATE(TEXT(_xlfn.SWITCH(A1036, "Tiny", "1", "Mini", "2", "Junior", "3", "Senior", "4", "GCSE", "5"),"00"),"-", IF(ISBLANK(B1036), "XX", TEXT(B1036,"00")), "-", TEXT(C1036,"000")),"")</f>
        <v>05-XX-002</v>
      </c>
      <c r="H1036" t="str">
        <f>A1036&amp;D1036</f>
        <v>GCSEe651404d-b4d1-4193-9f0b-778cee397aed</v>
      </c>
      <c r="I1036" s="97" t="str">
        <f>IF(ISBLANK(A1036), "", IF(ISNUMBER(B1036),_xlfn.CONCAT(E1036, B1036, ".", C1036), _xlfn.CONCAT(E1036, C1036)))</f>
        <v>GCSE2</v>
      </c>
    </row>
    <row r="1037" spans="1:9" customFormat="1" x14ac:dyDescent="0.45">
      <c r="A1037" s="96" t="s">
        <v>14</v>
      </c>
      <c r="C1037" s="92">
        <v>3</v>
      </c>
      <c r="D1037" s="93" t="s">
        <v>3109</v>
      </c>
      <c r="E1037" t="str" cm="1">
        <f t="array" ref="E1037">IFERROR(_xlfn.SWITCH(A1037, "Tiny", "TS", "Mini", "MC", "Junior", "JC", "Senior", "SC", "GCSE", "GCSE"),"")</f>
        <v>GCSE</v>
      </c>
      <c r="F1037" s="92" t="str">
        <f ca="1">IFERROR(VLOOKUP(I1037,INDIRECT(A1037&amp;"!"&amp;" C:D"), 2, FALSE),"")</f>
        <v>LAN (Local Area Networks)</v>
      </c>
      <c r="G1037" s="92" t="str" cm="1">
        <f t="array" ref="G1037">IFERROR(CONCATENATE(TEXT(_xlfn.SWITCH(A1037, "Tiny", "1", "Mini", "2", "Junior", "3", "Senior", "4", "GCSE", "5"),"00"),"-", IF(ISBLANK(B1037), "XX", TEXT(B1037,"00")), "-", TEXT(C1037,"000")),"")</f>
        <v>05-XX-003</v>
      </c>
      <c r="H1037" t="str">
        <f>A1037&amp;D1037</f>
        <v>GCSE222eead8-82a2-46b6-970e-271bafbfb9dd</v>
      </c>
      <c r="I1037" s="97" t="str">
        <f>IF(ISBLANK(A1037), "", IF(ISNUMBER(B1037),_xlfn.CONCAT(E1037, B1037, ".", C1037), _xlfn.CONCAT(E1037, C1037)))</f>
        <v>GCSE3</v>
      </c>
    </row>
    <row r="1038" spans="1:9" customFormat="1" x14ac:dyDescent="0.45">
      <c r="A1038" s="96" t="s">
        <v>14</v>
      </c>
      <c r="C1038" s="92">
        <v>3</v>
      </c>
      <c r="D1038" s="93" t="s">
        <v>3106</v>
      </c>
      <c r="E1038" t="str" cm="1">
        <f t="array" ref="E1038">IFERROR(_xlfn.SWITCH(A1038, "Tiny", "TS", "Mini", "MC", "Junior", "JC", "Senior", "SC", "GCSE", "GCSE"),"")</f>
        <v>GCSE</v>
      </c>
      <c r="F1038" s="92" t="str">
        <f ca="1">IFERROR(VLOOKUP(I1038,INDIRECT(A1038&amp;"!"&amp;" C:D"), 2, FALSE),"")</f>
        <v>LAN (Local Area Networks)</v>
      </c>
      <c r="G1038" s="92" t="str" cm="1">
        <f t="array" ref="G1038">IFERROR(CONCATENATE(TEXT(_xlfn.SWITCH(A1038, "Tiny", "1", "Mini", "2", "Junior", "3", "Senior", "4", "GCSE", "5"),"00"),"-", IF(ISBLANK(B1038), "XX", TEXT(B1038,"00")), "-", TEXT(C1038,"000")),"")</f>
        <v>05-XX-003</v>
      </c>
      <c r="H1038" t="str">
        <f>A1038&amp;D1038</f>
        <v>GCSE40803e11-d183-4577-8ae1-9a3252db4ff7</v>
      </c>
      <c r="I1038" s="97" t="str">
        <f>IF(ISBLANK(A1038), "", IF(ISNUMBER(B1038),_xlfn.CONCAT(E1038, B1038, ".", C1038), _xlfn.CONCAT(E1038, C1038)))</f>
        <v>GCSE3</v>
      </c>
    </row>
    <row r="1039" spans="1:9" customFormat="1" x14ac:dyDescent="0.45">
      <c r="A1039" s="96" t="s">
        <v>14</v>
      </c>
      <c r="C1039" s="92">
        <v>3</v>
      </c>
      <c r="D1039" s="93" t="s">
        <v>3103</v>
      </c>
      <c r="E1039" t="str" cm="1">
        <f t="array" ref="E1039">IFERROR(_xlfn.SWITCH(A1039, "Tiny", "TS", "Mini", "MC", "Junior", "JC", "Senior", "SC", "GCSE", "GCSE"),"")</f>
        <v>GCSE</v>
      </c>
      <c r="F1039" s="92" t="str">
        <f ca="1">IFERROR(VLOOKUP(I1039,INDIRECT(A1039&amp;"!"&amp;" C:D"), 2, FALSE),"")</f>
        <v>LAN (Local Area Networks)</v>
      </c>
      <c r="G1039" s="92" t="str" cm="1">
        <f t="array" ref="G1039">IFERROR(CONCATENATE(TEXT(_xlfn.SWITCH(A1039, "Tiny", "1", "Mini", "2", "Junior", "3", "Senior", "4", "GCSE", "5"),"00"),"-", IF(ISBLANK(B1039), "XX", TEXT(B1039,"00")), "-", TEXT(C1039,"000")),"")</f>
        <v>05-XX-003</v>
      </c>
      <c r="H1039" t="str">
        <f>A1039&amp;D1039</f>
        <v>GCSEb52ca110-e6ec-4307-9628-0add5c7a8c4d</v>
      </c>
      <c r="I1039" s="97" t="str">
        <f>IF(ISBLANK(A1039), "", IF(ISNUMBER(B1039),_xlfn.CONCAT(E1039, B1039, ".", C1039), _xlfn.CONCAT(E1039, C1039)))</f>
        <v>GCSE3</v>
      </c>
    </row>
    <row r="1040" spans="1:9" customFormat="1" x14ac:dyDescent="0.45">
      <c r="A1040" s="96" t="s">
        <v>14</v>
      </c>
      <c r="C1040" s="92">
        <v>3</v>
      </c>
      <c r="D1040" s="93" t="s">
        <v>3100</v>
      </c>
      <c r="E1040" t="str" cm="1">
        <f t="array" ref="E1040">IFERROR(_xlfn.SWITCH(A1040, "Tiny", "TS", "Mini", "MC", "Junior", "JC", "Senior", "SC", "GCSE", "GCSE"),"")</f>
        <v>GCSE</v>
      </c>
      <c r="F1040" s="92" t="str">
        <f ca="1">IFERROR(VLOOKUP(I1040,INDIRECT(A1040&amp;"!"&amp;" C:D"), 2, FALSE),"")</f>
        <v>LAN (Local Area Networks)</v>
      </c>
      <c r="G1040" s="92" t="str" cm="1">
        <f t="array" ref="G1040">IFERROR(CONCATENATE(TEXT(_xlfn.SWITCH(A1040, "Tiny", "1", "Mini", "2", "Junior", "3", "Senior", "4", "GCSE", "5"),"00"),"-", IF(ISBLANK(B1040), "XX", TEXT(B1040,"00")), "-", TEXT(C1040,"000")),"")</f>
        <v>05-XX-003</v>
      </c>
      <c r="H1040" t="str">
        <f>A1040&amp;D1040</f>
        <v>GCSEeac37a35-586f-4ab6-9241-229197390bda</v>
      </c>
      <c r="I1040" s="97" t="str">
        <f>IF(ISBLANK(A1040), "", IF(ISNUMBER(B1040),_xlfn.CONCAT(E1040, B1040, ".", C1040), _xlfn.CONCAT(E1040, C1040)))</f>
        <v>GCSE3</v>
      </c>
    </row>
    <row r="1041" spans="1:9" customFormat="1" x14ac:dyDescent="0.45">
      <c r="A1041" s="96" t="s">
        <v>14</v>
      </c>
      <c r="C1041" s="92">
        <v>4</v>
      </c>
      <c r="D1041" s="93" t="s">
        <v>3118</v>
      </c>
      <c r="E1041" t="str" cm="1">
        <f t="array" ref="E1041">IFERROR(_xlfn.SWITCH(A1041, "Tiny", "TS", "Mini", "MC", "Junior", "JC", "Senior", "SC", "GCSE", "GCSE"),"")</f>
        <v>GCSE</v>
      </c>
      <c r="F1041" s="92" t="str">
        <f ca="1">IFERROR(VLOOKUP(I1041,INDIRECT(A1041&amp;"!"&amp;" C:D"), 2, FALSE),"")</f>
        <v>WAN (Wide Area Networks)</v>
      </c>
      <c r="G1041" s="92" t="str" cm="1">
        <f t="array" ref="G1041">IFERROR(CONCATENATE(TEXT(_xlfn.SWITCH(A1041, "Tiny", "1", "Mini", "2", "Junior", "3", "Senior", "4", "GCSE", "5"),"00"),"-", IF(ISBLANK(B1041), "XX", TEXT(B1041,"00")), "-", TEXT(C1041,"000")),"")</f>
        <v>05-XX-004</v>
      </c>
      <c r="H1041" t="str">
        <f>A1041&amp;D1041</f>
        <v>GCSE070bcf89-a07d-42e2-9c0b-43452615dd0e</v>
      </c>
      <c r="I1041" s="97" t="str">
        <f>IF(ISBLANK(A1041), "", IF(ISNUMBER(B1041),_xlfn.CONCAT(E1041, B1041, ".", C1041), _xlfn.CONCAT(E1041, C1041)))</f>
        <v>GCSE4</v>
      </c>
    </row>
    <row r="1042" spans="1:9" customFormat="1" x14ac:dyDescent="0.45">
      <c r="A1042" s="96" t="s">
        <v>14</v>
      </c>
      <c r="C1042" s="92">
        <v>4</v>
      </c>
      <c r="D1042" s="93" t="s">
        <v>3121</v>
      </c>
      <c r="E1042" t="str" cm="1">
        <f t="array" ref="E1042">IFERROR(_xlfn.SWITCH(A1042, "Tiny", "TS", "Mini", "MC", "Junior", "JC", "Senior", "SC", "GCSE", "GCSE"),"")</f>
        <v>GCSE</v>
      </c>
      <c r="F1042" s="92" t="str">
        <f ca="1">IFERROR(VLOOKUP(I1042,INDIRECT(A1042&amp;"!"&amp;" C:D"), 2, FALSE),"")</f>
        <v>WAN (Wide Area Networks)</v>
      </c>
      <c r="G1042" s="92" t="str" cm="1">
        <f t="array" ref="G1042">IFERROR(CONCATENATE(TEXT(_xlfn.SWITCH(A1042, "Tiny", "1", "Mini", "2", "Junior", "3", "Senior", "4", "GCSE", "5"),"00"),"-", IF(ISBLANK(B1042), "XX", TEXT(B1042,"00")), "-", TEXT(C1042,"000")),"")</f>
        <v>05-XX-004</v>
      </c>
      <c r="H1042" t="str">
        <f>A1042&amp;D1042</f>
        <v>GCSE90eabd0f-37ba-4774-a154-828df6c77d69</v>
      </c>
      <c r="I1042" s="97" t="str">
        <f>IF(ISBLANK(A1042), "", IF(ISNUMBER(B1042),_xlfn.CONCAT(E1042, B1042, ".", C1042), _xlfn.CONCAT(E1042, C1042)))</f>
        <v>GCSE4</v>
      </c>
    </row>
    <row r="1043" spans="1:9" customFormat="1" x14ac:dyDescent="0.45">
      <c r="A1043" s="96" t="s">
        <v>14</v>
      </c>
      <c r="C1043" s="92">
        <v>4</v>
      </c>
      <c r="D1043" s="93" t="s">
        <v>3115</v>
      </c>
      <c r="E1043" t="str" cm="1">
        <f t="array" ref="E1043">IFERROR(_xlfn.SWITCH(A1043, "Tiny", "TS", "Mini", "MC", "Junior", "JC", "Senior", "SC", "GCSE", "GCSE"),"")</f>
        <v>GCSE</v>
      </c>
      <c r="F1043" s="92" t="str">
        <f ca="1">IFERROR(VLOOKUP(I1043,INDIRECT(A1043&amp;"!"&amp;" C:D"), 2, FALSE),"")</f>
        <v>WAN (Wide Area Networks)</v>
      </c>
      <c r="G1043" s="92" t="str" cm="1">
        <f t="array" ref="G1043">IFERROR(CONCATENATE(TEXT(_xlfn.SWITCH(A1043, "Tiny", "1", "Mini", "2", "Junior", "3", "Senior", "4", "GCSE", "5"),"00"),"-", IF(ISBLANK(B1043), "XX", TEXT(B1043,"00")), "-", TEXT(C1043,"000")),"")</f>
        <v>05-XX-004</v>
      </c>
      <c r="H1043" t="str">
        <f>A1043&amp;D1043</f>
        <v>GCSEb0e16b57-f540-4a6a-8565-eb11fa192098</v>
      </c>
      <c r="I1043" s="97" t="str">
        <f>IF(ISBLANK(A1043), "", IF(ISNUMBER(B1043),_xlfn.CONCAT(E1043, B1043, ".", C1043), _xlfn.CONCAT(E1043, C1043)))</f>
        <v>GCSE4</v>
      </c>
    </row>
    <row r="1044" spans="1:9" customFormat="1" x14ac:dyDescent="0.45">
      <c r="A1044" s="96" t="s">
        <v>14</v>
      </c>
      <c r="C1044" s="92">
        <v>4</v>
      </c>
      <c r="D1044" s="93" t="s">
        <v>3112</v>
      </c>
      <c r="E1044" t="str" cm="1">
        <f t="array" ref="E1044">IFERROR(_xlfn.SWITCH(A1044, "Tiny", "TS", "Mini", "MC", "Junior", "JC", "Senior", "SC", "GCSE", "GCSE"),"")</f>
        <v>GCSE</v>
      </c>
      <c r="F1044" s="92" t="str">
        <f ca="1">IFERROR(VLOOKUP(I1044,INDIRECT(A1044&amp;"!"&amp;" C:D"), 2, FALSE),"")</f>
        <v>WAN (Wide Area Networks)</v>
      </c>
      <c r="G1044" s="92" t="str" cm="1">
        <f t="array" ref="G1044">IFERROR(CONCATENATE(TEXT(_xlfn.SWITCH(A1044, "Tiny", "1", "Mini", "2", "Junior", "3", "Senior", "4", "GCSE", "5"),"00"),"-", IF(ISBLANK(B1044), "XX", TEXT(B1044,"00")), "-", TEXT(C1044,"000")),"")</f>
        <v>05-XX-004</v>
      </c>
      <c r="H1044" t="str">
        <f>A1044&amp;D1044</f>
        <v>GCSEd4af94f1-eda5-4981-a3c3-3e0a68230290</v>
      </c>
      <c r="I1044" s="97" t="str">
        <f>IF(ISBLANK(A1044), "", IF(ISNUMBER(B1044),_xlfn.CONCAT(E1044, B1044, ".", C1044), _xlfn.CONCAT(E1044, C1044)))</f>
        <v>GCSE4</v>
      </c>
    </row>
    <row r="1045" spans="1:9" customFormat="1" x14ac:dyDescent="0.45">
      <c r="A1045" s="96" t="s">
        <v>14</v>
      </c>
      <c r="C1045" s="92">
        <v>4</v>
      </c>
      <c r="D1045" s="93" t="s">
        <v>3100</v>
      </c>
      <c r="E1045" t="str" cm="1">
        <f t="array" ref="E1045">IFERROR(_xlfn.SWITCH(A1045, "Tiny", "TS", "Mini", "MC", "Junior", "JC", "Senior", "SC", "GCSE", "GCSE"),"")</f>
        <v>GCSE</v>
      </c>
      <c r="F1045" s="92" t="str">
        <f ca="1">IFERROR(VLOOKUP(I1045,INDIRECT(A1045&amp;"!"&amp;" C:D"), 2, FALSE),"")</f>
        <v>WAN (Wide Area Networks)</v>
      </c>
      <c r="G1045" s="92" t="str" cm="1">
        <f t="array" ref="G1045">IFERROR(CONCATENATE(TEXT(_xlfn.SWITCH(A1045, "Tiny", "1", "Mini", "2", "Junior", "3", "Senior", "4", "GCSE", "5"),"00"),"-", IF(ISBLANK(B1045), "XX", TEXT(B1045,"00")), "-", TEXT(C1045,"000")),"")</f>
        <v>05-XX-004</v>
      </c>
      <c r="H1045" t="str">
        <f>A1045&amp;D1045</f>
        <v>GCSEeac37a35-586f-4ab6-9241-229197390bda</v>
      </c>
      <c r="I1045" s="97" t="str">
        <f>IF(ISBLANK(A1045), "", IF(ISNUMBER(B1045),_xlfn.CONCAT(E1045, B1045, ".", C1045), _xlfn.CONCAT(E1045, C1045)))</f>
        <v>GCSE4</v>
      </c>
    </row>
    <row r="1046" spans="1:9" customFormat="1" x14ac:dyDescent="0.45">
      <c r="A1046" s="96" t="s">
        <v>14</v>
      </c>
      <c r="C1046" s="92">
        <v>5</v>
      </c>
      <c r="D1046" s="93" t="s">
        <v>3130</v>
      </c>
      <c r="E1046" t="str" cm="1">
        <f t="array" ref="E1046">IFERROR(_xlfn.SWITCH(A1046, "Tiny", "TS", "Mini", "MC", "Junior", "JC", "Senior", "SC", "GCSE", "GCSE"),"")</f>
        <v>GCSE</v>
      </c>
      <c r="F1046" s="92" t="str">
        <f ca="1">IFERROR(VLOOKUP(I1046,INDIRECT(A1046&amp;"!"&amp;" C:D"), 2, FALSE),"")</f>
        <v>Network Topology</v>
      </c>
      <c r="G1046" s="92" t="str" cm="1">
        <f t="array" ref="G1046">IFERROR(CONCATENATE(TEXT(_xlfn.SWITCH(A1046, "Tiny", "1", "Mini", "2", "Junior", "3", "Senior", "4", "GCSE", "5"),"00"),"-", IF(ISBLANK(B1046), "XX", TEXT(B1046,"00")), "-", TEXT(C1046,"000")),"")</f>
        <v>05-XX-005</v>
      </c>
      <c r="H1046" t="str">
        <f>A1046&amp;D1046</f>
        <v>GCSE00a69d34-7b48-46c5-8113-97bbfd6c77b0</v>
      </c>
      <c r="I1046" s="97" t="str">
        <f>IF(ISBLANK(A1046), "", IF(ISNUMBER(B1046),_xlfn.CONCAT(E1046, B1046, ".", C1046), _xlfn.CONCAT(E1046, C1046)))</f>
        <v>GCSE5</v>
      </c>
    </row>
    <row r="1047" spans="1:9" customFormat="1" x14ac:dyDescent="0.45">
      <c r="A1047" s="96" t="s">
        <v>14</v>
      </c>
      <c r="C1047" s="92">
        <v>5</v>
      </c>
      <c r="D1047" s="93" t="s">
        <v>3127</v>
      </c>
      <c r="E1047" t="str" cm="1">
        <f t="array" ref="E1047">IFERROR(_xlfn.SWITCH(A1047, "Tiny", "TS", "Mini", "MC", "Junior", "JC", "Senior", "SC", "GCSE", "GCSE"),"")</f>
        <v>GCSE</v>
      </c>
      <c r="F1047" s="92" t="str">
        <f ca="1">IFERROR(VLOOKUP(I1047,INDIRECT(A1047&amp;"!"&amp;" C:D"), 2, FALSE),"")</f>
        <v>Network Topology</v>
      </c>
      <c r="G1047" s="92" t="str" cm="1">
        <f t="array" ref="G1047">IFERROR(CONCATENATE(TEXT(_xlfn.SWITCH(A1047, "Tiny", "1", "Mini", "2", "Junior", "3", "Senior", "4", "GCSE", "5"),"00"),"-", IF(ISBLANK(B1047), "XX", TEXT(B1047,"00")), "-", TEXT(C1047,"000")),"")</f>
        <v>05-XX-005</v>
      </c>
      <c r="H1047" t="str">
        <f>A1047&amp;D1047</f>
        <v>GCSE01bcea32-f685-4ac5-85ee-fafe0864ea04</v>
      </c>
      <c r="I1047" s="97" t="str">
        <f>IF(ISBLANK(A1047), "", IF(ISNUMBER(B1047),_xlfn.CONCAT(E1047, B1047, ".", C1047), _xlfn.CONCAT(E1047, C1047)))</f>
        <v>GCSE5</v>
      </c>
    </row>
    <row r="1048" spans="1:9" customFormat="1" x14ac:dyDescent="0.45">
      <c r="A1048" s="96" t="s">
        <v>14</v>
      </c>
      <c r="C1048" s="92">
        <v>5</v>
      </c>
      <c r="D1048" s="93" t="s">
        <v>3124</v>
      </c>
      <c r="E1048" t="str" cm="1">
        <f t="array" ref="E1048">IFERROR(_xlfn.SWITCH(A1048, "Tiny", "TS", "Mini", "MC", "Junior", "JC", "Senior", "SC", "GCSE", "GCSE"),"")</f>
        <v>GCSE</v>
      </c>
      <c r="F1048" s="92" t="str">
        <f ca="1">IFERROR(VLOOKUP(I1048,INDIRECT(A1048&amp;"!"&amp;" C:D"), 2, FALSE),"")</f>
        <v>Network Topology</v>
      </c>
      <c r="G1048" s="92" t="str" cm="1">
        <f t="array" ref="G1048">IFERROR(CONCATENATE(TEXT(_xlfn.SWITCH(A1048, "Tiny", "1", "Mini", "2", "Junior", "3", "Senior", "4", "GCSE", "5"),"00"),"-", IF(ISBLANK(B1048), "XX", TEXT(B1048,"00")), "-", TEXT(C1048,"000")),"")</f>
        <v>05-XX-005</v>
      </c>
      <c r="H1048" t="str">
        <f>A1048&amp;D1048</f>
        <v>GCSE424ed4d5-43b9-42d8-98c6-2d0a0980afe8</v>
      </c>
      <c r="I1048" s="97" t="str">
        <f>IF(ISBLANK(A1048), "", IF(ISNUMBER(B1048),_xlfn.CONCAT(E1048, B1048, ".", C1048), _xlfn.CONCAT(E1048, C1048)))</f>
        <v>GCSE5</v>
      </c>
    </row>
    <row r="1049" spans="1:9" customFormat="1" x14ac:dyDescent="0.45">
      <c r="A1049" s="96" t="s">
        <v>14</v>
      </c>
      <c r="C1049" s="92">
        <v>5</v>
      </c>
      <c r="D1049" s="93" t="s">
        <v>3133</v>
      </c>
      <c r="E1049" t="str" cm="1">
        <f t="array" ref="E1049">IFERROR(_xlfn.SWITCH(A1049, "Tiny", "TS", "Mini", "MC", "Junior", "JC", "Senior", "SC", "GCSE", "GCSE"),"")</f>
        <v>GCSE</v>
      </c>
      <c r="F1049" s="92" t="str">
        <f ca="1">IFERROR(VLOOKUP(I1049,INDIRECT(A1049&amp;"!"&amp;" C:D"), 2, FALSE),"")</f>
        <v>Network Topology</v>
      </c>
      <c r="G1049" s="92" t="str" cm="1">
        <f t="array" ref="G1049">IFERROR(CONCATENATE(TEXT(_xlfn.SWITCH(A1049, "Tiny", "1", "Mini", "2", "Junior", "3", "Senior", "4", "GCSE", "5"),"00"),"-", IF(ISBLANK(B1049), "XX", TEXT(B1049,"00")), "-", TEXT(C1049,"000")),"")</f>
        <v>05-XX-005</v>
      </c>
      <c r="H1049" t="str">
        <f>A1049&amp;D1049</f>
        <v>GCSEcb2561bc-b3af-4471-a3b5-86a0969ad0fa</v>
      </c>
      <c r="I1049" s="97" t="str">
        <f>IF(ISBLANK(A1049), "", IF(ISNUMBER(B1049),_xlfn.CONCAT(E1049, B1049, ".", C1049), _xlfn.CONCAT(E1049, C1049)))</f>
        <v>GCSE5</v>
      </c>
    </row>
    <row r="1050" spans="1:9" customFormat="1" x14ac:dyDescent="0.45">
      <c r="A1050" s="96" t="s">
        <v>14</v>
      </c>
      <c r="C1050" s="92">
        <v>6</v>
      </c>
      <c r="D1050" s="93" t="s">
        <v>2404</v>
      </c>
      <c r="E1050" t="str" cm="1">
        <f t="array" ref="E1050">IFERROR(_xlfn.SWITCH(A1050, "Tiny", "TS", "Mini", "MC", "Junior", "JC", "Senior", "SC", "GCSE", "GCSE"),"")</f>
        <v>GCSE</v>
      </c>
      <c r="F1050" s="92" t="str">
        <f ca="1">IFERROR(VLOOKUP(I1050,INDIRECT(A1050&amp;"!"&amp;" C:D"), 2, FALSE),"")</f>
        <v>RISC &amp; CISC</v>
      </c>
      <c r="G1050" s="92" t="str" cm="1">
        <f t="array" ref="G1050">IFERROR(CONCATENATE(TEXT(_xlfn.SWITCH(A1050, "Tiny", "1", "Mini", "2", "Junior", "3", "Senior", "4", "GCSE", "5"),"00"),"-", IF(ISBLANK(B1050), "XX", TEXT(B1050,"00")), "-", TEXT(C1050,"000")),"")</f>
        <v>05-XX-006</v>
      </c>
      <c r="H1050" t="str">
        <f>A1050&amp;D1050</f>
        <v>GCSE2f58a4df-0e28-44ef-9ae3-f84ae02b0daa</v>
      </c>
      <c r="I1050" s="97" t="str">
        <f>IF(ISBLANK(A1050), "", IF(ISNUMBER(B1050),_xlfn.CONCAT(E1050, B1050, ".", C1050), _xlfn.CONCAT(E1050, C1050)))</f>
        <v>GCSE6</v>
      </c>
    </row>
    <row r="1051" spans="1:9" customFormat="1" x14ac:dyDescent="0.45">
      <c r="A1051" s="96" t="s">
        <v>14</v>
      </c>
      <c r="C1051" s="92">
        <v>6</v>
      </c>
      <c r="D1051" s="93" t="s">
        <v>2395</v>
      </c>
      <c r="E1051" t="str" cm="1">
        <f t="array" ref="E1051">IFERROR(_xlfn.SWITCH(A1051, "Tiny", "TS", "Mini", "MC", "Junior", "JC", "Senior", "SC", "GCSE", "GCSE"),"")</f>
        <v>GCSE</v>
      </c>
      <c r="F1051" s="92" t="str">
        <f ca="1">IFERROR(VLOOKUP(I1051,INDIRECT(A1051&amp;"!"&amp;" C:D"), 2, FALSE),"")</f>
        <v>RISC &amp; CISC</v>
      </c>
      <c r="G1051" s="92" t="str" cm="1">
        <f t="array" ref="G1051">IFERROR(CONCATENATE(TEXT(_xlfn.SWITCH(A1051, "Tiny", "1", "Mini", "2", "Junior", "3", "Senior", "4", "GCSE", "5"),"00"),"-", IF(ISBLANK(B1051), "XX", TEXT(B1051,"00")), "-", TEXT(C1051,"000")),"")</f>
        <v>05-XX-006</v>
      </c>
      <c r="H1051" t="str">
        <f>A1051&amp;D1051</f>
        <v>GCSE6d0377ac-8feb-4c82-8bf9-4c03df6dfe01</v>
      </c>
      <c r="I1051" s="97" t="str">
        <f>IF(ISBLANK(A1051), "", IF(ISNUMBER(B1051),_xlfn.CONCAT(E1051, B1051, ".", C1051), _xlfn.CONCAT(E1051, C1051)))</f>
        <v>GCSE6</v>
      </c>
    </row>
    <row r="1052" spans="1:9" customFormat="1" x14ac:dyDescent="0.45">
      <c r="A1052" s="96" t="s">
        <v>14</v>
      </c>
      <c r="C1052" s="92">
        <v>6</v>
      </c>
      <c r="D1052" s="93" t="s">
        <v>2392</v>
      </c>
      <c r="E1052" t="str" cm="1">
        <f t="array" ref="E1052">IFERROR(_xlfn.SWITCH(A1052, "Tiny", "TS", "Mini", "MC", "Junior", "JC", "Senior", "SC", "GCSE", "GCSE"),"")</f>
        <v>GCSE</v>
      </c>
      <c r="F1052" s="92" t="str">
        <f ca="1">IFERROR(VLOOKUP(I1052,INDIRECT(A1052&amp;"!"&amp;" C:D"), 2, FALSE),"")</f>
        <v>RISC &amp; CISC</v>
      </c>
      <c r="G1052" s="92" t="str" cm="1">
        <f t="array" ref="G1052">IFERROR(CONCATENATE(TEXT(_xlfn.SWITCH(A1052, "Tiny", "1", "Mini", "2", "Junior", "3", "Senior", "4", "GCSE", "5"),"00"),"-", IF(ISBLANK(B1052), "XX", TEXT(B1052,"00")), "-", TEXT(C1052,"000")),"")</f>
        <v>05-XX-006</v>
      </c>
      <c r="H1052" t="str">
        <f>A1052&amp;D1052</f>
        <v>GCSE85a36055-ea4c-40d8-bfad-b255cb1894af</v>
      </c>
      <c r="I1052" s="97" t="str">
        <f>IF(ISBLANK(A1052), "", IF(ISNUMBER(B1052),_xlfn.CONCAT(E1052, B1052, ".", C1052), _xlfn.CONCAT(E1052, C1052)))</f>
        <v>GCSE6</v>
      </c>
    </row>
    <row r="1053" spans="1:9" customFormat="1" x14ac:dyDescent="0.45">
      <c r="A1053" s="96" t="s">
        <v>14</v>
      </c>
      <c r="C1053" s="92">
        <v>6</v>
      </c>
      <c r="D1053" s="93" t="s">
        <v>2399</v>
      </c>
      <c r="E1053" t="str" cm="1">
        <f t="array" ref="E1053">IFERROR(_xlfn.SWITCH(A1053, "Tiny", "TS", "Mini", "MC", "Junior", "JC", "Senior", "SC", "GCSE", "GCSE"),"")</f>
        <v>GCSE</v>
      </c>
      <c r="F1053" s="92" t="str">
        <f ca="1">IFERROR(VLOOKUP(I1053,INDIRECT(A1053&amp;"!"&amp;" C:D"), 2, FALSE),"")</f>
        <v>RISC &amp; CISC</v>
      </c>
      <c r="G1053" s="92" t="str" cm="1">
        <f t="array" ref="G1053">IFERROR(CONCATENATE(TEXT(_xlfn.SWITCH(A1053, "Tiny", "1", "Mini", "2", "Junior", "3", "Senior", "4", "GCSE", "5"),"00"),"-", IF(ISBLANK(B1053), "XX", TEXT(B1053,"00")), "-", TEXT(C1053,"000")),"")</f>
        <v>05-XX-006</v>
      </c>
      <c r="H1053" t="str">
        <f>A1053&amp;D1053</f>
        <v>GCSEe3134df4-bf2e-450b-b1e0-997f42d424e9</v>
      </c>
      <c r="I1053" s="97" t="str">
        <f>IF(ISBLANK(A1053), "", IF(ISNUMBER(B1053),_xlfn.CONCAT(E1053, B1053, ".", C1053), _xlfn.CONCAT(E1053, C1053)))</f>
        <v>GCSE6</v>
      </c>
    </row>
    <row r="1054" spans="1:9" customFormat="1" x14ac:dyDescent="0.45">
      <c r="A1054" s="96" t="s">
        <v>14</v>
      </c>
      <c r="C1054" s="92">
        <v>6</v>
      </c>
      <c r="D1054" s="93" t="s">
        <v>2389</v>
      </c>
      <c r="E1054" t="str" cm="1">
        <f t="array" ref="E1054">IFERROR(_xlfn.SWITCH(A1054, "Tiny", "TS", "Mini", "MC", "Junior", "JC", "Senior", "SC", "GCSE", "GCSE"),"")</f>
        <v>GCSE</v>
      </c>
      <c r="F1054" s="92" t="str">
        <f ca="1">IFERROR(VLOOKUP(I1054,INDIRECT(A1054&amp;"!"&amp;" C:D"), 2, FALSE),"")</f>
        <v>RISC &amp; CISC</v>
      </c>
      <c r="G1054" s="92" t="str" cm="1">
        <f t="array" ref="G1054">IFERROR(CONCATENATE(TEXT(_xlfn.SWITCH(A1054, "Tiny", "1", "Mini", "2", "Junior", "3", "Senior", "4", "GCSE", "5"),"00"),"-", IF(ISBLANK(B1054), "XX", TEXT(B1054,"00")), "-", TEXT(C1054,"000")),"")</f>
        <v>05-XX-006</v>
      </c>
      <c r="H1054" t="str">
        <f>A1054&amp;D1054</f>
        <v>GCSEec3d8ec8-de40-4639-8188-0d24807ce92b</v>
      </c>
      <c r="I1054" s="97" t="str">
        <f>IF(ISBLANK(A1054), "", IF(ISNUMBER(B1054),_xlfn.CONCAT(E1054, B1054, ".", C1054), _xlfn.CONCAT(E1054, C1054)))</f>
        <v>GCSE6</v>
      </c>
    </row>
    <row r="1055" spans="1:9" customFormat="1" x14ac:dyDescent="0.45">
      <c r="A1055" s="96" t="s">
        <v>14</v>
      </c>
      <c r="C1055" s="92">
        <v>7</v>
      </c>
      <c r="D1055" s="93" t="s">
        <v>2605</v>
      </c>
      <c r="E1055" t="str" cm="1">
        <f t="array" ref="E1055">IFERROR(_xlfn.SWITCH(A1055, "Tiny", "TS", "Mini", "MC", "Junior", "JC", "Senior", "SC", "GCSE", "GCSE"),"")</f>
        <v>GCSE</v>
      </c>
      <c r="F1055" s="92" t="str">
        <f ca="1">IFERROR(VLOOKUP(I1055,INDIRECT(A1055&amp;"!"&amp;" C:D"), 2, FALSE),"")</f>
        <v>Sound</v>
      </c>
      <c r="G1055" s="92" t="str" cm="1">
        <f t="array" ref="G1055">IFERROR(CONCATENATE(TEXT(_xlfn.SWITCH(A1055, "Tiny", "1", "Mini", "2", "Junior", "3", "Senior", "4", "GCSE", "5"),"00"),"-", IF(ISBLANK(B1055), "XX", TEXT(B1055,"00")), "-", TEXT(C1055,"000")),"")</f>
        <v>05-XX-007</v>
      </c>
      <c r="H1055" t="str">
        <f>A1055&amp;D1055</f>
        <v>GCSE07b3f569-bc15-4989-a29a-4e8d5c19cdfc</v>
      </c>
      <c r="I1055" s="97" t="str">
        <f>IF(ISBLANK(A1055), "", IF(ISNUMBER(B1055),_xlfn.CONCAT(E1055, B1055, ".", C1055), _xlfn.CONCAT(E1055, C1055)))</f>
        <v>GCSE7</v>
      </c>
    </row>
    <row r="1056" spans="1:9" customFormat="1" x14ac:dyDescent="0.45">
      <c r="A1056" s="96" t="s">
        <v>14</v>
      </c>
      <c r="C1056" s="92">
        <v>7</v>
      </c>
      <c r="D1056" s="93" t="s">
        <v>2611</v>
      </c>
      <c r="E1056" t="str" cm="1">
        <f t="array" ref="E1056">IFERROR(_xlfn.SWITCH(A1056, "Tiny", "TS", "Mini", "MC", "Junior", "JC", "Senior", "SC", "GCSE", "GCSE"),"")</f>
        <v>GCSE</v>
      </c>
      <c r="F1056" s="92" t="str">
        <f ca="1">IFERROR(VLOOKUP(I1056,INDIRECT(A1056&amp;"!"&amp;" C:D"), 2, FALSE),"")</f>
        <v>Sound</v>
      </c>
      <c r="G1056" s="92" t="str" cm="1">
        <f t="array" ref="G1056">IFERROR(CONCATENATE(TEXT(_xlfn.SWITCH(A1056, "Tiny", "1", "Mini", "2", "Junior", "3", "Senior", "4", "GCSE", "5"),"00"),"-", IF(ISBLANK(B1056), "XX", TEXT(B1056,"00")), "-", TEXT(C1056,"000")),"")</f>
        <v>05-XX-007</v>
      </c>
      <c r="H1056" t="str">
        <f>A1056&amp;D1056</f>
        <v>GCSE0c760bb3-c331-4a98-85e9-4e5867b69e6a</v>
      </c>
      <c r="I1056" s="97" t="str">
        <f>IF(ISBLANK(A1056), "", IF(ISNUMBER(B1056),_xlfn.CONCAT(E1056, B1056, ".", C1056), _xlfn.CONCAT(E1056, C1056)))</f>
        <v>GCSE7</v>
      </c>
    </row>
    <row r="1057" spans="1:9" customFormat="1" x14ac:dyDescent="0.45">
      <c r="A1057" s="96" t="s">
        <v>14</v>
      </c>
      <c r="C1057" s="92">
        <v>7</v>
      </c>
      <c r="D1057" s="93" t="s">
        <v>2614</v>
      </c>
      <c r="E1057" t="str" cm="1">
        <f t="array" ref="E1057">IFERROR(_xlfn.SWITCH(A1057, "Tiny", "TS", "Mini", "MC", "Junior", "JC", "Senior", "SC", "GCSE", "GCSE"),"")</f>
        <v>GCSE</v>
      </c>
      <c r="F1057" s="92" t="str">
        <f ca="1">IFERROR(VLOOKUP(I1057,INDIRECT(A1057&amp;"!"&amp;" C:D"), 2, FALSE),"")</f>
        <v>Sound</v>
      </c>
      <c r="G1057" s="92" t="str" cm="1">
        <f t="array" ref="G1057">IFERROR(CONCATENATE(TEXT(_xlfn.SWITCH(A1057, "Tiny", "1", "Mini", "2", "Junior", "3", "Senior", "4", "GCSE", "5"),"00"),"-", IF(ISBLANK(B1057), "XX", TEXT(B1057,"00")), "-", TEXT(C1057,"000")),"")</f>
        <v>05-XX-007</v>
      </c>
      <c r="H1057" t="str">
        <f>A1057&amp;D1057</f>
        <v>GCSE21aab4b5-e518-48d5-8571-03fc3f533e00</v>
      </c>
      <c r="I1057" s="97" t="str">
        <f>IF(ISBLANK(A1057), "", IF(ISNUMBER(B1057),_xlfn.CONCAT(E1057, B1057, ".", C1057), _xlfn.CONCAT(E1057, C1057)))</f>
        <v>GCSE7</v>
      </c>
    </row>
    <row r="1058" spans="1:9" customFormat="1" x14ac:dyDescent="0.45">
      <c r="A1058" s="96" t="s">
        <v>14</v>
      </c>
      <c r="C1058" s="92">
        <v>7</v>
      </c>
      <c r="D1058" s="93" t="s">
        <v>2625</v>
      </c>
      <c r="E1058" t="str" cm="1">
        <f t="array" ref="E1058">IFERROR(_xlfn.SWITCH(A1058, "Tiny", "TS", "Mini", "MC", "Junior", "JC", "Senior", "SC", "GCSE", "GCSE"),"")</f>
        <v>GCSE</v>
      </c>
      <c r="F1058" s="92" t="str">
        <f ca="1">IFERROR(VLOOKUP(I1058,INDIRECT(A1058&amp;"!"&amp;" C:D"), 2, FALSE),"")</f>
        <v>Sound</v>
      </c>
      <c r="G1058" s="92" t="str" cm="1">
        <f t="array" ref="G1058">IFERROR(CONCATENATE(TEXT(_xlfn.SWITCH(A1058, "Tiny", "1", "Mini", "2", "Junior", "3", "Senior", "4", "GCSE", "5"),"00"),"-", IF(ISBLANK(B1058), "XX", TEXT(B1058,"00")), "-", TEXT(C1058,"000")),"")</f>
        <v>05-XX-007</v>
      </c>
      <c r="H1058" t="str">
        <f>A1058&amp;D1058</f>
        <v>GCSE3f02cb53-6833-46f9-b380-cf7ae3a6493f</v>
      </c>
      <c r="I1058" s="97" t="str">
        <f>IF(ISBLANK(A1058), "", IF(ISNUMBER(B1058),_xlfn.CONCAT(E1058, B1058, ".", C1058), _xlfn.CONCAT(E1058, C1058)))</f>
        <v>GCSE7</v>
      </c>
    </row>
    <row r="1059" spans="1:9" customFormat="1" x14ac:dyDescent="0.45">
      <c r="A1059" s="96" t="s">
        <v>14</v>
      </c>
      <c r="C1059" s="92">
        <v>7</v>
      </c>
      <c r="D1059" s="93" t="s">
        <v>2608</v>
      </c>
      <c r="E1059" t="str" cm="1">
        <f t="array" ref="E1059">IFERROR(_xlfn.SWITCH(A1059, "Tiny", "TS", "Mini", "MC", "Junior", "JC", "Senior", "SC", "GCSE", "GCSE"),"")</f>
        <v>GCSE</v>
      </c>
      <c r="F1059" s="92" t="str">
        <f ca="1">IFERROR(VLOOKUP(I1059,INDIRECT(A1059&amp;"!"&amp;" C:D"), 2, FALSE),"")</f>
        <v>Sound</v>
      </c>
      <c r="G1059" s="92" t="str" cm="1">
        <f t="array" ref="G1059">IFERROR(CONCATENATE(TEXT(_xlfn.SWITCH(A1059, "Tiny", "1", "Mini", "2", "Junior", "3", "Senior", "4", "GCSE", "5"),"00"),"-", IF(ISBLANK(B1059), "XX", TEXT(B1059,"00")), "-", TEXT(C1059,"000")),"")</f>
        <v>05-XX-007</v>
      </c>
      <c r="H1059" t="str">
        <f>A1059&amp;D1059</f>
        <v>GCSE68574b50-a899-48ed-9bd2-9f55a5e3c71d</v>
      </c>
      <c r="I1059" s="97" t="str">
        <f>IF(ISBLANK(A1059), "", IF(ISNUMBER(B1059),_xlfn.CONCAT(E1059, B1059, ".", C1059), _xlfn.CONCAT(E1059, C1059)))</f>
        <v>GCSE7</v>
      </c>
    </row>
    <row r="1060" spans="1:9" customFormat="1" x14ac:dyDescent="0.45">
      <c r="A1060" s="96" t="s">
        <v>14</v>
      </c>
      <c r="C1060" s="92">
        <v>7</v>
      </c>
      <c r="D1060" s="93" t="s">
        <v>2622</v>
      </c>
      <c r="E1060" t="str" cm="1">
        <f t="array" ref="E1060">IFERROR(_xlfn.SWITCH(A1060, "Tiny", "TS", "Mini", "MC", "Junior", "JC", "Senior", "SC", "GCSE", "GCSE"),"")</f>
        <v>GCSE</v>
      </c>
      <c r="F1060" s="92" t="str">
        <f ca="1">IFERROR(VLOOKUP(I1060,INDIRECT(A1060&amp;"!"&amp;" C:D"), 2, FALSE),"")</f>
        <v>Sound</v>
      </c>
      <c r="G1060" s="92" t="str" cm="1">
        <f t="array" ref="G1060">IFERROR(CONCATENATE(TEXT(_xlfn.SWITCH(A1060, "Tiny", "1", "Mini", "2", "Junior", "3", "Senior", "4", "GCSE", "5"),"00"),"-", IF(ISBLANK(B1060), "XX", TEXT(B1060,"00")), "-", TEXT(C1060,"000")),"")</f>
        <v>05-XX-007</v>
      </c>
      <c r="H1060" t="str">
        <f>A1060&amp;D1060</f>
        <v>GCSE86c52e97-6480-47cb-9e48-70d1a03930ac</v>
      </c>
      <c r="I1060" s="97" t="str">
        <f>IF(ISBLANK(A1060), "", IF(ISNUMBER(B1060),_xlfn.CONCAT(E1060, B1060, ".", C1060), _xlfn.CONCAT(E1060, C1060)))</f>
        <v>GCSE7</v>
      </c>
    </row>
    <row r="1061" spans="1:9" customFormat="1" x14ac:dyDescent="0.45">
      <c r="A1061" s="96" t="s">
        <v>14</v>
      </c>
      <c r="C1061" s="92">
        <v>7</v>
      </c>
      <c r="D1061" s="93" t="s">
        <v>2629</v>
      </c>
      <c r="E1061" t="str" cm="1">
        <f t="array" ref="E1061">IFERROR(_xlfn.SWITCH(A1061, "Tiny", "TS", "Mini", "MC", "Junior", "JC", "Senior", "SC", "GCSE", "GCSE"),"")</f>
        <v>GCSE</v>
      </c>
      <c r="F1061" s="92" t="str">
        <f ca="1">IFERROR(VLOOKUP(I1061,INDIRECT(A1061&amp;"!"&amp;" C:D"), 2, FALSE),"")</f>
        <v>Sound</v>
      </c>
      <c r="G1061" s="92" t="str" cm="1">
        <f t="array" ref="G1061">IFERROR(CONCATENATE(TEXT(_xlfn.SWITCH(A1061, "Tiny", "1", "Mini", "2", "Junior", "3", "Senior", "4", "GCSE", "5"),"00"),"-", IF(ISBLANK(B1061), "XX", TEXT(B1061,"00")), "-", TEXT(C1061,"000")),"")</f>
        <v>05-XX-007</v>
      </c>
      <c r="H1061" t="str">
        <f>A1061&amp;D1061</f>
        <v>GCSE9a4de1ac-2821-4df8-b095-d2be0c29ad26</v>
      </c>
      <c r="I1061" s="97" t="str">
        <f>IF(ISBLANK(A1061), "", IF(ISNUMBER(B1061),_xlfn.CONCAT(E1061, B1061, ".", C1061), _xlfn.CONCAT(E1061, C1061)))</f>
        <v>GCSE7</v>
      </c>
    </row>
    <row r="1062" spans="1:9" customFormat="1" x14ac:dyDescent="0.45">
      <c r="A1062" s="96" t="s">
        <v>14</v>
      </c>
      <c r="C1062" s="92">
        <v>7</v>
      </c>
      <c r="D1062" s="93" t="s">
        <v>2618</v>
      </c>
      <c r="E1062" t="str" cm="1">
        <f t="array" ref="E1062">IFERROR(_xlfn.SWITCH(A1062, "Tiny", "TS", "Mini", "MC", "Junior", "JC", "Senior", "SC", "GCSE", "GCSE"),"")</f>
        <v>GCSE</v>
      </c>
      <c r="F1062" s="92" t="str">
        <f ca="1">IFERROR(VLOOKUP(I1062,INDIRECT(A1062&amp;"!"&amp;" C:D"), 2, FALSE),"")</f>
        <v>Sound</v>
      </c>
      <c r="G1062" s="92" t="str" cm="1">
        <f t="array" ref="G1062">IFERROR(CONCATENATE(TEXT(_xlfn.SWITCH(A1062, "Tiny", "1", "Mini", "2", "Junior", "3", "Senior", "4", "GCSE", "5"),"00"),"-", IF(ISBLANK(B1062), "XX", TEXT(B1062,"00")), "-", TEXT(C1062,"000")),"")</f>
        <v>05-XX-007</v>
      </c>
      <c r="H1062" t="str">
        <f>A1062&amp;D1062</f>
        <v>GCSEcbeaffbf-dda0-445e-be7a-3da447951d1c</v>
      </c>
      <c r="I1062" s="97" t="str">
        <f>IF(ISBLANK(A1062), "", IF(ISNUMBER(B1062),_xlfn.CONCAT(E1062, B1062, ".", C1062), _xlfn.CONCAT(E1062, C1062)))</f>
        <v>GCSE7</v>
      </c>
    </row>
    <row r="1063" spans="1:9" customFormat="1" x14ac:dyDescent="0.45">
      <c r="A1063" s="96" t="s">
        <v>14</v>
      </c>
      <c r="C1063" s="92">
        <v>8</v>
      </c>
      <c r="D1063" s="93" t="s">
        <v>2262</v>
      </c>
      <c r="E1063" t="str" cm="1">
        <f t="array" ref="E1063">IFERROR(_xlfn.SWITCH(A1063, "Tiny", "TS", "Mini", "MC", "Junior", "JC", "Senior", "SC", "GCSE", "GCSE"),"")</f>
        <v>GCSE</v>
      </c>
      <c r="F1063" s="92" t="str">
        <f ca="1">IFERROR(VLOOKUP(I1063,INDIRECT(A1063&amp;"!"&amp;" C:D"), 2, FALSE),"")</f>
        <v>Storage</v>
      </c>
      <c r="G1063" s="92" t="str" cm="1">
        <f t="array" ref="G1063">IFERROR(CONCATENATE(TEXT(_xlfn.SWITCH(A1063, "Tiny", "1", "Mini", "2", "Junior", "3", "Senior", "4", "GCSE", "5"),"00"),"-", IF(ISBLANK(B1063), "XX", TEXT(B1063,"00")), "-", TEXT(C1063,"000")),"")</f>
        <v>05-XX-008</v>
      </c>
      <c r="H1063" t="str">
        <f>A1063&amp;D1063</f>
        <v>GCSE0513f28b-618d-4a1e-bc09-6d1f93459024</v>
      </c>
      <c r="I1063" s="97" t="str">
        <f>IF(ISBLANK(A1063), "", IF(ISNUMBER(B1063),_xlfn.CONCAT(E1063, B1063, ".", C1063), _xlfn.CONCAT(E1063, C1063)))</f>
        <v>GCSE8</v>
      </c>
    </row>
    <row r="1064" spans="1:9" customFormat="1" x14ac:dyDescent="0.45">
      <c r="A1064" s="96" t="s">
        <v>14</v>
      </c>
      <c r="C1064" s="92">
        <v>8</v>
      </c>
      <c r="D1064" s="93" t="s">
        <v>2258</v>
      </c>
      <c r="E1064" t="str" cm="1">
        <f t="array" ref="E1064">IFERROR(_xlfn.SWITCH(A1064, "Tiny", "TS", "Mini", "MC", "Junior", "JC", "Senior", "SC", "GCSE", "GCSE"),"")</f>
        <v>GCSE</v>
      </c>
      <c r="F1064" s="92" t="str">
        <f ca="1">IFERROR(VLOOKUP(I1064,INDIRECT(A1064&amp;"!"&amp;" C:D"), 2, FALSE),"")</f>
        <v>Storage</v>
      </c>
      <c r="G1064" s="92" t="str" cm="1">
        <f t="array" ref="G1064">IFERROR(CONCATENATE(TEXT(_xlfn.SWITCH(A1064, "Tiny", "1", "Mini", "2", "Junior", "3", "Senior", "4", "GCSE", "5"),"00"),"-", IF(ISBLANK(B1064), "XX", TEXT(B1064,"00")), "-", TEXT(C1064,"000")),"")</f>
        <v>05-XX-008</v>
      </c>
      <c r="H1064" t="str">
        <f>A1064&amp;D1064</f>
        <v>GCSE1e5b7f09-df67-423e-96e9-ce917c318288</v>
      </c>
      <c r="I1064" s="97" t="str">
        <f>IF(ISBLANK(A1064), "", IF(ISNUMBER(B1064),_xlfn.CONCAT(E1064, B1064, ".", C1064), _xlfn.CONCAT(E1064, C1064)))</f>
        <v>GCSE8</v>
      </c>
    </row>
    <row r="1065" spans="1:9" customFormat="1" x14ac:dyDescent="0.45">
      <c r="A1065" s="96" t="s">
        <v>14</v>
      </c>
      <c r="C1065" s="92">
        <v>8</v>
      </c>
      <c r="D1065" s="93" t="s">
        <v>2244</v>
      </c>
      <c r="E1065" t="str" cm="1">
        <f t="array" ref="E1065">IFERROR(_xlfn.SWITCH(A1065, "Tiny", "TS", "Mini", "MC", "Junior", "JC", "Senior", "SC", "GCSE", "GCSE"),"")</f>
        <v>GCSE</v>
      </c>
      <c r="F1065" s="92" t="str">
        <f ca="1">IFERROR(VLOOKUP(I1065,INDIRECT(A1065&amp;"!"&amp;" C:D"), 2, FALSE),"")</f>
        <v>Storage</v>
      </c>
      <c r="G1065" s="92" t="str" cm="1">
        <f t="array" ref="G1065">IFERROR(CONCATENATE(TEXT(_xlfn.SWITCH(A1065, "Tiny", "1", "Mini", "2", "Junior", "3", "Senior", "4", "GCSE", "5"),"00"),"-", IF(ISBLANK(B1065), "XX", TEXT(B1065,"00")), "-", TEXT(C1065,"000")),"")</f>
        <v>05-XX-008</v>
      </c>
      <c r="H1065" t="str">
        <f>A1065&amp;D1065</f>
        <v>GCSE4198d900-41b5-4493-bc88-abf7018c1ab4</v>
      </c>
      <c r="I1065" s="97" t="str">
        <f>IF(ISBLANK(A1065), "", IF(ISNUMBER(B1065),_xlfn.CONCAT(E1065, B1065, ".", C1065), _xlfn.CONCAT(E1065, C1065)))</f>
        <v>GCSE8</v>
      </c>
    </row>
    <row r="1066" spans="1:9" customFormat="1" x14ac:dyDescent="0.45">
      <c r="A1066" s="96" t="s">
        <v>14</v>
      </c>
      <c r="C1066" s="92">
        <v>8</v>
      </c>
      <c r="D1066" s="93" t="s">
        <v>2248</v>
      </c>
      <c r="E1066" t="str" cm="1">
        <f t="array" ref="E1066">IFERROR(_xlfn.SWITCH(A1066, "Tiny", "TS", "Mini", "MC", "Junior", "JC", "Senior", "SC", "GCSE", "GCSE"),"")</f>
        <v>GCSE</v>
      </c>
      <c r="F1066" s="92" t="str">
        <f ca="1">IFERROR(VLOOKUP(I1066,INDIRECT(A1066&amp;"!"&amp;" C:D"), 2, FALSE),"")</f>
        <v>Storage</v>
      </c>
      <c r="G1066" s="92" t="str" cm="1">
        <f t="array" ref="G1066">IFERROR(CONCATENATE(TEXT(_xlfn.SWITCH(A1066, "Tiny", "1", "Mini", "2", "Junior", "3", "Senior", "4", "GCSE", "5"),"00"),"-", IF(ISBLANK(B1066), "XX", TEXT(B1066,"00")), "-", TEXT(C1066,"000")),"")</f>
        <v>05-XX-008</v>
      </c>
      <c r="H1066" t="str">
        <f>A1066&amp;D1066</f>
        <v>GCSE570cc4f8-28b1-4e50-b585-b556ae0eedd5</v>
      </c>
      <c r="I1066" s="97" t="str">
        <f>IF(ISBLANK(A1066), "", IF(ISNUMBER(B1066),_xlfn.CONCAT(E1066, B1066, ".", C1066), _xlfn.CONCAT(E1066, C1066)))</f>
        <v>GCSE8</v>
      </c>
    </row>
    <row r="1067" spans="1:9" customFormat="1" x14ac:dyDescent="0.45">
      <c r="A1067" s="96" t="s">
        <v>14</v>
      </c>
      <c r="C1067" s="92">
        <v>8</v>
      </c>
      <c r="D1067" s="93" t="s">
        <v>2226</v>
      </c>
      <c r="E1067" t="str" cm="1">
        <f t="array" ref="E1067">IFERROR(_xlfn.SWITCH(A1067, "Tiny", "TS", "Mini", "MC", "Junior", "JC", "Senior", "SC", "GCSE", "GCSE"),"")</f>
        <v>GCSE</v>
      </c>
      <c r="F1067" s="92" t="str">
        <f ca="1">IFERROR(VLOOKUP(I1067,INDIRECT(A1067&amp;"!"&amp;" C:D"), 2, FALSE),"")</f>
        <v>Storage</v>
      </c>
      <c r="G1067" s="92" t="str" cm="1">
        <f t="array" ref="G1067">IFERROR(CONCATENATE(TEXT(_xlfn.SWITCH(A1067, "Tiny", "1", "Mini", "2", "Junior", "3", "Senior", "4", "GCSE", "5"),"00"),"-", IF(ISBLANK(B1067), "XX", TEXT(B1067,"00")), "-", TEXT(C1067,"000")),"")</f>
        <v>05-XX-008</v>
      </c>
      <c r="H1067" t="str">
        <f>A1067&amp;D1067</f>
        <v>GCSE8e0b3e7f-1d75-4a83-a36a-256505c61176</v>
      </c>
      <c r="I1067" s="97" t="str">
        <f>IF(ISBLANK(A1067), "", IF(ISNUMBER(B1067),_xlfn.CONCAT(E1067, B1067, ".", C1067), _xlfn.CONCAT(E1067, C1067)))</f>
        <v>GCSE8</v>
      </c>
    </row>
    <row r="1068" spans="1:9" customFormat="1" x14ac:dyDescent="0.45">
      <c r="A1068" s="96" t="s">
        <v>14</v>
      </c>
      <c r="C1068" s="92">
        <v>8</v>
      </c>
      <c r="D1068" s="93" t="s">
        <v>2235</v>
      </c>
      <c r="E1068" t="str" cm="1">
        <f t="array" ref="E1068">IFERROR(_xlfn.SWITCH(A1068, "Tiny", "TS", "Mini", "MC", "Junior", "JC", "Senior", "SC", "GCSE", "GCSE"),"")</f>
        <v>GCSE</v>
      </c>
      <c r="F1068" s="92" t="str">
        <f ca="1">IFERROR(VLOOKUP(I1068,INDIRECT(A1068&amp;"!"&amp;" C:D"), 2, FALSE),"")</f>
        <v>Storage</v>
      </c>
      <c r="G1068" s="92" t="str" cm="1">
        <f t="array" ref="G1068">IFERROR(CONCATENATE(TEXT(_xlfn.SWITCH(A1068, "Tiny", "1", "Mini", "2", "Junior", "3", "Senior", "4", "GCSE", "5"),"00"),"-", IF(ISBLANK(B1068), "XX", TEXT(B1068,"00")), "-", TEXT(C1068,"000")),"")</f>
        <v>05-XX-008</v>
      </c>
      <c r="H1068" t="str">
        <f>A1068&amp;D1068</f>
        <v>GCSEca864824-6169-4198-9d22-d9961459126c</v>
      </c>
      <c r="I1068" s="97" t="str">
        <f>IF(ISBLANK(A1068), "", IF(ISNUMBER(B1068),_xlfn.CONCAT(E1068, B1068, ".", C1068), _xlfn.CONCAT(E1068, C1068)))</f>
        <v>GCSE8</v>
      </c>
    </row>
    <row r="1069" spans="1:9" customFormat="1" x14ac:dyDescent="0.45">
      <c r="A1069" s="96" t="s">
        <v>14</v>
      </c>
      <c r="C1069" s="92">
        <v>8</v>
      </c>
      <c r="D1069" s="93" t="s">
        <v>2231</v>
      </c>
      <c r="E1069" t="str" cm="1">
        <f t="array" ref="E1069">IFERROR(_xlfn.SWITCH(A1069, "Tiny", "TS", "Mini", "MC", "Junior", "JC", "Senior", "SC", "GCSE", "GCSE"),"")</f>
        <v>GCSE</v>
      </c>
      <c r="F1069" s="92" t="str">
        <f ca="1">IFERROR(VLOOKUP(I1069,INDIRECT(A1069&amp;"!"&amp;" C:D"), 2, FALSE),"")</f>
        <v>Storage</v>
      </c>
      <c r="G1069" s="92" t="str" cm="1">
        <f t="array" ref="G1069">IFERROR(CONCATENATE(TEXT(_xlfn.SWITCH(A1069, "Tiny", "1", "Mini", "2", "Junior", "3", "Senior", "4", "GCSE", "5"),"00"),"-", IF(ISBLANK(B1069), "XX", TEXT(B1069,"00")), "-", TEXT(C1069,"000")),"")</f>
        <v>05-XX-008</v>
      </c>
      <c r="H1069" t="str">
        <f>A1069&amp;D1069</f>
        <v>GCSEe12b8303-75e2-4da3-b462-7edbcccd16d9</v>
      </c>
      <c r="I1069" s="97" t="str">
        <f>IF(ISBLANK(A1069), "", IF(ISNUMBER(B1069),_xlfn.CONCAT(E1069, B1069, ".", C1069), _xlfn.CONCAT(E1069, C1069)))</f>
        <v>GCSE8</v>
      </c>
    </row>
    <row r="1070" spans="1:9" customFormat="1" x14ac:dyDescent="0.45">
      <c r="A1070" s="96" t="s">
        <v>14</v>
      </c>
      <c r="C1070" s="92">
        <v>8</v>
      </c>
      <c r="D1070" s="93" t="s">
        <v>2239</v>
      </c>
      <c r="E1070" t="str" cm="1">
        <f t="array" ref="E1070">IFERROR(_xlfn.SWITCH(A1070, "Tiny", "TS", "Mini", "MC", "Junior", "JC", "Senior", "SC", "GCSE", "GCSE"),"")</f>
        <v>GCSE</v>
      </c>
      <c r="F1070" s="92" t="str">
        <f ca="1">IFERROR(VLOOKUP(I1070,INDIRECT(A1070&amp;"!"&amp;" C:D"), 2, FALSE),"")</f>
        <v>Storage</v>
      </c>
      <c r="G1070" s="92" t="str" cm="1">
        <f t="array" ref="G1070">IFERROR(CONCATENATE(TEXT(_xlfn.SWITCH(A1070, "Tiny", "1", "Mini", "2", "Junior", "3", "Senior", "4", "GCSE", "5"),"00"),"-", IF(ISBLANK(B1070), "XX", TEXT(B1070,"00")), "-", TEXT(C1070,"000")),"")</f>
        <v>05-XX-008</v>
      </c>
      <c r="H1070" t="str">
        <f>A1070&amp;D1070</f>
        <v>GCSEf313152b-04c8-4392-a024-68401827e450</v>
      </c>
      <c r="I1070" s="97" t="str">
        <f>IF(ISBLANK(A1070), "", IF(ISNUMBER(B1070),_xlfn.CONCAT(E1070, B1070, ".", C1070), _xlfn.CONCAT(E1070, C1070)))</f>
        <v>GCSE8</v>
      </c>
    </row>
    <row r="1071" spans="1:9" customFormat="1" x14ac:dyDescent="0.45">
      <c r="A1071" s="96" t="s">
        <v>14</v>
      </c>
      <c r="C1071" s="92">
        <v>8</v>
      </c>
      <c r="D1071" s="93" t="s">
        <v>2251</v>
      </c>
      <c r="E1071" t="str" cm="1">
        <f t="array" ref="E1071">IFERROR(_xlfn.SWITCH(A1071, "Tiny", "TS", "Mini", "MC", "Junior", "JC", "Senior", "SC", "GCSE", "GCSE"),"")</f>
        <v>GCSE</v>
      </c>
      <c r="F1071" s="92" t="str">
        <f ca="1">IFERROR(VLOOKUP(I1071,INDIRECT(A1071&amp;"!"&amp;" C:D"), 2, FALSE),"")</f>
        <v>Storage</v>
      </c>
      <c r="G1071" s="92" t="str" cm="1">
        <f t="array" ref="G1071">IFERROR(CONCATENATE(TEXT(_xlfn.SWITCH(A1071, "Tiny", "1", "Mini", "2", "Junior", "3", "Senior", "4", "GCSE", "5"),"00"),"-", IF(ISBLANK(B1071), "XX", TEXT(B1071,"00")), "-", TEXT(C1071,"000")),"")</f>
        <v>05-XX-008</v>
      </c>
      <c r="H1071" t="str">
        <f>A1071&amp;D1071</f>
        <v>GCSEf5b449c7-214c-4438-a15a-4c5e3b795737</v>
      </c>
      <c r="I1071" s="97" t="str">
        <f>IF(ISBLANK(A1071), "", IF(ISNUMBER(B1071),_xlfn.CONCAT(E1071, B1071, ".", C1071), _xlfn.CONCAT(E1071, C1071)))</f>
        <v>GCSE8</v>
      </c>
    </row>
    <row r="1072" spans="1:9" customFormat="1" x14ac:dyDescent="0.45">
      <c r="A1072" s="96" t="s">
        <v>14</v>
      </c>
      <c r="C1072" s="92">
        <v>8</v>
      </c>
      <c r="D1072" s="93" t="s">
        <v>2254</v>
      </c>
      <c r="E1072" t="str" cm="1">
        <f t="array" ref="E1072">IFERROR(_xlfn.SWITCH(A1072, "Tiny", "TS", "Mini", "MC", "Junior", "JC", "Senior", "SC", "GCSE", "GCSE"),"")</f>
        <v>GCSE</v>
      </c>
      <c r="F1072" s="92" t="str">
        <f ca="1">IFERROR(VLOOKUP(I1072,INDIRECT(A1072&amp;"!"&amp;" C:D"), 2, FALSE),"")</f>
        <v>Storage</v>
      </c>
      <c r="G1072" s="92" t="str" cm="1">
        <f t="array" ref="G1072">IFERROR(CONCATENATE(TEXT(_xlfn.SWITCH(A1072, "Tiny", "1", "Mini", "2", "Junior", "3", "Senior", "4", "GCSE", "5"),"00"),"-", IF(ISBLANK(B1072), "XX", TEXT(B1072,"00")), "-", TEXT(C1072,"000")),"")</f>
        <v>05-XX-008</v>
      </c>
      <c r="H1072" t="str">
        <f>A1072&amp;D1072</f>
        <v>GCSEfc831a87-c442-48a9-851f-2d024be44240</v>
      </c>
      <c r="I1072" s="97" t="str">
        <f>IF(ISBLANK(A1072), "", IF(ISNUMBER(B1072),_xlfn.CONCAT(E1072, B1072, ".", C1072), _xlfn.CONCAT(E1072, C1072)))</f>
        <v>GCSE8</v>
      </c>
    </row>
    <row r="1073" spans="1:9" customFormat="1" x14ac:dyDescent="0.45">
      <c r="A1073" s="96" t="s">
        <v>14</v>
      </c>
      <c r="C1073" s="92">
        <v>9</v>
      </c>
      <c r="D1073" s="93" t="s">
        <v>2364</v>
      </c>
      <c r="E1073" t="str" cm="1">
        <f t="array" ref="E1073">IFERROR(_xlfn.SWITCH(A1073, "Tiny", "TS", "Mini", "MC", "Junior", "JC", "Senior", "SC", "GCSE", "GCSE"),"")</f>
        <v>GCSE</v>
      </c>
      <c r="F1073" s="92" t="str">
        <f ca="1">IFERROR(VLOOKUP(I1073,INDIRECT(A1073&amp;"!"&amp;" C:D"), 2, FALSE),"")</f>
        <v>Memory</v>
      </c>
      <c r="G1073" s="92" t="str" cm="1">
        <f t="array" ref="G1073">IFERROR(CONCATENATE(TEXT(_xlfn.SWITCH(A1073, "Tiny", "1", "Mini", "2", "Junior", "3", "Senior", "4", "GCSE", "5"),"00"),"-", IF(ISBLANK(B1073), "XX", TEXT(B1073,"00")), "-", TEXT(C1073,"000")),"")</f>
        <v>05-XX-009</v>
      </c>
      <c r="H1073" t="str">
        <f>A1073&amp;D1073</f>
        <v>GCSE176ca8d9-a66e-4dd2-86e7-0b42fd0a54a4</v>
      </c>
      <c r="I1073" s="97" t="str">
        <f>IF(ISBLANK(A1073), "", IF(ISNUMBER(B1073),_xlfn.CONCAT(E1073, B1073, ".", C1073), _xlfn.CONCAT(E1073, C1073)))</f>
        <v>GCSE9</v>
      </c>
    </row>
    <row r="1074" spans="1:9" customFormat="1" x14ac:dyDescent="0.45">
      <c r="A1074" s="96" t="s">
        <v>14</v>
      </c>
      <c r="C1074" s="92">
        <v>9</v>
      </c>
      <c r="D1074" s="93" t="s">
        <v>2343</v>
      </c>
      <c r="E1074" t="str" cm="1">
        <f t="array" ref="E1074">IFERROR(_xlfn.SWITCH(A1074, "Tiny", "TS", "Mini", "MC", "Junior", "JC", "Senior", "SC", "GCSE", "GCSE"),"")</f>
        <v>GCSE</v>
      </c>
      <c r="F1074" s="92" t="str">
        <f ca="1">IFERROR(VLOOKUP(I1074,INDIRECT(A1074&amp;"!"&amp;" C:D"), 2, FALSE),"")</f>
        <v>Memory</v>
      </c>
      <c r="G1074" s="92" t="str" cm="1">
        <f t="array" ref="G1074">IFERROR(CONCATENATE(TEXT(_xlfn.SWITCH(A1074, "Tiny", "1", "Mini", "2", "Junior", "3", "Senior", "4", "GCSE", "5"),"00"),"-", IF(ISBLANK(B1074), "XX", TEXT(B1074,"00")), "-", TEXT(C1074,"000")),"")</f>
        <v>05-XX-009</v>
      </c>
      <c r="H1074" t="str">
        <f>A1074&amp;D1074</f>
        <v>GCSE2028e239-e0fe-4a50-9103-088438ad4f69</v>
      </c>
      <c r="I1074" s="97" t="str">
        <f>IF(ISBLANK(A1074), "", IF(ISNUMBER(B1074),_xlfn.CONCAT(E1074, B1074, ".", C1074), _xlfn.CONCAT(E1074, C1074)))</f>
        <v>GCSE9</v>
      </c>
    </row>
    <row r="1075" spans="1:9" customFormat="1" x14ac:dyDescent="0.45">
      <c r="A1075" s="96" t="s">
        <v>14</v>
      </c>
      <c r="C1075" s="92">
        <v>9</v>
      </c>
      <c r="D1075" s="93" t="s">
        <v>2356</v>
      </c>
      <c r="E1075" t="str" cm="1">
        <f t="array" ref="E1075">IFERROR(_xlfn.SWITCH(A1075, "Tiny", "TS", "Mini", "MC", "Junior", "JC", "Senior", "SC", "GCSE", "GCSE"),"")</f>
        <v>GCSE</v>
      </c>
      <c r="F1075" s="92" t="str">
        <f ca="1">IFERROR(VLOOKUP(I1075,INDIRECT(A1075&amp;"!"&amp;" C:D"), 2, FALSE),"")</f>
        <v>Memory</v>
      </c>
      <c r="G1075" s="92" t="str" cm="1">
        <f t="array" ref="G1075">IFERROR(CONCATENATE(TEXT(_xlfn.SWITCH(A1075, "Tiny", "1", "Mini", "2", "Junior", "3", "Senior", "4", "GCSE", "5"),"00"),"-", IF(ISBLANK(B1075), "XX", TEXT(B1075,"00")), "-", TEXT(C1075,"000")),"")</f>
        <v>05-XX-009</v>
      </c>
      <c r="H1075" t="str">
        <f>A1075&amp;D1075</f>
        <v>GCSE2032d3bf-8780-4eae-b513-804d9b5e4302</v>
      </c>
      <c r="I1075" s="97" t="str">
        <f>IF(ISBLANK(A1075), "", IF(ISNUMBER(B1075),_xlfn.CONCAT(E1075, B1075, ".", C1075), _xlfn.CONCAT(E1075, C1075)))</f>
        <v>GCSE9</v>
      </c>
    </row>
    <row r="1076" spans="1:9" customFormat="1" x14ac:dyDescent="0.45">
      <c r="A1076" s="96" t="s">
        <v>14</v>
      </c>
      <c r="C1076" s="92">
        <v>9</v>
      </c>
      <c r="D1076" s="93" t="s">
        <v>2352</v>
      </c>
      <c r="E1076" t="str" cm="1">
        <f t="array" ref="E1076">IFERROR(_xlfn.SWITCH(A1076, "Tiny", "TS", "Mini", "MC", "Junior", "JC", "Senior", "SC", "GCSE", "GCSE"),"")</f>
        <v>GCSE</v>
      </c>
      <c r="F1076" s="92" t="str">
        <f ca="1">IFERROR(VLOOKUP(I1076,INDIRECT(A1076&amp;"!"&amp;" C:D"), 2, FALSE),"")</f>
        <v>Memory</v>
      </c>
      <c r="G1076" s="92" t="str" cm="1">
        <f t="array" ref="G1076">IFERROR(CONCATENATE(TEXT(_xlfn.SWITCH(A1076, "Tiny", "1", "Mini", "2", "Junior", "3", "Senior", "4", "GCSE", "5"),"00"),"-", IF(ISBLANK(B1076), "XX", TEXT(B1076,"00")), "-", TEXT(C1076,"000")),"")</f>
        <v>05-XX-009</v>
      </c>
      <c r="H1076" t="str">
        <f>A1076&amp;D1076</f>
        <v>GCSE4a6d7765-b615-4c49-9865-0869f1815359</v>
      </c>
      <c r="I1076" s="97" t="str">
        <f>IF(ISBLANK(A1076), "", IF(ISNUMBER(B1076),_xlfn.CONCAT(E1076, B1076, ".", C1076), _xlfn.CONCAT(E1076, C1076)))</f>
        <v>GCSE9</v>
      </c>
    </row>
    <row r="1077" spans="1:9" customFormat="1" x14ac:dyDescent="0.45">
      <c r="A1077" s="96" t="s">
        <v>14</v>
      </c>
      <c r="C1077" s="92">
        <v>9</v>
      </c>
      <c r="D1077" s="93" t="s">
        <v>2349</v>
      </c>
      <c r="E1077" t="str" cm="1">
        <f t="array" ref="E1077">IFERROR(_xlfn.SWITCH(A1077, "Tiny", "TS", "Mini", "MC", "Junior", "JC", "Senior", "SC", "GCSE", "GCSE"),"")</f>
        <v>GCSE</v>
      </c>
      <c r="F1077" s="92" t="str">
        <f ca="1">IFERROR(VLOOKUP(I1077,INDIRECT(A1077&amp;"!"&amp;" C:D"), 2, FALSE),"")</f>
        <v>Memory</v>
      </c>
      <c r="G1077" s="92" t="str" cm="1">
        <f t="array" ref="G1077">IFERROR(CONCATENATE(TEXT(_xlfn.SWITCH(A1077, "Tiny", "1", "Mini", "2", "Junior", "3", "Senior", "4", "GCSE", "5"),"00"),"-", IF(ISBLANK(B1077), "XX", TEXT(B1077,"00")), "-", TEXT(C1077,"000")),"")</f>
        <v>05-XX-009</v>
      </c>
      <c r="H1077" t="str">
        <f>A1077&amp;D1077</f>
        <v>GCSE9b1144ee-aeb6-4724-9ea8-8c317412c487</v>
      </c>
      <c r="I1077" s="97" t="str">
        <f>IF(ISBLANK(A1077), "", IF(ISNUMBER(B1077),_xlfn.CONCAT(E1077, B1077, ".", C1077), _xlfn.CONCAT(E1077, C1077)))</f>
        <v>GCSE9</v>
      </c>
    </row>
    <row r="1078" spans="1:9" customFormat="1" x14ac:dyDescent="0.45">
      <c r="A1078" s="96" t="s">
        <v>14</v>
      </c>
      <c r="C1078" s="92">
        <v>9</v>
      </c>
      <c r="D1078" s="93" t="s">
        <v>2337</v>
      </c>
      <c r="E1078" t="str" cm="1">
        <f t="array" ref="E1078">IFERROR(_xlfn.SWITCH(A1078, "Tiny", "TS", "Mini", "MC", "Junior", "JC", "Senior", "SC", "GCSE", "GCSE"),"")</f>
        <v>GCSE</v>
      </c>
      <c r="F1078" s="92" t="str">
        <f ca="1">IFERROR(VLOOKUP(I1078,INDIRECT(A1078&amp;"!"&amp;" C:D"), 2, FALSE),"")</f>
        <v>Memory</v>
      </c>
      <c r="G1078" s="92" t="str" cm="1">
        <f t="array" ref="G1078">IFERROR(CONCATENATE(TEXT(_xlfn.SWITCH(A1078, "Tiny", "1", "Mini", "2", "Junior", "3", "Senior", "4", "GCSE", "5"),"00"),"-", IF(ISBLANK(B1078), "XX", TEXT(B1078,"00")), "-", TEXT(C1078,"000")),"")</f>
        <v>05-XX-009</v>
      </c>
      <c r="H1078" t="str">
        <f>A1078&amp;D1078</f>
        <v>GCSEdc1b40ff-ef07-449e-8427-81591b981516</v>
      </c>
      <c r="I1078" s="97" t="str">
        <f>IF(ISBLANK(A1078), "", IF(ISNUMBER(B1078),_xlfn.CONCAT(E1078, B1078, ".", C1078), _xlfn.CONCAT(E1078, C1078)))</f>
        <v>GCSE9</v>
      </c>
    </row>
    <row r="1079" spans="1:9" customFormat="1" x14ac:dyDescent="0.45">
      <c r="A1079" s="96" t="s">
        <v>14</v>
      </c>
      <c r="C1079" s="92">
        <v>9</v>
      </c>
      <c r="D1079" s="93" t="s">
        <v>2340</v>
      </c>
      <c r="E1079" t="str" cm="1">
        <f t="array" ref="E1079">IFERROR(_xlfn.SWITCH(A1079, "Tiny", "TS", "Mini", "MC", "Junior", "JC", "Senior", "SC", "GCSE", "GCSE"),"")</f>
        <v>GCSE</v>
      </c>
      <c r="F1079" s="92" t="str">
        <f ca="1">IFERROR(VLOOKUP(I1079,INDIRECT(A1079&amp;"!"&amp;" C:D"), 2, FALSE),"")</f>
        <v>Memory</v>
      </c>
      <c r="G1079" s="92" t="str" cm="1">
        <f t="array" ref="G1079">IFERROR(CONCATENATE(TEXT(_xlfn.SWITCH(A1079, "Tiny", "1", "Mini", "2", "Junior", "3", "Senior", "4", "GCSE", "5"),"00"),"-", IF(ISBLANK(B1079), "XX", TEXT(B1079,"00")), "-", TEXT(C1079,"000")),"")</f>
        <v>05-XX-009</v>
      </c>
      <c r="H1079" t="str">
        <f>A1079&amp;D1079</f>
        <v>GCSEdc1e5c44-c7b0-421f-9169-81e10e1206f1</v>
      </c>
      <c r="I1079" s="97" t="str">
        <f>IF(ISBLANK(A1079), "", IF(ISNUMBER(B1079),_xlfn.CONCAT(E1079, B1079, ".", C1079), _xlfn.CONCAT(E1079, C1079)))</f>
        <v>GCSE9</v>
      </c>
    </row>
    <row r="1080" spans="1:9" customFormat="1" x14ac:dyDescent="0.45">
      <c r="A1080" s="96" t="s">
        <v>14</v>
      </c>
      <c r="C1080" s="92">
        <v>9</v>
      </c>
      <c r="D1080" s="93" t="s">
        <v>2360</v>
      </c>
      <c r="E1080" t="str" cm="1">
        <f t="array" ref="E1080">IFERROR(_xlfn.SWITCH(A1080, "Tiny", "TS", "Mini", "MC", "Junior", "JC", "Senior", "SC", "GCSE", "GCSE"),"")</f>
        <v>GCSE</v>
      </c>
      <c r="F1080" s="92" t="str">
        <f ca="1">IFERROR(VLOOKUP(I1080,INDIRECT(A1080&amp;"!"&amp;" C:D"), 2, FALSE),"")</f>
        <v>Memory</v>
      </c>
      <c r="G1080" s="92" t="str" cm="1">
        <f t="array" ref="G1080">IFERROR(CONCATENATE(TEXT(_xlfn.SWITCH(A1080, "Tiny", "1", "Mini", "2", "Junior", "3", "Senior", "4", "GCSE", "5"),"00"),"-", IF(ISBLANK(B1080), "XX", TEXT(B1080,"00")), "-", TEXT(C1080,"000")),"")</f>
        <v>05-XX-009</v>
      </c>
      <c r="H1080" t="str">
        <f>A1080&amp;D1080</f>
        <v>GCSEdc97190e-0f9d-45f5-b052-dad8c5a39e53</v>
      </c>
      <c r="I1080" s="97" t="str">
        <f>IF(ISBLANK(A1080), "", IF(ISNUMBER(B1080),_xlfn.CONCAT(E1080, B1080, ".", C1080), _xlfn.CONCAT(E1080, C1080)))</f>
        <v>GCSE9</v>
      </c>
    </row>
    <row r="1081" spans="1:9" customFormat="1" x14ac:dyDescent="0.45">
      <c r="A1081" s="96" t="s">
        <v>14</v>
      </c>
      <c r="C1081" s="92">
        <v>9</v>
      </c>
      <c r="D1081" s="93" t="s">
        <v>2346</v>
      </c>
      <c r="E1081" t="str" cm="1">
        <f t="array" ref="E1081">IFERROR(_xlfn.SWITCH(A1081, "Tiny", "TS", "Mini", "MC", "Junior", "JC", "Senior", "SC", "GCSE", "GCSE"),"")</f>
        <v>GCSE</v>
      </c>
      <c r="F1081" s="92" t="str">
        <f ca="1">IFERROR(VLOOKUP(I1081,INDIRECT(A1081&amp;"!"&amp;" C:D"), 2, FALSE),"")</f>
        <v>Memory</v>
      </c>
      <c r="G1081" s="92" t="str" cm="1">
        <f t="array" ref="G1081">IFERROR(CONCATENATE(TEXT(_xlfn.SWITCH(A1081, "Tiny", "1", "Mini", "2", "Junior", "3", "Senior", "4", "GCSE", "5"),"00"),"-", IF(ISBLANK(B1081), "XX", TEXT(B1081,"00")), "-", TEXT(C1081,"000")),"")</f>
        <v>05-XX-009</v>
      </c>
      <c r="H1081" t="str">
        <f>A1081&amp;D1081</f>
        <v>GCSEe2aa008b-2104-4b7d-8830-92d652170bd7</v>
      </c>
      <c r="I1081" s="97" t="str">
        <f>IF(ISBLANK(A1081), "", IF(ISNUMBER(B1081),_xlfn.CONCAT(E1081, B1081, ".", C1081), _xlfn.CONCAT(E1081, C1081)))</f>
        <v>GCSE9</v>
      </c>
    </row>
    <row r="1082" spans="1:9" customFormat="1" x14ac:dyDescent="0.45">
      <c r="A1082" s="96" t="s">
        <v>14</v>
      </c>
      <c r="C1082" s="92">
        <v>9</v>
      </c>
      <c r="D1082" s="93" t="s">
        <v>2334</v>
      </c>
      <c r="E1082" t="str" cm="1">
        <f t="array" ref="E1082">IFERROR(_xlfn.SWITCH(A1082, "Tiny", "TS", "Mini", "MC", "Junior", "JC", "Senior", "SC", "GCSE", "GCSE"),"")</f>
        <v>GCSE</v>
      </c>
      <c r="F1082" s="92" t="str">
        <f ca="1">IFERROR(VLOOKUP(I1082,INDIRECT(A1082&amp;"!"&amp;" C:D"), 2, FALSE),"")</f>
        <v>Memory</v>
      </c>
      <c r="G1082" s="92" t="str" cm="1">
        <f t="array" ref="G1082">IFERROR(CONCATENATE(TEXT(_xlfn.SWITCH(A1082, "Tiny", "1", "Mini", "2", "Junior", "3", "Senior", "4", "GCSE", "5"),"00"),"-", IF(ISBLANK(B1082), "XX", TEXT(B1082,"00")), "-", TEXT(C1082,"000")),"")</f>
        <v>05-XX-009</v>
      </c>
      <c r="H1082" t="str">
        <f>A1082&amp;D1082</f>
        <v>GCSEf8e53a09-b15b-4727-a7db-61283a41ddeb</v>
      </c>
      <c r="I1082" s="97" t="str">
        <f>IF(ISBLANK(A1082), "", IF(ISNUMBER(B1082),_xlfn.CONCAT(E1082, B1082, ".", C1082), _xlfn.CONCAT(E1082, C1082)))</f>
        <v>GCSE9</v>
      </c>
    </row>
    <row r="1083" spans="1:9" customFormat="1" x14ac:dyDescent="0.45">
      <c r="A1083" s="96" t="s">
        <v>14</v>
      </c>
      <c r="C1083" s="92">
        <v>10</v>
      </c>
      <c r="D1083" s="93" t="s">
        <v>2655</v>
      </c>
      <c r="E1083" t="str" cm="1">
        <f t="array" ref="E1083">IFERROR(_xlfn.SWITCH(A1083, "Tiny", "TS", "Mini", "MC", "Junior", "JC", "Senior", "SC", "GCSE", "GCSE"),"")</f>
        <v>GCSE</v>
      </c>
      <c r="F1083" s="92" t="str">
        <f ca="1">IFERROR(VLOOKUP(I1083,INDIRECT(A1083&amp;"!"&amp;" C:D"), 2, FALSE),"")</f>
        <v>Character Sets</v>
      </c>
      <c r="G1083" s="92" t="str" cm="1">
        <f t="array" ref="G1083">IFERROR(CONCATENATE(TEXT(_xlfn.SWITCH(A1083, "Tiny", "1", "Mini", "2", "Junior", "3", "Senior", "4", "GCSE", "5"),"00"),"-", IF(ISBLANK(B1083), "XX", TEXT(B1083,"00")), "-", TEXT(C1083,"000")),"")</f>
        <v>05-XX-010</v>
      </c>
      <c r="H1083" t="str">
        <f>A1083&amp;D1083</f>
        <v>GCSE0cb8b730-8007-44f4-9b75-955922661f16</v>
      </c>
      <c r="I1083" s="97" t="str">
        <f>IF(ISBLANK(A1083), "", IF(ISNUMBER(B1083),_xlfn.CONCAT(E1083, B1083, ".", C1083), _xlfn.CONCAT(E1083, C1083)))</f>
        <v>GCSE10</v>
      </c>
    </row>
    <row r="1084" spans="1:9" customFormat="1" x14ac:dyDescent="0.45">
      <c r="A1084" s="96" t="s">
        <v>14</v>
      </c>
      <c r="C1084" s="92">
        <v>10</v>
      </c>
      <c r="D1084" s="93" t="s">
        <v>2659</v>
      </c>
      <c r="E1084" t="str" cm="1">
        <f t="array" ref="E1084">IFERROR(_xlfn.SWITCH(A1084, "Tiny", "TS", "Mini", "MC", "Junior", "JC", "Senior", "SC", "GCSE", "GCSE"),"")</f>
        <v>GCSE</v>
      </c>
      <c r="F1084" s="92" t="str">
        <f ca="1">IFERROR(VLOOKUP(I1084,INDIRECT(A1084&amp;"!"&amp;" C:D"), 2, FALSE),"")</f>
        <v>Character Sets</v>
      </c>
      <c r="G1084" s="92" t="str" cm="1">
        <f t="array" ref="G1084">IFERROR(CONCATENATE(TEXT(_xlfn.SWITCH(A1084, "Tiny", "1", "Mini", "2", "Junior", "3", "Senior", "4", "GCSE", "5"),"00"),"-", IF(ISBLANK(B1084), "XX", TEXT(B1084,"00")), "-", TEXT(C1084,"000")),"")</f>
        <v>05-XX-010</v>
      </c>
      <c r="H1084" t="str">
        <f>A1084&amp;D1084</f>
        <v>GCSE6c9ec85e-e332-4bfc-9ffb-4c421e0e3741</v>
      </c>
      <c r="I1084" s="97" t="str">
        <f>IF(ISBLANK(A1084), "", IF(ISNUMBER(B1084),_xlfn.CONCAT(E1084, B1084, ".", C1084), _xlfn.CONCAT(E1084, C1084)))</f>
        <v>GCSE10</v>
      </c>
    </row>
    <row r="1085" spans="1:9" customFormat="1" x14ac:dyDescent="0.45">
      <c r="A1085" s="96" t="s">
        <v>14</v>
      </c>
      <c r="C1085" s="92">
        <v>10</v>
      </c>
      <c r="D1085" s="93" t="s">
        <v>2645</v>
      </c>
      <c r="E1085" t="str" cm="1">
        <f t="array" ref="E1085">IFERROR(_xlfn.SWITCH(A1085, "Tiny", "TS", "Mini", "MC", "Junior", "JC", "Senior", "SC", "GCSE", "GCSE"),"")</f>
        <v>GCSE</v>
      </c>
      <c r="F1085" s="92" t="str">
        <f ca="1">IFERROR(VLOOKUP(I1085,INDIRECT(A1085&amp;"!"&amp;" C:D"), 2, FALSE),"")</f>
        <v>Character Sets</v>
      </c>
      <c r="G1085" s="92" t="str" cm="1">
        <f t="array" ref="G1085">IFERROR(CONCATENATE(TEXT(_xlfn.SWITCH(A1085, "Tiny", "1", "Mini", "2", "Junior", "3", "Senior", "4", "GCSE", "5"),"00"),"-", IF(ISBLANK(B1085), "XX", TEXT(B1085,"00")), "-", TEXT(C1085,"000")),"")</f>
        <v>05-XX-010</v>
      </c>
      <c r="H1085" t="str">
        <f>A1085&amp;D1085</f>
        <v>GCSE6f0e162f-cb09-4269-9e5a-8c0267323abd</v>
      </c>
      <c r="I1085" s="97" t="str">
        <f>IF(ISBLANK(A1085), "", IF(ISNUMBER(B1085),_xlfn.CONCAT(E1085, B1085, ".", C1085), _xlfn.CONCAT(E1085, C1085)))</f>
        <v>GCSE10</v>
      </c>
    </row>
    <row r="1086" spans="1:9" customFormat="1" x14ac:dyDescent="0.45">
      <c r="A1086" s="96" t="s">
        <v>14</v>
      </c>
      <c r="C1086" s="92">
        <v>10</v>
      </c>
      <c r="D1086" s="93" t="s">
        <v>2639</v>
      </c>
      <c r="E1086" t="str" cm="1">
        <f t="array" ref="E1086">IFERROR(_xlfn.SWITCH(A1086, "Tiny", "TS", "Mini", "MC", "Junior", "JC", "Senior", "SC", "GCSE", "GCSE"),"")</f>
        <v>GCSE</v>
      </c>
      <c r="F1086" s="92" t="str">
        <f ca="1">IFERROR(VLOOKUP(I1086,INDIRECT(A1086&amp;"!"&amp;" C:D"), 2, FALSE),"")</f>
        <v>Character Sets</v>
      </c>
      <c r="G1086" s="92" t="str" cm="1">
        <f t="array" ref="G1086">IFERROR(CONCATENATE(TEXT(_xlfn.SWITCH(A1086, "Tiny", "1", "Mini", "2", "Junior", "3", "Senior", "4", "GCSE", "5"),"00"),"-", IF(ISBLANK(B1086), "XX", TEXT(B1086,"00")), "-", TEXT(C1086,"000")),"")</f>
        <v>05-XX-010</v>
      </c>
      <c r="H1086" t="str">
        <f>A1086&amp;D1086</f>
        <v>GCSE74ec2ca8-086a-4635-aa40-40b05509cbd6</v>
      </c>
      <c r="I1086" s="97" t="str">
        <f>IF(ISBLANK(A1086), "", IF(ISNUMBER(B1086),_xlfn.CONCAT(E1086, B1086, ".", C1086), _xlfn.CONCAT(E1086, C1086)))</f>
        <v>GCSE10</v>
      </c>
    </row>
    <row r="1087" spans="1:9" customFormat="1" x14ac:dyDescent="0.45">
      <c r="A1087" s="96" t="s">
        <v>14</v>
      </c>
      <c r="C1087" s="92">
        <v>10</v>
      </c>
      <c r="D1087" s="93" t="s">
        <v>2642</v>
      </c>
      <c r="E1087" t="str" cm="1">
        <f t="array" ref="E1087">IFERROR(_xlfn.SWITCH(A1087, "Tiny", "TS", "Mini", "MC", "Junior", "JC", "Senior", "SC", "GCSE", "GCSE"),"")</f>
        <v>GCSE</v>
      </c>
      <c r="F1087" s="92" t="str">
        <f ca="1">IFERROR(VLOOKUP(I1087,INDIRECT(A1087&amp;"!"&amp;" C:D"), 2, FALSE),"")</f>
        <v>Character Sets</v>
      </c>
      <c r="G1087" s="92" t="str" cm="1">
        <f t="array" ref="G1087">IFERROR(CONCATENATE(TEXT(_xlfn.SWITCH(A1087, "Tiny", "1", "Mini", "2", "Junior", "3", "Senior", "4", "GCSE", "5"),"00"),"-", IF(ISBLANK(B1087), "XX", TEXT(B1087,"00")), "-", TEXT(C1087,"000")),"")</f>
        <v>05-XX-010</v>
      </c>
      <c r="H1087" t="str">
        <f>A1087&amp;D1087</f>
        <v>GCSE80d94d94-408d-4171-9a39-60a2f4250005</v>
      </c>
      <c r="I1087" s="97" t="str">
        <f>IF(ISBLANK(A1087), "", IF(ISNUMBER(B1087),_xlfn.CONCAT(E1087, B1087, ".", C1087), _xlfn.CONCAT(E1087, C1087)))</f>
        <v>GCSE10</v>
      </c>
    </row>
    <row r="1088" spans="1:9" customFormat="1" x14ac:dyDescent="0.45">
      <c r="A1088" s="96" t="s">
        <v>14</v>
      </c>
      <c r="C1088" s="92">
        <v>10</v>
      </c>
      <c r="D1088" s="98" t="s">
        <v>2651</v>
      </c>
      <c r="E1088" t="str" cm="1">
        <f t="array" ref="E1088">IFERROR(_xlfn.SWITCH(A1088, "Tiny", "TS", "Mini", "MC", "Junior", "JC", "Senior", "SC", "GCSE", "GCSE"),"")</f>
        <v>GCSE</v>
      </c>
      <c r="F1088" s="92" t="str">
        <f ca="1">IFERROR(VLOOKUP(I1088,INDIRECT(A1088&amp;"!"&amp;" C:D"), 2, FALSE),"")</f>
        <v>Character Sets</v>
      </c>
      <c r="G1088" s="92" t="str" cm="1">
        <f t="array" ref="G1088">IFERROR(CONCATENATE(TEXT(_xlfn.SWITCH(A1088, "Tiny", "1", "Mini", "2", "Junior", "3", "Senior", "4", "GCSE", "5"),"00"),"-", IF(ISBLANK(B1088), "XX", TEXT(B1088,"00")), "-", TEXT(C1088,"000")),"")</f>
        <v>05-XX-010</v>
      </c>
      <c r="H1088" t="str">
        <f>A1088&amp;D1088</f>
        <v>GCSE86e15448-0179-4985-a719-daf1274759eb</v>
      </c>
      <c r="I1088" s="97" t="str">
        <f>IF(ISBLANK(A1088), "", IF(ISNUMBER(B1088),_xlfn.CONCAT(E1088, B1088, ".", C1088), _xlfn.CONCAT(E1088, C1088)))</f>
        <v>GCSE10</v>
      </c>
    </row>
    <row r="1089" spans="1:9" customFormat="1" x14ac:dyDescent="0.45">
      <c r="A1089" s="96" t="s">
        <v>14</v>
      </c>
      <c r="C1089" s="92">
        <v>10</v>
      </c>
      <c r="D1089" s="93" t="s">
        <v>2635</v>
      </c>
      <c r="E1089" t="str" cm="1">
        <f t="array" ref="E1089">IFERROR(_xlfn.SWITCH(A1089, "Tiny", "TS", "Mini", "MC", "Junior", "JC", "Senior", "SC", "GCSE", "GCSE"),"")</f>
        <v>GCSE</v>
      </c>
      <c r="F1089" s="92" t="str">
        <f ca="1">IFERROR(VLOOKUP(I1089,INDIRECT(A1089&amp;"!"&amp;" C:D"), 2, FALSE),"")</f>
        <v>Character Sets</v>
      </c>
      <c r="G1089" s="92" t="str" cm="1">
        <f t="array" ref="G1089">IFERROR(CONCATENATE(TEXT(_xlfn.SWITCH(A1089, "Tiny", "1", "Mini", "2", "Junior", "3", "Senior", "4", "GCSE", "5"),"00"),"-", IF(ISBLANK(B1089), "XX", TEXT(B1089,"00")), "-", TEXT(C1089,"000")),"")</f>
        <v>05-XX-010</v>
      </c>
      <c r="H1089" t="str">
        <f>A1089&amp;D1089</f>
        <v>GCSE91a8d9c4-2cd6-4a85-8cf0-bb02c2c7f288</v>
      </c>
      <c r="I1089" s="97" t="str">
        <f>IF(ISBLANK(A1089), "", IF(ISNUMBER(B1089),_xlfn.CONCAT(E1089, B1089, ".", C1089), _xlfn.CONCAT(E1089, C1089)))</f>
        <v>GCSE10</v>
      </c>
    </row>
    <row r="1090" spans="1:9" customFormat="1" x14ac:dyDescent="0.45">
      <c r="A1090" s="96" t="s">
        <v>14</v>
      </c>
      <c r="C1090" s="92">
        <v>10</v>
      </c>
      <c r="D1090" s="93" t="s">
        <v>2507</v>
      </c>
      <c r="E1090" t="str" cm="1">
        <f t="array" ref="E1090">IFERROR(_xlfn.SWITCH(A1090, "Tiny", "TS", "Mini", "MC", "Junior", "JC", "Senior", "SC", "GCSE", "GCSE"),"")</f>
        <v>GCSE</v>
      </c>
      <c r="F1090" s="92" t="str">
        <f ca="1">IFERROR(VLOOKUP(I1090,INDIRECT(A1090&amp;"!"&amp;" C:D"), 2, FALSE),"")</f>
        <v>Character Sets</v>
      </c>
      <c r="G1090" s="92" t="str" cm="1">
        <f t="array" ref="G1090">IFERROR(CONCATENATE(TEXT(_xlfn.SWITCH(A1090, "Tiny", "1", "Mini", "2", "Junior", "3", "Senior", "4", "GCSE", "5"),"00"),"-", IF(ISBLANK(B1090), "XX", TEXT(B1090,"00")), "-", TEXT(C1090,"000")),"")</f>
        <v>05-XX-010</v>
      </c>
      <c r="H1090" t="str">
        <f>A1090&amp;D1090</f>
        <v>GCSEd952e1fb-750f-4339-9d1c-c0d3680d55f4</v>
      </c>
      <c r="I1090" s="97" t="str">
        <f>IF(ISBLANK(A1090), "", IF(ISNUMBER(B1090),_xlfn.CONCAT(E1090, B1090, ".", C1090), _xlfn.CONCAT(E1090, C1090)))</f>
        <v>GCSE10</v>
      </c>
    </row>
    <row r="1091" spans="1:9" customFormat="1" x14ac:dyDescent="0.45">
      <c r="A1091" s="96" t="s">
        <v>14</v>
      </c>
      <c r="C1091" s="92">
        <v>10</v>
      </c>
      <c r="D1091" s="93" t="s">
        <v>2648</v>
      </c>
      <c r="E1091" t="str" cm="1">
        <f t="array" ref="E1091">IFERROR(_xlfn.SWITCH(A1091, "Tiny", "TS", "Mini", "MC", "Junior", "JC", "Senior", "SC", "GCSE", "GCSE"),"")</f>
        <v>GCSE</v>
      </c>
      <c r="F1091" s="92" t="str">
        <f ca="1">IFERROR(VLOOKUP(I1091,INDIRECT(A1091&amp;"!"&amp;" C:D"), 2, FALSE),"")</f>
        <v>Character Sets</v>
      </c>
      <c r="G1091" s="92" t="str" cm="1">
        <f t="array" ref="G1091">IFERROR(CONCATENATE(TEXT(_xlfn.SWITCH(A1091, "Tiny", "1", "Mini", "2", "Junior", "3", "Senior", "4", "GCSE", "5"),"00"),"-", IF(ISBLANK(B1091), "XX", TEXT(B1091,"00")), "-", TEXT(C1091,"000")),"")</f>
        <v>05-XX-010</v>
      </c>
      <c r="H1091" t="str">
        <f>A1091&amp;D1091</f>
        <v>GCSEff33808b-8bde-4e4f-87c5-1200c1c2ff32</v>
      </c>
      <c r="I1091" s="97" t="str">
        <f>IF(ISBLANK(A1091), "", IF(ISNUMBER(B1091),_xlfn.CONCAT(E1091, B1091, ".", C1091), _xlfn.CONCAT(E1091, C1091)))</f>
        <v>GCSE10</v>
      </c>
    </row>
    <row r="1092" spans="1:9" customFormat="1" x14ac:dyDescent="0.45">
      <c r="A1092" s="96" t="s">
        <v>14</v>
      </c>
      <c r="C1092" s="92">
        <v>11</v>
      </c>
      <c r="D1092" s="93" t="s">
        <v>2377</v>
      </c>
      <c r="E1092" t="str" cm="1">
        <f t="array" ref="E1092">IFERROR(_xlfn.SWITCH(A1092, "Tiny", "TS", "Mini", "MC", "Junior", "JC", "Senior", "SC", "GCSE", "GCSE"),"")</f>
        <v>GCSE</v>
      </c>
      <c r="F1092" s="92" t="str">
        <f ca="1">IFERROR(VLOOKUP(I1092,INDIRECT(A1092&amp;"!"&amp;" C:D"), 2, FALSE),"")</f>
        <v>CPU Characteristics</v>
      </c>
      <c r="G1092" s="92" t="str" cm="1">
        <f t="array" ref="G1092">IFERROR(CONCATENATE(TEXT(_xlfn.SWITCH(A1092, "Tiny", "1", "Mini", "2", "Junior", "3", "Senior", "4", "GCSE", "5"),"00"),"-", IF(ISBLANK(B1092), "XX", TEXT(B1092,"00")), "-", TEXT(C1092,"000")),"")</f>
        <v>05-XX-011</v>
      </c>
      <c r="H1092" t="str">
        <f>A1092&amp;D1092</f>
        <v>GCSE4c8b3106-a222-4a6a-b21c-d9ead5cc1b08</v>
      </c>
      <c r="I1092" s="97" t="str">
        <f>IF(ISBLANK(A1092), "", IF(ISNUMBER(B1092),_xlfn.CONCAT(E1092, B1092, ".", C1092), _xlfn.CONCAT(E1092, C1092)))</f>
        <v>GCSE11</v>
      </c>
    </row>
    <row r="1093" spans="1:9" customFormat="1" x14ac:dyDescent="0.45">
      <c r="A1093" s="96" t="s">
        <v>14</v>
      </c>
      <c r="C1093" s="92">
        <v>11</v>
      </c>
      <c r="D1093" s="93" t="s">
        <v>2380</v>
      </c>
      <c r="E1093" t="str" cm="1">
        <f t="array" ref="E1093">IFERROR(_xlfn.SWITCH(A1093, "Tiny", "TS", "Mini", "MC", "Junior", "JC", "Senior", "SC", "GCSE", "GCSE"),"")</f>
        <v>GCSE</v>
      </c>
      <c r="F1093" s="92" t="str">
        <f ca="1">IFERROR(VLOOKUP(I1093,INDIRECT(A1093&amp;"!"&amp;" C:D"), 2, FALSE),"")</f>
        <v>CPU Characteristics</v>
      </c>
      <c r="G1093" s="92" t="str" cm="1">
        <f t="array" ref="G1093">IFERROR(CONCATENATE(TEXT(_xlfn.SWITCH(A1093, "Tiny", "1", "Mini", "2", "Junior", "3", "Senior", "4", "GCSE", "5"),"00"),"-", IF(ISBLANK(B1093), "XX", TEXT(B1093,"00")), "-", TEXT(C1093,"000")),"")</f>
        <v>05-XX-011</v>
      </c>
      <c r="H1093" t="str">
        <f>A1093&amp;D1093</f>
        <v>GCSE9dd4acec-17a6-42e5-a953-0096c6897f50</v>
      </c>
      <c r="I1093" s="97" t="str">
        <f>IF(ISBLANK(A1093), "", IF(ISNUMBER(B1093),_xlfn.CONCAT(E1093, B1093, ".", C1093), _xlfn.CONCAT(E1093, C1093)))</f>
        <v>GCSE11</v>
      </c>
    </row>
    <row r="1094" spans="1:9" customFormat="1" x14ac:dyDescent="0.45">
      <c r="A1094" s="96" t="s">
        <v>14</v>
      </c>
      <c r="C1094" s="92">
        <v>11</v>
      </c>
      <c r="D1094" s="93" t="s">
        <v>2386</v>
      </c>
      <c r="E1094" t="str" cm="1">
        <f t="array" ref="E1094">IFERROR(_xlfn.SWITCH(A1094, "Tiny", "TS", "Mini", "MC", "Junior", "JC", "Senior", "SC", "GCSE", "GCSE"),"")</f>
        <v>GCSE</v>
      </c>
      <c r="F1094" s="92" t="str">
        <f ca="1">IFERROR(VLOOKUP(I1094,INDIRECT(A1094&amp;"!"&amp;" C:D"), 2, FALSE),"")</f>
        <v>CPU Characteristics</v>
      </c>
      <c r="G1094" s="92" t="str" cm="1">
        <f t="array" ref="G1094">IFERROR(CONCATENATE(TEXT(_xlfn.SWITCH(A1094, "Tiny", "1", "Mini", "2", "Junior", "3", "Senior", "4", "GCSE", "5"),"00"),"-", IF(ISBLANK(B1094), "XX", TEXT(B1094,"00")), "-", TEXT(C1094,"000")),"")</f>
        <v>05-XX-011</v>
      </c>
      <c r="H1094" t="str">
        <f>A1094&amp;D1094</f>
        <v>GCSEa88a4d1f-bf56-4bfd-93b5-6ac905357834</v>
      </c>
      <c r="I1094" s="97" t="str">
        <f>IF(ISBLANK(A1094), "", IF(ISNUMBER(B1094),_xlfn.CONCAT(E1094, B1094, ".", C1094), _xlfn.CONCAT(E1094, C1094)))</f>
        <v>GCSE11</v>
      </c>
    </row>
    <row r="1095" spans="1:9" customFormat="1" x14ac:dyDescent="0.45">
      <c r="A1095" s="96" t="s">
        <v>14</v>
      </c>
      <c r="C1095" s="92">
        <v>11</v>
      </c>
      <c r="D1095" s="93" t="s">
        <v>2383</v>
      </c>
      <c r="E1095" t="str" cm="1">
        <f t="array" ref="E1095">IFERROR(_xlfn.SWITCH(A1095, "Tiny", "TS", "Mini", "MC", "Junior", "JC", "Senior", "SC", "GCSE", "GCSE"),"")</f>
        <v>GCSE</v>
      </c>
      <c r="F1095" s="92" t="str">
        <f ca="1">IFERROR(VLOOKUP(I1095,INDIRECT(A1095&amp;"!"&amp;" C:D"), 2, FALSE),"")</f>
        <v>CPU Characteristics</v>
      </c>
      <c r="G1095" s="92" t="str" cm="1">
        <f t="array" ref="G1095">IFERROR(CONCATENATE(TEXT(_xlfn.SWITCH(A1095, "Tiny", "1", "Mini", "2", "Junior", "3", "Senior", "4", "GCSE", "5"),"00"),"-", IF(ISBLANK(B1095), "XX", TEXT(B1095,"00")), "-", TEXT(C1095,"000")),"")</f>
        <v>05-XX-011</v>
      </c>
      <c r="H1095" t="str">
        <f>A1095&amp;D1095</f>
        <v>GCSEd5065aee-ec9e-4863-bec5-a54a4f0b26fd</v>
      </c>
      <c r="I1095" s="97" t="str">
        <f>IF(ISBLANK(A1095), "", IF(ISNUMBER(B1095),_xlfn.CONCAT(E1095, B1095, ".", C1095), _xlfn.CONCAT(E1095, C1095)))</f>
        <v>GCSE11</v>
      </c>
    </row>
    <row r="1096" spans="1:9" customFormat="1" x14ac:dyDescent="0.45">
      <c r="A1096" s="96" t="s">
        <v>14</v>
      </c>
      <c r="C1096" s="92">
        <v>11</v>
      </c>
      <c r="D1096" s="93" t="s">
        <v>2374</v>
      </c>
      <c r="E1096" t="str" cm="1">
        <f t="array" ref="E1096">IFERROR(_xlfn.SWITCH(A1096, "Tiny", "TS", "Mini", "MC", "Junior", "JC", "Senior", "SC", "GCSE", "GCSE"),"")</f>
        <v>GCSE</v>
      </c>
      <c r="F1096" s="92" t="str">
        <f ca="1">IFERROR(VLOOKUP(I1096,INDIRECT(A1096&amp;"!"&amp;" C:D"), 2, FALSE),"")</f>
        <v>CPU Characteristics</v>
      </c>
      <c r="G1096" s="92" t="str" cm="1">
        <f t="array" ref="G1096">IFERROR(CONCATENATE(TEXT(_xlfn.SWITCH(A1096, "Tiny", "1", "Mini", "2", "Junior", "3", "Senior", "4", "GCSE", "5"),"00"),"-", IF(ISBLANK(B1096), "XX", TEXT(B1096,"00")), "-", TEXT(C1096,"000")),"")</f>
        <v>05-XX-011</v>
      </c>
      <c r="H1096" t="str">
        <f>A1096&amp;D1096</f>
        <v>GCSEe919baf7-7b6a-428e-af3d-7d2d0e228d81</v>
      </c>
      <c r="I1096" s="97" t="str">
        <f>IF(ISBLANK(A1096), "", IF(ISNUMBER(B1096),_xlfn.CONCAT(E1096, B1096, ".", C1096), _xlfn.CONCAT(E1096, C1096)))</f>
        <v>GCSE11</v>
      </c>
    </row>
    <row r="1097" spans="1:9" customFormat="1" x14ac:dyDescent="0.45">
      <c r="A1097" s="96" t="s">
        <v>14</v>
      </c>
      <c r="C1097" s="92">
        <v>11</v>
      </c>
      <c r="D1097" s="93" t="s">
        <v>2389</v>
      </c>
      <c r="E1097" t="str" cm="1">
        <f t="array" ref="E1097">IFERROR(_xlfn.SWITCH(A1097, "Tiny", "TS", "Mini", "MC", "Junior", "JC", "Senior", "SC", "GCSE", "GCSE"),"")</f>
        <v>GCSE</v>
      </c>
      <c r="F1097" s="92" t="str">
        <f ca="1">IFERROR(VLOOKUP(I1097,INDIRECT(A1097&amp;"!"&amp;" C:D"), 2, FALSE),"")</f>
        <v>CPU Characteristics</v>
      </c>
      <c r="G1097" s="92" t="str" cm="1">
        <f t="array" ref="G1097">IFERROR(CONCATENATE(TEXT(_xlfn.SWITCH(A1097, "Tiny", "1", "Mini", "2", "Junior", "3", "Senior", "4", "GCSE", "5"),"00"),"-", IF(ISBLANK(B1097), "XX", TEXT(B1097,"00")), "-", TEXT(C1097,"000")),"")</f>
        <v>05-XX-011</v>
      </c>
      <c r="H1097" t="str">
        <f>A1097&amp;D1097</f>
        <v>GCSEec3d8ec8-de40-4639-8188-0d24807ce92b</v>
      </c>
      <c r="I1097" s="97" t="str">
        <f>IF(ISBLANK(A1097), "", IF(ISNUMBER(B1097),_xlfn.CONCAT(E1097, B1097, ".", C1097), _xlfn.CONCAT(E1097, C1097)))</f>
        <v>GCSE11</v>
      </c>
    </row>
    <row r="1098" spans="1:9" customFormat="1" x14ac:dyDescent="0.45">
      <c r="A1098" s="96" t="s">
        <v>14</v>
      </c>
      <c r="C1098" s="92">
        <v>12</v>
      </c>
      <c r="D1098" s="98" t="s">
        <v>2968</v>
      </c>
      <c r="E1098" t="str" cm="1">
        <f t="array" ref="E1098">IFERROR(_xlfn.SWITCH(A1098, "Tiny", "TS", "Mini", "MC", "Junior", "JC", "Senior", "SC", "GCSE", "GCSE"),"")</f>
        <v>GCSE</v>
      </c>
      <c r="F1098" s="92" t="str">
        <f ca="1">IFERROR(VLOOKUP(I1098,INDIRECT(A1098&amp;"!"&amp;" C:D"), 2, FALSE),"")</f>
        <v>Defensive Design</v>
      </c>
      <c r="G1098" s="92" t="str" cm="1">
        <f t="array" ref="G1098">IFERROR(CONCATENATE(TEXT(_xlfn.SWITCH(A1098, "Tiny", "1", "Mini", "2", "Junior", "3", "Senior", "4", "GCSE", "5"),"00"),"-", IF(ISBLANK(B1098), "XX", TEXT(B1098,"00")), "-", TEXT(C1098,"000")),"")</f>
        <v>05-XX-012</v>
      </c>
      <c r="H1098" t="str">
        <f>A1098&amp;D1098</f>
        <v>GCSE293e3706-bf50-4caa-940e-31706f683a04</v>
      </c>
      <c r="I1098" s="97" t="str">
        <f>IF(ISBLANK(A1098), "", IF(ISNUMBER(B1098),_xlfn.CONCAT(E1098, B1098, ".", C1098), _xlfn.CONCAT(E1098, C1098)))</f>
        <v>GCSE12</v>
      </c>
    </row>
    <row r="1099" spans="1:9" customFormat="1" x14ac:dyDescent="0.45">
      <c r="A1099" s="96" t="s">
        <v>14</v>
      </c>
      <c r="C1099" s="92">
        <v>12</v>
      </c>
      <c r="D1099" s="93" t="s">
        <v>2962</v>
      </c>
      <c r="E1099" t="str" cm="1">
        <f t="array" ref="E1099">IFERROR(_xlfn.SWITCH(A1099, "Tiny", "TS", "Mini", "MC", "Junior", "JC", "Senior", "SC", "GCSE", "GCSE"),"")</f>
        <v>GCSE</v>
      </c>
      <c r="F1099" s="92" t="str">
        <f ca="1">IFERROR(VLOOKUP(I1099,INDIRECT(A1099&amp;"!"&amp;" C:D"), 2, FALSE),"")</f>
        <v>Defensive Design</v>
      </c>
      <c r="G1099" s="92" t="str" cm="1">
        <f t="array" ref="G1099">IFERROR(CONCATENATE(TEXT(_xlfn.SWITCH(A1099, "Tiny", "1", "Mini", "2", "Junior", "3", "Senior", "4", "GCSE", "5"),"00"),"-", IF(ISBLANK(B1099), "XX", TEXT(B1099,"00")), "-", TEXT(C1099,"000")),"")</f>
        <v>05-XX-012</v>
      </c>
      <c r="H1099" t="str">
        <f>A1099&amp;D1099</f>
        <v>GCSE6abc42cd-1be3-4652-a86c-5e9c40b7c180</v>
      </c>
      <c r="I1099" s="97" t="str">
        <f>IF(ISBLANK(A1099), "", IF(ISNUMBER(B1099),_xlfn.CONCAT(E1099, B1099, ".", C1099), _xlfn.CONCAT(E1099, C1099)))</f>
        <v>GCSE12</v>
      </c>
    </row>
    <row r="1100" spans="1:9" customFormat="1" x14ac:dyDescent="0.45">
      <c r="A1100" s="96" t="s">
        <v>14</v>
      </c>
      <c r="C1100" s="92">
        <v>12</v>
      </c>
      <c r="D1100" s="93" t="s">
        <v>2965</v>
      </c>
      <c r="E1100" t="str" cm="1">
        <f t="array" ref="E1100">IFERROR(_xlfn.SWITCH(A1100, "Tiny", "TS", "Mini", "MC", "Junior", "JC", "Senior", "SC", "GCSE", "GCSE"),"")</f>
        <v>GCSE</v>
      </c>
      <c r="F1100" s="92" t="str">
        <f ca="1">IFERROR(VLOOKUP(I1100,INDIRECT(A1100&amp;"!"&amp;" C:D"), 2, FALSE),"")</f>
        <v>Defensive Design</v>
      </c>
      <c r="G1100" s="92" t="str" cm="1">
        <f t="array" ref="G1100">IFERROR(CONCATENATE(TEXT(_xlfn.SWITCH(A1100, "Tiny", "1", "Mini", "2", "Junior", "3", "Senior", "4", "GCSE", "5"),"00"),"-", IF(ISBLANK(B1100), "XX", TEXT(B1100,"00")), "-", TEXT(C1100,"000")),"")</f>
        <v>05-XX-012</v>
      </c>
      <c r="H1100" t="str">
        <f>A1100&amp;D1100</f>
        <v>GCSE88aaad71-41f5-42bb-97ee-669501b00c36</v>
      </c>
      <c r="I1100" s="97" t="str">
        <f>IF(ISBLANK(A1100), "", IF(ISNUMBER(B1100),_xlfn.CONCAT(E1100, B1100, ".", C1100), _xlfn.CONCAT(E1100, C1100)))</f>
        <v>GCSE12</v>
      </c>
    </row>
    <row r="1101" spans="1:9" customFormat="1" x14ac:dyDescent="0.45">
      <c r="A1101" s="96" t="s">
        <v>14</v>
      </c>
      <c r="C1101" s="92">
        <v>12</v>
      </c>
      <c r="D1101" s="93" t="s">
        <v>2950</v>
      </c>
      <c r="E1101" t="str" cm="1">
        <f t="array" ref="E1101">IFERROR(_xlfn.SWITCH(A1101, "Tiny", "TS", "Mini", "MC", "Junior", "JC", "Senior", "SC", "GCSE", "GCSE"),"")</f>
        <v>GCSE</v>
      </c>
      <c r="F1101" s="92" t="str">
        <f ca="1">IFERROR(VLOOKUP(I1101,INDIRECT(A1101&amp;"!"&amp;" C:D"), 2, FALSE),"")</f>
        <v>Defensive Design</v>
      </c>
      <c r="G1101" s="92" t="str" cm="1">
        <f t="array" ref="G1101">IFERROR(CONCATENATE(TEXT(_xlfn.SWITCH(A1101, "Tiny", "1", "Mini", "2", "Junior", "3", "Senior", "4", "GCSE", "5"),"00"),"-", IF(ISBLANK(B1101), "XX", TEXT(B1101,"00")), "-", TEXT(C1101,"000")),"")</f>
        <v>05-XX-012</v>
      </c>
      <c r="H1101" t="str">
        <f>A1101&amp;D1101</f>
        <v>GCSEb65a3c3e-4652-4f74-bbc9-c6db5da8dbc8</v>
      </c>
      <c r="I1101" s="97" t="str">
        <f>IF(ISBLANK(A1101), "", IF(ISNUMBER(B1101),_xlfn.CONCAT(E1101, B1101, ".", C1101), _xlfn.CONCAT(E1101, C1101)))</f>
        <v>GCSE12</v>
      </c>
    </row>
    <row r="1102" spans="1:9" customFormat="1" x14ac:dyDescent="0.45">
      <c r="A1102" s="96" t="s">
        <v>14</v>
      </c>
      <c r="C1102" s="92">
        <v>12</v>
      </c>
      <c r="D1102" s="93" t="s">
        <v>2953</v>
      </c>
      <c r="E1102" t="str" cm="1">
        <f t="array" ref="E1102">IFERROR(_xlfn.SWITCH(A1102, "Tiny", "TS", "Mini", "MC", "Junior", "JC", "Senior", "SC", "GCSE", "GCSE"),"")</f>
        <v>GCSE</v>
      </c>
      <c r="F1102" s="92" t="str">
        <f ca="1">IFERROR(VLOOKUP(I1102,INDIRECT(A1102&amp;"!"&amp;" C:D"), 2, FALSE),"")</f>
        <v>Defensive Design</v>
      </c>
      <c r="G1102" s="92" t="str" cm="1">
        <f t="array" ref="G1102">IFERROR(CONCATENATE(TEXT(_xlfn.SWITCH(A1102, "Tiny", "1", "Mini", "2", "Junior", "3", "Senior", "4", "GCSE", "5"),"00"),"-", IF(ISBLANK(B1102), "XX", TEXT(B1102,"00")), "-", TEXT(C1102,"000")),"")</f>
        <v>05-XX-012</v>
      </c>
      <c r="H1102" t="str">
        <f>A1102&amp;D1102</f>
        <v>GCSEd0faa1db-695b-442f-a9d8-e6632f6ded3f</v>
      </c>
      <c r="I1102" s="97" t="str">
        <f>IF(ISBLANK(A1102), "", IF(ISNUMBER(B1102),_xlfn.CONCAT(E1102, B1102, ".", C1102), _xlfn.CONCAT(E1102, C1102)))</f>
        <v>GCSE12</v>
      </c>
    </row>
    <row r="1103" spans="1:9" customFormat="1" x14ac:dyDescent="0.45">
      <c r="A1103" s="96" t="s">
        <v>14</v>
      </c>
      <c r="C1103" s="92">
        <v>12</v>
      </c>
      <c r="D1103" s="93" t="s">
        <v>2959</v>
      </c>
      <c r="E1103" t="str" cm="1">
        <f t="array" ref="E1103">IFERROR(_xlfn.SWITCH(A1103, "Tiny", "TS", "Mini", "MC", "Junior", "JC", "Senior", "SC", "GCSE", "GCSE"),"")</f>
        <v>GCSE</v>
      </c>
      <c r="F1103" s="92" t="str">
        <f ca="1">IFERROR(VLOOKUP(I1103,INDIRECT(A1103&amp;"!"&amp;" C:D"), 2, FALSE),"")</f>
        <v>Defensive Design</v>
      </c>
      <c r="G1103" s="92" t="str" cm="1">
        <f t="array" ref="G1103">IFERROR(CONCATENATE(TEXT(_xlfn.SWITCH(A1103, "Tiny", "1", "Mini", "2", "Junior", "3", "Senior", "4", "GCSE", "5"),"00"),"-", IF(ISBLANK(B1103), "XX", TEXT(B1103,"00")), "-", TEXT(C1103,"000")),"")</f>
        <v>05-XX-012</v>
      </c>
      <c r="H1103" t="str">
        <f>A1103&amp;D1103</f>
        <v>GCSEd15c4616-3a46-4e9b-b671-4988d1f01811</v>
      </c>
      <c r="I1103" s="97" t="str">
        <f>IF(ISBLANK(A1103), "", IF(ISNUMBER(B1103),_xlfn.CONCAT(E1103, B1103, ".", C1103), _xlfn.CONCAT(E1103, C1103)))</f>
        <v>GCSE12</v>
      </c>
    </row>
    <row r="1104" spans="1:9" customFormat="1" x14ac:dyDescent="0.45">
      <c r="A1104" s="96" t="s">
        <v>14</v>
      </c>
      <c r="C1104" s="92">
        <v>12</v>
      </c>
      <c r="D1104" s="93" t="s">
        <v>2956</v>
      </c>
      <c r="E1104" t="str" cm="1">
        <f t="array" ref="E1104">IFERROR(_xlfn.SWITCH(A1104, "Tiny", "TS", "Mini", "MC", "Junior", "JC", "Senior", "SC", "GCSE", "GCSE"),"")</f>
        <v>GCSE</v>
      </c>
      <c r="F1104" s="92" t="str">
        <f ca="1">IFERROR(VLOOKUP(I1104,INDIRECT(A1104&amp;"!"&amp;" C:D"), 2, FALSE),"")</f>
        <v>Defensive Design</v>
      </c>
      <c r="G1104" s="92" t="str" cm="1">
        <f t="array" ref="G1104">IFERROR(CONCATENATE(TEXT(_xlfn.SWITCH(A1104, "Tiny", "1", "Mini", "2", "Junior", "3", "Senior", "4", "GCSE", "5"),"00"),"-", IF(ISBLANK(B1104), "XX", TEXT(B1104,"00")), "-", TEXT(C1104,"000")),"")</f>
        <v>05-XX-012</v>
      </c>
      <c r="H1104" t="str">
        <f>A1104&amp;D1104</f>
        <v>GCSEe442caae-f2bc-4db3-b6f8-4508b58a85c6</v>
      </c>
      <c r="I1104" s="97" t="str">
        <f>IF(ISBLANK(A1104), "", IF(ISNUMBER(B1104),_xlfn.CONCAT(E1104, B1104, ".", C1104), _xlfn.CONCAT(E1104, C1104)))</f>
        <v>GCSE12</v>
      </c>
    </row>
    <row r="1105" spans="1:9" customFormat="1" x14ac:dyDescent="0.45">
      <c r="A1105" s="96" t="s">
        <v>14</v>
      </c>
      <c r="C1105" s="92">
        <v>13</v>
      </c>
      <c r="D1105" s="93" t="s">
        <v>3291</v>
      </c>
      <c r="E1105" t="str" cm="1">
        <f t="array" ref="E1105">IFERROR(_xlfn.SWITCH(A1105, "Tiny", "TS", "Mini", "MC", "Junior", "JC", "Senior", "SC", "GCSE", "GCSE"),"")</f>
        <v>GCSE</v>
      </c>
      <c r="F1105" s="92" t="str">
        <f ca="1">IFERROR(VLOOKUP(I1105,INDIRECT(A1105&amp;"!"&amp;" C:D"), 2, FALSE),"")</f>
        <v>Ethical, Legal, Cultural ....</v>
      </c>
      <c r="G1105" s="92" t="str" cm="1">
        <f t="array" ref="G1105">IFERROR(CONCATENATE(TEXT(_xlfn.SWITCH(A1105, "Tiny", "1", "Mini", "2", "Junior", "3", "Senior", "4", "GCSE", "5"),"00"),"-", IF(ISBLANK(B1105), "XX", TEXT(B1105,"00")), "-", TEXT(C1105,"000")),"")</f>
        <v>05-XX-013</v>
      </c>
      <c r="H1105" t="str">
        <f>A1105&amp;D1105</f>
        <v>GCSE160c14ef-cd94-42eb-a2b3-2de12c5033ef</v>
      </c>
      <c r="I1105" s="97" t="str">
        <f>IF(ISBLANK(A1105), "", IF(ISNUMBER(B1105),_xlfn.CONCAT(E1105, B1105, ".", C1105), _xlfn.CONCAT(E1105, C1105)))</f>
        <v>GCSE13</v>
      </c>
    </row>
    <row r="1106" spans="1:9" customFormat="1" x14ac:dyDescent="0.45">
      <c r="A1106" s="96" t="s">
        <v>14</v>
      </c>
      <c r="C1106" s="92">
        <v>13</v>
      </c>
      <c r="D1106" s="93" t="s">
        <v>3294</v>
      </c>
      <c r="E1106" t="str" cm="1">
        <f t="array" ref="E1106">IFERROR(_xlfn.SWITCH(A1106, "Tiny", "TS", "Mini", "MC", "Junior", "JC", "Senior", "SC", "GCSE", "GCSE"),"")</f>
        <v>GCSE</v>
      </c>
      <c r="F1106" s="92" t="str">
        <f ca="1">IFERROR(VLOOKUP(I1106,INDIRECT(A1106&amp;"!"&amp;" C:D"), 2, FALSE),"")</f>
        <v>Ethical, Legal, Cultural ....</v>
      </c>
      <c r="G1106" s="92" t="str" cm="1">
        <f t="array" ref="G1106">IFERROR(CONCATENATE(TEXT(_xlfn.SWITCH(A1106, "Tiny", "1", "Mini", "2", "Junior", "3", "Senior", "4", "GCSE", "5"),"00"),"-", IF(ISBLANK(B1106), "XX", TEXT(B1106,"00")), "-", TEXT(C1106,"000")),"")</f>
        <v>05-XX-013</v>
      </c>
      <c r="H1106" t="str">
        <f>A1106&amp;D1106</f>
        <v>GCSE1aa95c52-d9b8-4a82-a209-d2b3eb86e5da</v>
      </c>
      <c r="I1106" s="97" t="str">
        <f>IF(ISBLANK(A1106), "", IF(ISNUMBER(B1106),_xlfn.CONCAT(E1106, B1106, ".", C1106), _xlfn.CONCAT(E1106, C1106)))</f>
        <v>GCSE13</v>
      </c>
    </row>
    <row r="1107" spans="1:9" customFormat="1" x14ac:dyDescent="0.45">
      <c r="A1107" s="96" t="s">
        <v>14</v>
      </c>
      <c r="C1107" s="92">
        <v>13</v>
      </c>
      <c r="D1107" s="93" t="s">
        <v>3303</v>
      </c>
      <c r="E1107" t="str" cm="1">
        <f t="array" ref="E1107">IFERROR(_xlfn.SWITCH(A1107, "Tiny", "TS", "Mini", "MC", "Junior", "JC", "Senior", "SC", "GCSE", "GCSE"),"")</f>
        <v>GCSE</v>
      </c>
      <c r="F1107" s="92" t="str">
        <f ca="1">IFERROR(VLOOKUP(I1107,INDIRECT(A1107&amp;"!"&amp;" C:D"), 2, FALSE),"")</f>
        <v>Ethical, Legal, Cultural ....</v>
      </c>
      <c r="G1107" s="92" t="str" cm="1">
        <f t="array" ref="G1107">IFERROR(CONCATENATE(TEXT(_xlfn.SWITCH(A1107, "Tiny", "1", "Mini", "2", "Junior", "3", "Senior", "4", "GCSE", "5"),"00"),"-", IF(ISBLANK(B1107), "XX", TEXT(B1107,"00")), "-", TEXT(C1107,"000")),"")</f>
        <v>05-XX-013</v>
      </c>
      <c r="H1107" t="str">
        <f>A1107&amp;D1107</f>
        <v>GCSE37d2285d-f289-4679-9c71-7fc3d688f8ea</v>
      </c>
      <c r="I1107" s="97" t="str">
        <f>IF(ISBLANK(A1107), "", IF(ISNUMBER(B1107),_xlfn.CONCAT(E1107, B1107, ".", C1107), _xlfn.CONCAT(E1107, C1107)))</f>
        <v>GCSE13</v>
      </c>
    </row>
    <row r="1108" spans="1:9" customFormat="1" x14ac:dyDescent="0.45">
      <c r="A1108" s="96" t="s">
        <v>14</v>
      </c>
      <c r="C1108" s="92">
        <v>13</v>
      </c>
      <c r="D1108" s="93" t="s">
        <v>3297</v>
      </c>
      <c r="E1108" t="str" cm="1">
        <f t="array" ref="E1108">IFERROR(_xlfn.SWITCH(A1108, "Tiny", "TS", "Mini", "MC", "Junior", "JC", "Senior", "SC", "GCSE", "GCSE"),"")</f>
        <v>GCSE</v>
      </c>
      <c r="F1108" s="92" t="str">
        <f ca="1">IFERROR(VLOOKUP(I1108,INDIRECT(A1108&amp;"!"&amp;" C:D"), 2, FALSE),"")</f>
        <v>Ethical, Legal, Cultural ....</v>
      </c>
      <c r="G1108" s="92" t="str" cm="1">
        <f t="array" ref="G1108">IFERROR(CONCATENATE(TEXT(_xlfn.SWITCH(A1108, "Tiny", "1", "Mini", "2", "Junior", "3", "Senior", "4", "GCSE", "5"),"00"),"-", IF(ISBLANK(B1108), "XX", TEXT(B1108,"00")), "-", TEXT(C1108,"000")),"")</f>
        <v>05-XX-013</v>
      </c>
      <c r="H1108" t="str">
        <f>A1108&amp;D1108</f>
        <v>GCSE5a731279-05bf-4ee3-98ff-1fdd7bcbc363</v>
      </c>
      <c r="I1108" s="97" t="str">
        <f>IF(ISBLANK(A1108), "", IF(ISNUMBER(B1108),_xlfn.CONCAT(E1108, B1108, ".", C1108), _xlfn.CONCAT(E1108, C1108)))</f>
        <v>GCSE13</v>
      </c>
    </row>
    <row r="1109" spans="1:9" customFormat="1" x14ac:dyDescent="0.45">
      <c r="A1109" s="96" t="s">
        <v>14</v>
      </c>
      <c r="C1109" s="92">
        <v>13</v>
      </c>
      <c r="D1109" s="93" t="s">
        <v>3300</v>
      </c>
      <c r="E1109" t="str" cm="1">
        <f t="array" ref="E1109">IFERROR(_xlfn.SWITCH(A1109, "Tiny", "TS", "Mini", "MC", "Junior", "JC", "Senior", "SC", "GCSE", "GCSE"),"")</f>
        <v>GCSE</v>
      </c>
      <c r="F1109" s="92" t="str">
        <f ca="1">IFERROR(VLOOKUP(I1109,INDIRECT(A1109&amp;"!"&amp;" C:D"), 2, FALSE),"")</f>
        <v>Ethical, Legal, Cultural ....</v>
      </c>
      <c r="G1109" s="92" t="str" cm="1">
        <f t="array" ref="G1109">IFERROR(CONCATENATE(TEXT(_xlfn.SWITCH(A1109, "Tiny", "1", "Mini", "2", "Junior", "3", "Senior", "4", "GCSE", "5"),"00"),"-", IF(ISBLANK(B1109), "XX", TEXT(B1109,"00")), "-", TEXT(C1109,"000")),"")</f>
        <v>05-XX-013</v>
      </c>
      <c r="H1109" t="str">
        <f>A1109&amp;D1109</f>
        <v>GCSE718834d3-c83d-45f1-aadd-0e4f3e99f256</v>
      </c>
      <c r="I1109" s="97" t="str">
        <f>IF(ISBLANK(A1109), "", IF(ISNUMBER(B1109),_xlfn.CONCAT(E1109, B1109, ".", C1109), _xlfn.CONCAT(E1109, C1109)))</f>
        <v>GCSE13</v>
      </c>
    </row>
    <row r="1110" spans="1:9" customFormat="1" x14ac:dyDescent="0.45">
      <c r="A1110" s="96" t="s">
        <v>14</v>
      </c>
      <c r="C1110" s="92">
        <v>13</v>
      </c>
      <c r="D1110" s="93" t="s">
        <v>3288</v>
      </c>
      <c r="E1110" t="str" cm="1">
        <f t="array" ref="E1110">IFERROR(_xlfn.SWITCH(A1110, "Tiny", "TS", "Mini", "MC", "Junior", "JC", "Senior", "SC", "GCSE", "GCSE"),"")</f>
        <v>GCSE</v>
      </c>
      <c r="F1110" s="92" t="str">
        <f ca="1">IFERROR(VLOOKUP(I1110,INDIRECT(A1110&amp;"!"&amp;" C:D"), 2, FALSE),"")</f>
        <v>Ethical, Legal, Cultural ....</v>
      </c>
      <c r="G1110" s="92" t="str" cm="1">
        <f t="array" ref="G1110">IFERROR(CONCATENATE(TEXT(_xlfn.SWITCH(A1110, "Tiny", "1", "Mini", "2", "Junior", "3", "Senior", "4", "GCSE", "5"),"00"),"-", IF(ISBLANK(B1110), "XX", TEXT(B1110,"00")), "-", TEXT(C1110,"000")),"")</f>
        <v>05-XX-013</v>
      </c>
      <c r="H1110" t="str">
        <f>A1110&amp;D1110</f>
        <v>GCSEccac524c-dab7-4469-bd5e-1f48d2872855</v>
      </c>
      <c r="I1110" s="97" t="str">
        <f>IF(ISBLANK(A1110), "", IF(ISNUMBER(B1110),_xlfn.CONCAT(E1110, B1110, ".", C1110), _xlfn.CONCAT(E1110, C1110)))</f>
        <v>GCSE13</v>
      </c>
    </row>
    <row r="1111" spans="1:9" customFormat="1" x14ac:dyDescent="0.45">
      <c r="A1111" s="96" t="s">
        <v>14</v>
      </c>
      <c r="C1111" s="92">
        <v>14</v>
      </c>
      <c r="D1111" s="98" t="s">
        <v>2985</v>
      </c>
      <c r="E1111" t="str" cm="1">
        <f t="array" ref="E1111">IFERROR(_xlfn.SWITCH(A1111, "Tiny", "TS", "Mini", "MC", "Junior", "JC", "Senior", "SC", "GCSE", "GCSE"),"")</f>
        <v>GCSE</v>
      </c>
      <c r="F1111" s="92" t="str">
        <f ca="1">IFERROR(VLOOKUP(I1111,INDIRECT(A1111&amp;"!"&amp;" C:D"), 2, FALSE),"")</f>
        <v>File Handling</v>
      </c>
      <c r="G1111" s="92" t="str" cm="1">
        <f t="array" ref="G1111">IFERROR(CONCATENATE(TEXT(_xlfn.SWITCH(A1111, "Tiny", "1", "Mini", "2", "Junior", "3", "Senior", "4", "GCSE", "5"),"00"),"-", IF(ISBLANK(B1111), "XX", TEXT(B1111,"00")), "-", TEXT(C1111,"000")),"")</f>
        <v>05-XX-014</v>
      </c>
      <c r="H1111" t="str">
        <f>A1111&amp;D1111</f>
        <v>GCSE412e5837-b7fa-496e-8389-0ed07c6aea94</v>
      </c>
      <c r="I1111" s="97" t="str">
        <f>IF(ISBLANK(A1111), "", IF(ISNUMBER(B1111),_xlfn.CONCAT(E1111, B1111, ".", C1111), _xlfn.CONCAT(E1111, C1111)))</f>
        <v>GCSE14</v>
      </c>
    </row>
    <row r="1112" spans="1:9" customFormat="1" x14ac:dyDescent="0.45">
      <c r="A1112" s="96" t="s">
        <v>14</v>
      </c>
      <c r="C1112" s="92">
        <v>14</v>
      </c>
      <c r="D1112" s="93" t="s">
        <v>2988</v>
      </c>
      <c r="E1112" t="str" cm="1">
        <f t="array" ref="E1112">IFERROR(_xlfn.SWITCH(A1112, "Tiny", "TS", "Mini", "MC", "Junior", "JC", "Senior", "SC", "GCSE", "GCSE"),"")</f>
        <v>GCSE</v>
      </c>
      <c r="F1112" s="92" t="str">
        <f ca="1">IFERROR(VLOOKUP(I1112,INDIRECT(A1112&amp;"!"&amp;" C:D"), 2, FALSE),"")</f>
        <v>File Handling</v>
      </c>
      <c r="G1112" s="92" t="str" cm="1">
        <f t="array" ref="G1112">IFERROR(CONCATENATE(TEXT(_xlfn.SWITCH(A1112, "Tiny", "1", "Mini", "2", "Junior", "3", "Senior", "4", "GCSE", "5"),"00"),"-", IF(ISBLANK(B1112), "XX", TEXT(B1112,"00")), "-", TEXT(C1112,"000")),"")</f>
        <v>05-XX-014</v>
      </c>
      <c r="H1112" t="str">
        <f>A1112&amp;D1112</f>
        <v>GCSE59da0171-8ea4-4856-827c-4e9c2608c2b6</v>
      </c>
      <c r="I1112" s="97" t="str">
        <f>IF(ISBLANK(A1112), "", IF(ISNUMBER(B1112),_xlfn.CONCAT(E1112, B1112, ".", C1112), _xlfn.CONCAT(E1112, C1112)))</f>
        <v>GCSE14</v>
      </c>
    </row>
    <row r="1113" spans="1:9" customFormat="1" x14ac:dyDescent="0.45">
      <c r="A1113" s="96" t="s">
        <v>14</v>
      </c>
      <c r="C1113" s="92">
        <v>14</v>
      </c>
      <c r="D1113" s="93" t="s">
        <v>2991</v>
      </c>
      <c r="E1113" t="str" cm="1">
        <f t="array" ref="E1113">IFERROR(_xlfn.SWITCH(A1113, "Tiny", "TS", "Mini", "MC", "Junior", "JC", "Senior", "SC", "GCSE", "GCSE"),"")</f>
        <v>GCSE</v>
      </c>
      <c r="F1113" s="92" t="str">
        <f ca="1">IFERROR(VLOOKUP(I1113,INDIRECT(A1113&amp;"!"&amp;" C:D"), 2, FALSE),"")</f>
        <v>File Handling</v>
      </c>
      <c r="G1113" s="92" t="str" cm="1">
        <f t="array" ref="G1113">IFERROR(CONCATENATE(TEXT(_xlfn.SWITCH(A1113, "Tiny", "1", "Mini", "2", "Junior", "3", "Senior", "4", "GCSE", "5"),"00"),"-", IF(ISBLANK(B1113), "XX", TEXT(B1113,"00")), "-", TEXT(C1113,"000")),"")</f>
        <v>05-XX-014</v>
      </c>
      <c r="H1113" t="str">
        <f>A1113&amp;D1113</f>
        <v>GCSE7a673563-9000-4ba5-9656-2832ea6e682b</v>
      </c>
      <c r="I1113" s="97" t="str">
        <f>IF(ISBLANK(A1113), "", IF(ISNUMBER(B1113),_xlfn.CONCAT(E1113, B1113, ".", C1113), _xlfn.CONCAT(E1113, C1113)))</f>
        <v>GCSE14</v>
      </c>
    </row>
    <row r="1114" spans="1:9" customFormat="1" x14ac:dyDescent="0.45">
      <c r="A1114" s="96" t="s">
        <v>14</v>
      </c>
      <c r="C1114" s="92">
        <v>14</v>
      </c>
      <c r="D1114" s="93" t="s">
        <v>2994</v>
      </c>
      <c r="E1114" t="str" cm="1">
        <f t="array" ref="E1114">IFERROR(_xlfn.SWITCH(A1114, "Tiny", "TS", "Mini", "MC", "Junior", "JC", "Senior", "SC", "GCSE", "GCSE"),"")</f>
        <v>GCSE</v>
      </c>
      <c r="F1114" s="92" t="str">
        <f ca="1">IFERROR(VLOOKUP(I1114,INDIRECT(A1114&amp;"!"&amp;" C:D"), 2, FALSE),"")</f>
        <v>File Handling</v>
      </c>
      <c r="G1114" s="92" t="str" cm="1">
        <f t="array" ref="G1114">IFERROR(CONCATENATE(TEXT(_xlfn.SWITCH(A1114, "Tiny", "1", "Mini", "2", "Junior", "3", "Senior", "4", "GCSE", "5"),"00"),"-", IF(ISBLANK(B1114), "XX", TEXT(B1114,"00")), "-", TEXT(C1114,"000")),"")</f>
        <v>05-XX-014</v>
      </c>
      <c r="H1114" t="str">
        <f>A1114&amp;D1114</f>
        <v>GCSEd9119220-4221-44d9-8bc9-5048f4d814af</v>
      </c>
      <c r="I1114" s="97" t="str">
        <f>IF(ISBLANK(A1114), "", IF(ISNUMBER(B1114),_xlfn.CONCAT(E1114, B1114, ".", C1114), _xlfn.CONCAT(E1114, C1114)))</f>
        <v>GCSE14</v>
      </c>
    </row>
    <row r="1115" spans="1:9" customFormat="1" x14ac:dyDescent="0.45">
      <c r="A1115" s="96" t="s">
        <v>14</v>
      </c>
      <c r="C1115" s="92">
        <v>15</v>
      </c>
      <c r="D1115" s="93" t="s">
        <v>2283</v>
      </c>
      <c r="E1115" t="str" cm="1">
        <f t="array" ref="E1115">IFERROR(_xlfn.SWITCH(A1115, "Tiny", "TS", "Mini", "MC", "Junior", "JC", "Senior", "SC", "GCSE", "GCSE"),"")</f>
        <v>GCSE</v>
      </c>
      <c r="F1115" s="92" t="str">
        <f ca="1">IFERROR(VLOOKUP(I1115,INDIRECT(A1115&amp;"!"&amp;" C:D"), 2, FALSE),"")</f>
        <v>Functions of a CPU</v>
      </c>
      <c r="G1115" s="92" t="str" cm="1">
        <f t="array" ref="G1115">IFERROR(CONCATENATE(TEXT(_xlfn.SWITCH(A1115, "Tiny", "1", "Mini", "2", "Junior", "3", "Senior", "4", "GCSE", "5"),"00"),"-", IF(ISBLANK(B1115), "XX", TEXT(B1115,"00")), "-", TEXT(C1115,"000")),"")</f>
        <v>05-XX-015</v>
      </c>
      <c r="H1115" t="str">
        <f>A1115&amp;D1115</f>
        <v>GCSE23d95b50-0042-4611-b695-eeaa400b85ef</v>
      </c>
      <c r="I1115" s="97" t="str">
        <f>IF(ISBLANK(A1115), "", IF(ISNUMBER(B1115),_xlfn.CONCAT(E1115, B1115, ".", C1115), _xlfn.CONCAT(E1115, C1115)))</f>
        <v>GCSE15</v>
      </c>
    </row>
    <row r="1116" spans="1:9" customFormat="1" x14ac:dyDescent="0.45">
      <c r="A1116" s="96" t="s">
        <v>14</v>
      </c>
      <c r="C1116" s="92">
        <v>15</v>
      </c>
      <c r="D1116" s="93" t="s">
        <v>2271</v>
      </c>
      <c r="E1116" t="str" cm="1">
        <f t="array" ref="E1116">IFERROR(_xlfn.SWITCH(A1116, "Tiny", "TS", "Mini", "MC", "Junior", "JC", "Senior", "SC", "GCSE", "GCSE"),"")</f>
        <v>GCSE</v>
      </c>
      <c r="F1116" s="92" t="str">
        <f ca="1">IFERROR(VLOOKUP(I1116,INDIRECT(A1116&amp;"!"&amp;" C:D"), 2, FALSE),"")</f>
        <v>Functions of a CPU</v>
      </c>
      <c r="G1116" s="92" t="str" cm="1">
        <f t="array" ref="G1116">IFERROR(CONCATENATE(TEXT(_xlfn.SWITCH(A1116, "Tiny", "1", "Mini", "2", "Junior", "3", "Senior", "4", "GCSE", "5"),"00"),"-", IF(ISBLANK(B1116), "XX", TEXT(B1116,"00")), "-", TEXT(C1116,"000")),"")</f>
        <v>05-XX-015</v>
      </c>
      <c r="H1116" t="str">
        <f>A1116&amp;D1116</f>
        <v>GCSE3a38be9e-64e5-4543-951a-e73613662f13</v>
      </c>
      <c r="I1116" s="97" t="str">
        <f>IF(ISBLANK(A1116), "", IF(ISNUMBER(B1116),_xlfn.CONCAT(E1116, B1116, ".", C1116), _xlfn.CONCAT(E1116, C1116)))</f>
        <v>GCSE15</v>
      </c>
    </row>
    <row r="1117" spans="1:9" customFormat="1" x14ac:dyDescent="0.45">
      <c r="A1117" s="96" t="s">
        <v>14</v>
      </c>
      <c r="C1117" s="92">
        <v>15</v>
      </c>
      <c r="D1117" s="93" t="s">
        <v>2287</v>
      </c>
      <c r="E1117" t="str" cm="1">
        <f t="array" ref="E1117">IFERROR(_xlfn.SWITCH(A1117, "Tiny", "TS", "Mini", "MC", "Junior", "JC", "Senior", "SC", "GCSE", "GCSE"),"")</f>
        <v>GCSE</v>
      </c>
      <c r="F1117" s="92" t="str">
        <f ca="1">IFERROR(VLOOKUP(I1117,INDIRECT(A1117&amp;"!"&amp;" C:D"), 2, FALSE),"")</f>
        <v>Functions of a CPU</v>
      </c>
      <c r="G1117" s="92" t="str" cm="1">
        <f t="array" ref="G1117">IFERROR(CONCATENATE(TEXT(_xlfn.SWITCH(A1117, "Tiny", "1", "Mini", "2", "Junior", "3", "Senior", "4", "GCSE", "5"),"00"),"-", IF(ISBLANK(B1117), "XX", TEXT(B1117,"00")), "-", TEXT(C1117,"000")),"")</f>
        <v>05-XX-015</v>
      </c>
      <c r="H1117" t="str">
        <f>A1117&amp;D1117</f>
        <v>GCSE5ba33ce9-2eef-4612-aead-8e0e9674782f</v>
      </c>
      <c r="I1117" s="97" t="str">
        <f>IF(ISBLANK(A1117), "", IF(ISNUMBER(B1117),_xlfn.CONCAT(E1117, B1117, ".", C1117), _xlfn.CONCAT(E1117, C1117)))</f>
        <v>GCSE15</v>
      </c>
    </row>
    <row r="1118" spans="1:9" customFormat="1" x14ac:dyDescent="0.45">
      <c r="A1118" s="96" t="s">
        <v>14</v>
      </c>
      <c r="C1118" s="92">
        <v>15</v>
      </c>
      <c r="D1118" s="93" t="s">
        <v>2280</v>
      </c>
      <c r="E1118" t="str" cm="1">
        <f t="array" ref="E1118">IFERROR(_xlfn.SWITCH(A1118, "Tiny", "TS", "Mini", "MC", "Junior", "JC", "Senior", "SC", "GCSE", "GCSE"),"")</f>
        <v>GCSE</v>
      </c>
      <c r="F1118" s="92" t="str">
        <f ca="1">IFERROR(VLOOKUP(I1118,INDIRECT(A1118&amp;"!"&amp;" C:D"), 2, FALSE),"")</f>
        <v>Functions of a CPU</v>
      </c>
      <c r="G1118" s="92" t="str" cm="1">
        <f t="array" ref="G1118">IFERROR(CONCATENATE(TEXT(_xlfn.SWITCH(A1118, "Tiny", "1", "Mini", "2", "Junior", "3", "Senior", "4", "GCSE", "5"),"00"),"-", IF(ISBLANK(B1118), "XX", TEXT(B1118,"00")), "-", TEXT(C1118,"000")),"")</f>
        <v>05-XX-015</v>
      </c>
      <c r="H1118" t="str">
        <f>A1118&amp;D1118</f>
        <v>GCSE6d8300a0-f52c-4cba-a808-6005bce2fa17</v>
      </c>
      <c r="I1118" s="97" t="str">
        <f>IF(ISBLANK(A1118), "", IF(ISNUMBER(B1118),_xlfn.CONCAT(E1118, B1118, ".", C1118), _xlfn.CONCAT(E1118, C1118)))</f>
        <v>GCSE15</v>
      </c>
    </row>
    <row r="1119" spans="1:9" customFormat="1" x14ac:dyDescent="0.45">
      <c r="A1119" s="96" t="s">
        <v>14</v>
      </c>
      <c r="C1119" s="92">
        <v>15</v>
      </c>
      <c r="D1119" s="93" t="s">
        <v>3181</v>
      </c>
      <c r="E1119" t="str" cm="1">
        <f t="array" ref="E1119">IFERROR(_xlfn.SWITCH(A1119, "Tiny", "TS", "Mini", "MC", "Junior", "JC", "Senior", "SC", "GCSE", "GCSE"),"")</f>
        <v>GCSE</v>
      </c>
      <c r="F1119" s="92" t="str">
        <f ca="1">IFERROR(VLOOKUP(I1119,INDIRECT(A1119&amp;"!"&amp;" C:D"), 2, FALSE),"")</f>
        <v>Functions of a CPU</v>
      </c>
      <c r="G1119" s="92" t="str" cm="1">
        <f t="array" ref="G1119">IFERROR(CONCATENATE(TEXT(_xlfn.SWITCH(A1119, "Tiny", "1", "Mini", "2", "Junior", "3", "Senior", "4", "GCSE", "5"),"00"),"-", IF(ISBLANK(B1119), "XX", TEXT(B1119,"00")), "-", TEXT(C1119,"000")),"")</f>
        <v>05-XX-015</v>
      </c>
      <c r="H1119" t="str">
        <f>A1119&amp;D1119</f>
        <v>GCSE8b59b9f8-b0c8-4bc8-a70d-6a457bcf4192</v>
      </c>
      <c r="I1119" s="97" t="str">
        <f>IF(ISBLANK(A1119), "", IF(ISNUMBER(B1119),_xlfn.CONCAT(E1119, B1119, ".", C1119), _xlfn.CONCAT(E1119, C1119)))</f>
        <v>GCSE15</v>
      </c>
    </row>
    <row r="1120" spans="1:9" customFormat="1" x14ac:dyDescent="0.45">
      <c r="A1120" s="96" t="s">
        <v>14</v>
      </c>
      <c r="C1120" s="92">
        <v>15</v>
      </c>
      <c r="D1120" s="93" t="s">
        <v>2276</v>
      </c>
      <c r="E1120" t="str" cm="1">
        <f t="array" ref="E1120">IFERROR(_xlfn.SWITCH(A1120, "Tiny", "TS", "Mini", "MC", "Junior", "JC", "Senior", "SC", "GCSE", "GCSE"),"")</f>
        <v>GCSE</v>
      </c>
      <c r="F1120" s="92" t="str">
        <f ca="1">IFERROR(VLOOKUP(I1120,INDIRECT(A1120&amp;"!"&amp;" C:D"), 2, FALSE),"")</f>
        <v>Functions of a CPU</v>
      </c>
      <c r="G1120" s="92" t="str" cm="1">
        <f t="array" ref="G1120">IFERROR(CONCATENATE(TEXT(_xlfn.SWITCH(A1120, "Tiny", "1", "Mini", "2", "Junior", "3", "Senior", "4", "GCSE", "5"),"00"),"-", IF(ISBLANK(B1120), "XX", TEXT(B1120,"00")), "-", TEXT(C1120,"000")),"")</f>
        <v>05-XX-015</v>
      </c>
      <c r="H1120" t="str">
        <f>A1120&amp;D1120</f>
        <v>GCSEd803a099-5e5e-43fd-896d-bed62366fa60</v>
      </c>
      <c r="I1120" s="97" t="str">
        <f>IF(ISBLANK(A1120), "", IF(ISNUMBER(B1120),_xlfn.CONCAT(E1120, B1120, ".", C1120), _xlfn.CONCAT(E1120, C1120)))</f>
        <v>GCSE15</v>
      </c>
    </row>
    <row r="1121" spans="1:11" x14ac:dyDescent="0.45">
      <c r="A1121" s="96" t="s">
        <v>14</v>
      </c>
      <c r="C1121" s="92">
        <v>15</v>
      </c>
      <c r="D1121" s="93" t="s">
        <v>3184</v>
      </c>
      <c r="E1121" t="str" cm="1">
        <f t="array" ref="E1121">IFERROR(_xlfn.SWITCH(A1121, "Tiny", "TS", "Mini", "MC", "Junior", "JC", "Senior", "SC", "GCSE", "GCSE"),"")</f>
        <v>GCSE</v>
      </c>
      <c r="F1121" s="92" t="str">
        <f ca="1">IFERROR(VLOOKUP(I1121,INDIRECT(A1121&amp;"!"&amp;" C:D"), 2, FALSE),"")</f>
        <v>Functions of a CPU</v>
      </c>
      <c r="G1121" s="92" t="str" cm="1">
        <f t="array" ref="G1121">IFERROR(CONCATENATE(TEXT(_xlfn.SWITCH(A1121, "Tiny", "1", "Mini", "2", "Junior", "3", "Senior", "4", "GCSE", "5"),"00"),"-", IF(ISBLANK(B1121), "XX", TEXT(B1121,"00")), "-", TEXT(C1121,"000")),"")</f>
        <v>05-XX-015</v>
      </c>
      <c r="H1121" t="str">
        <f>A1121&amp;D1121</f>
        <v>GCSEee41cce6-7d18-4acc-a291-f916b37d4496</v>
      </c>
      <c r="I1121" s="97" t="str">
        <f>IF(ISBLANK(A1121), "", IF(ISNUMBER(B1121),_xlfn.CONCAT(E1121, B1121, ".", C1121), _xlfn.CONCAT(E1121, C1121)))</f>
        <v>GCSE15</v>
      </c>
      <c r="K1121"/>
    </row>
    <row r="1122" spans="1:11" x14ac:dyDescent="0.45">
      <c r="A1122" s="96" t="s">
        <v>14</v>
      </c>
      <c r="C1122" s="92">
        <v>15</v>
      </c>
      <c r="D1122" s="93" t="s">
        <v>2291</v>
      </c>
      <c r="E1122" t="str" cm="1">
        <f t="array" ref="E1122">IFERROR(_xlfn.SWITCH(A1122, "Tiny", "TS", "Mini", "MC", "Junior", "JC", "Senior", "SC", "GCSE", "GCSE"),"")</f>
        <v>GCSE</v>
      </c>
      <c r="F1122" s="92" t="str">
        <f ca="1">IFERROR(VLOOKUP(I1122,INDIRECT(A1122&amp;"!"&amp;" C:D"), 2, FALSE),"")</f>
        <v>Functions of a CPU</v>
      </c>
      <c r="G1122" s="92" t="str" cm="1">
        <f t="array" ref="G1122">IFERROR(CONCATENATE(TEXT(_xlfn.SWITCH(A1122, "Tiny", "1", "Mini", "2", "Junior", "3", "Senior", "4", "GCSE", "5"),"00"),"-", IF(ISBLANK(B1122), "XX", TEXT(B1122,"00")), "-", TEXT(C1122,"000")),"")</f>
        <v>05-XX-015</v>
      </c>
      <c r="H1122" t="str">
        <f>A1122&amp;D1122</f>
        <v>GCSEf083224a-fab7-4700-9155-375da0735d61</v>
      </c>
      <c r="I1122" s="97" t="str">
        <f>IF(ISBLANK(A1122), "", IF(ISNUMBER(B1122),_xlfn.CONCAT(E1122, B1122, ".", C1122), _xlfn.CONCAT(E1122, C1122)))</f>
        <v>GCSE15</v>
      </c>
      <c r="K1122"/>
    </row>
    <row r="1123" spans="1:11" x14ac:dyDescent="0.45">
      <c r="A1123" s="96" t="s">
        <v>14</v>
      </c>
      <c r="C1123" s="92">
        <v>16</v>
      </c>
      <c r="D1123" s="93" t="s">
        <v>3001</v>
      </c>
      <c r="E1123" t="str" cm="1">
        <f t="array" ref="E1123">IFERROR(_xlfn.SWITCH(A1123, "Tiny", "TS", "Mini", "MC", "Junior", "JC", "Senior", "SC", "GCSE", "GCSE"),"")</f>
        <v>GCSE</v>
      </c>
      <c r="F1123" s="92" t="str">
        <f ca="1">IFERROR(VLOOKUP(I1123,INDIRECT(A1123&amp;"!"&amp;" C:D"), 2, FALSE),"")</f>
        <v>Lists or Arrays</v>
      </c>
      <c r="G1123" s="92" t="str" cm="1">
        <f t="array" ref="G1123">IFERROR(CONCATENATE(TEXT(_xlfn.SWITCH(A1123, "Tiny", "1", "Mini", "2", "Junior", "3", "Senior", "4", "GCSE", "5"),"00"),"-", IF(ISBLANK(B1123), "XX", TEXT(B1123,"00")), "-", TEXT(C1123,"000")),"")</f>
        <v>05-XX-016</v>
      </c>
      <c r="H1123" t="str">
        <f>A1123&amp;D1123</f>
        <v>GCSE0ac48eca-cf14-4ee4-94c1-a5a99d9a58be</v>
      </c>
      <c r="I1123" s="97" t="str">
        <f>IF(ISBLANK(A1123), "", IF(ISNUMBER(B1123),_xlfn.CONCAT(E1123, B1123, ".", C1123), _xlfn.CONCAT(E1123, C1123)))</f>
        <v>GCSE16</v>
      </c>
      <c r="K1123"/>
    </row>
    <row r="1124" spans="1:11" x14ac:dyDescent="0.45">
      <c r="A1124" s="96" t="s">
        <v>14</v>
      </c>
      <c r="C1124" s="92">
        <v>16</v>
      </c>
      <c r="D1124" s="93" t="s">
        <v>2998</v>
      </c>
      <c r="E1124" t="str" cm="1">
        <f t="array" ref="E1124">IFERROR(_xlfn.SWITCH(A1124, "Tiny", "TS", "Mini", "MC", "Junior", "JC", "Senior", "SC", "GCSE", "GCSE"),"")</f>
        <v>GCSE</v>
      </c>
      <c r="F1124" s="92" t="str">
        <f ca="1">IFERROR(VLOOKUP(I1124,INDIRECT(A1124&amp;"!"&amp;" C:D"), 2, FALSE),"")</f>
        <v>Lists or Arrays</v>
      </c>
      <c r="G1124" s="92" t="str" cm="1">
        <f t="array" ref="G1124">IFERROR(CONCATENATE(TEXT(_xlfn.SWITCH(A1124, "Tiny", "1", "Mini", "2", "Junior", "3", "Senior", "4", "GCSE", "5"),"00"),"-", IF(ISBLANK(B1124), "XX", TEXT(B1124,"00")), "-", TEXT(C1124,"000")),"")</f>
        <v>05-XX-016</v>
      </c>
      <c r="H1124" t="str">
        <f>A1124&amp;D1124</f>
        <v>GCSE5d8fae54-2905-48b3-a56a-cfae6fa8ce15</v>
      </c>
      <c r="I1124" s="97" t="str">
        <f>IF(ISBLANK(A1124), "", IF(ISNUMBER(B1124),_xlfn.CONCAT(E1124, B1124, ".", C1124), _xlfn.CONCAT(E1124, C1124)))</f>
        <v>GCSE16</v>
      </c>
      <c r="K1124"/>
    </row>
    <row r="1125" spans="1:11" x14ac:dyDescent="0.45">
      <c r="A1125" s="96" t="s">
        <v>14</v>
      </c>
      <c r="C1125" s="92">
        <v>16</v>
      </c>
      <c r="D1125" s="93" t="s">
        <v>3007</v>
      </c>
      <c r="E1125" t="str" cm="1">
        <f t="array" ref="E1125">IFERROR(_xlfn.SWITCH(A1125, "Tiny", "TS", "Mini", "MC", "Junior", "JC", "Senior", "SC", "GCSE", "GCSE"),"")</f>
        <v>GCSE</v>
      </c>
      <c r="F1125" s="92" t="str">
        <f ca="1">IFERROR(VLOOKUP(I1125,INDIRECT(A1125&amp;"!"&amp;" C:D"), 2, FALSE),"")</f>
        <v>Lists or Arrays</v>
      </c>
      <c r="G1125" s="92" t="str" cm="1">
        <f t="array" ref="G1125">IFERROR(CONCATENATE(TEXT(_xlfn.SWITCH(A1125, "Tiny", "1", "Mini", "2", "Junior", "3", "Senior", "4", "GCSE", "5"),"00"),"-", IF(ISBLANK(B1125), "XX", TEXT(B1125,"00")), "-", TEXT(C1125,"000")),"")</f>
        <v>05-XX-016</v>
      </c>
      <c r="H1125" t="str">
        <f>A1125&amp;D1125</f>
        <v>GCSE7bd971f5-c13c-4890-a169-5a46ca7648c4</v>
      </c>
      <c r="I1125" s="97" t="str">
        <f>IF(ISBLANK(A1125), "", IF(ISNUMBER(B1125),_xlfn.CONCAT(E1125, B1125, ".", C1125), _xlfn.CONCAT(E1125, C1125)))</f>
        <v>GCSE16</v>
      </c>
      <c r="K1125"/>
    </row>
    <row r="1126" spans="1:11" x14ac:dyDescent="0.45">
      <c r="A1126" s="96" t="s">
        <v>14</v>
      </c>
      <c r="C1126" s="92">
        <v>16</v>
      </c>
      <c r="D1126" s="93" t="s">
        <v>3010</v>
      </c>
      <c r="E1126" t="str" cm="1">
        <f t="array" ref="E1126">IFERROR(_xlfn.SWITCH(A1126, "Tiny", "TS", "Mini", "MC", "Junior", "JC", "Senior", "SC", "GCSE", "GCSE"),"")</f>
        <v>GCSE</v>
      </c>
      <c r="F1126" s="92" t="str">
        <f ca="1">IFERROR(VLOOKUP(I1126,INDIRECT(A1126&amp;"!"&amp;" C:D"), 2, FALSE),"")</f>
        <v>Lists or Arrays</v>
      </c>
      <c r="G1126" s="92" t="str" cm="1">
        <f t="array" ref="G1126">IFERROR(CONCATENATE(TEXT(_xlfn.SWITCH(A1126, "Tiny", "1", "Mini", "2", "Junior", "3", "Senior", "4", "GCSE", "5"),"00"),"-", IF(ISBLANK(B1126), "XX", TEXT(B1126,"00")), "-", TEXT(C1126,"000")),"")</f>
        <v>05-XX-016</v>
      </c>
      <c r="H1126" t="str">
        <f>A1126&amp;D1126</f>
        <v>GCSE9bdfb6d8-8f33-48a7-99ae-d03fb8a9c440</v>
      </c>
      <c r="I1126" s="97" t="str">
        <f>IF(ISBLANK(A1126), "", IF(ISNUMBER(B1126),_xlfn.CONCAT(E1126, B1126, ".", C1126), _xlfn.CONCAT(E1126, C1126)))</f>
        <v>GCSE16</v>
      </c>
      <c r="K1126"/>
    </row>
    <row r="1127" spans="1:11" x14ac:dyDescent="0.45">
      <c r="A1127" s="96" t="s">
        <v>14</v>
      </c>
      <c r="C1127" s="92">
        <v>16</v>
      </c>
      <c r="D1127" s="93" t="s">
        <v>3004</v>
      </c>
      <c r="E1127" t="str" cm="1">
        <f t="array" ref="E1127">IFERROR(_xlfn.SWITCH(A1127, "Tiny", "TS", "Mini", "MC", "Junior", "JC", "Senior", "SC", "GCSE", "GCSE"),"")</f>
        <v>GCSE</v>
      </c>
      <c r="F1127" s="92" t="str">
        <f ca="1">IFERROR(VLOOKUP(I1127,INDIRECT(A1127&amp;"!"&amp;" C:D"), 2, FALSE),"")</f>
        <v>Lists or Arrays</v>
      </c>
      <c r="G1127" s="92" t="str" cm="1">
        <f t="array" ref="G1127">IFERROR(CONCATENATE(TEXT(_xlfn.SWITCH(A1127, "Tiny", "1", "Mini", "2", "Junior", "3", "Senior", "4", "GCSE", "5"),"00"),"-", IF(ISBLANK(B1127), "XX", TEXT(B1127,"00")), "-", TEXT(C1127,"000")),"")</f>
        <v>05-XX-016</v>
      </c>
      <c r="H1127" t="str">
        <f>A1127&amp;D1127</f>
        <v>GCSEdbcd4933-9ec4-4522-9567-3c7ec32a43df</v>
      </c>
      <c r="I1127" s="97" t="str">
        <f>IF(ISBLANK(A1127), "", IF(ISNUMBER(B1127),_xlfn.CONCAT(E1127, B1127, ".", C1127), _xlfn.CONCAT(E1127, C1127)))</f>
        <v>GCSE16</v>
      </c>
      <c r="K1127"/>
    </row>
    <row r="1128" spans="1:11" x14ac:dyDescent="0.45">
      <c r="A1128" s="96" t="s">
        <v>14</v>
      </c>
      <c r="C1128" s="92">
        <v>17</v>
      </c>
      <c r="D1128" s="93" t="s">
        <v>2796</v>
      </c>
      <c r="E1128" t="str" cm="1">
        <f t="array" ref="E1128">IFERROR(_xlfn.SWITCH(A1128, "Tiny", "TS", "Mini", "MC", "Junior", "JC", "Senior", "SC", "GCSE", "GCSE"),"")</f>
        <v>GCSE</v>
      </c>
      <c r="F1128" s="92" t="str">
        <f ca="1">IFERROR(VLOOKUP(I1128,INDIRECT(A1128&amp;"!"&amp;" C:D"), 2, FALSE),"")</f>
        <v>Selection (IF Statements)</v>
      </c>
      <c r="G1128" s="92" t="str" cm="1">
        <f t="array" ref="G1128">IFERROR(CONCATENATE(TEXT(_xlfn.SWITCH(A1128, "Tiny", "1", "Mini", "2", "Junior", "3", "Senior", "4", "GCSE", "5"),"00"),"-", IF(ISBLANK(B1128), "XX", TEXT(B1128,"00")), "-", TEXT(C1128,"000")),"")</f>
        <v>05-XX-017</v>
      </c>
      <c r="H1128" t="str">
        <f>A1128&amp;D1128</f>
        <v>GCSE56bfe60e-b76d-4ab6-b9b6-e36c70c749ee</v>
      </c>
      <c r="I1128" s="97" t="str">
        <f>IF(ISBLANK(A1128), "", IF(ISNUMBER(B1128),_xlfn.CONCAT(E1128, B1128, ".", C1128), _xlfn.CONCAT(E1128, C1128)))</f>
        <v>GCSE17</v>
      </c>
      <c r="K1128"/>
    </row>
    <row r="1129" spans="1:11" x14ac:dyDescent="0.45">
      <c r="A1129" s="96" t="s">
        <v>14</v>
      </c>
      <c r="C1129" s="92">
        <v>17</v>
      </c>
      <c r="D1129" s="93" t="s">
        <v>2793</v>
      </c>
      <c r="E1129" t="str" cm="1">
        <f t="array" ref="E1129">IFERROR(_xlfn.SWITCH(A1129, "Tiny", "TS", "Mini", "MC", "Junior", "JC", "Senior", "SC", "GCSE", "GCSE"),"")</f>
        <v>GCSE</v>
      </c>
      <c r="F1129" s="92" t="str">
        <f ca="1">IFERROR(VLOOKUP(I1129,INDIRECT(A1129&amp;"!"&amp;" C:D"), 2, FALSE),"")</f>
        <v>Selection (IF Statements)</v>
      </c>
      <c r="G1129" s="92" t="str" cm="1">
        <f t="array" ref="G1129">IFERROR(CONCATENATE(TEXT(_xlfn.SWITCH(A1129, "Tiny", "1", "Mini", "2", "Junior", "3", "Senior", "4", "GCSE", "5"),"00"),"-", IF(ISBLANK(B1129), "XX", TEXT(B1129,"00")), "-", TEXT(C1129,"000")),"")</f>
        <v>05-XX-017</v>
      </c>
      <c r="H1129" t="str">
        <f>A1129&amp;D1129</f>
        <v>GCSEb3508cc0-c828-4841-b93e-4c6707ee4264</v>
      </c>
      <c r="I1129" s="97" t="str">
        <f>IF(ISBLANK(A1129), "", IF(ISNUMBER(B1129),_xlfn.CONCAT(E1129, B1129, ".", C1129), _xlfn.CONCAT(E1129, C1129)))</f>
        <v>GCSE17</v>
      </c>
      <c r="K1129"/>
    </row>
    <row r="1130" spans="1:11" x14ac:dyDescent="0.45">
      <c r="A1130" s="96" t="s">
        <v>14</v>
      </c>
      <c r="C1130" s="92">
        <v>18</v>
      </c>
      <c r="D1130" s="93" t="s">
        <v>2980</v>
      </c>
      <c r="E1130" t="str" cm="1">
        <f t="array" ref="E1130">IFERROR(_xlfn.SWITCH(A1130, "Tiny", "TS", "Mini", "MC", "Junior", "JC", "Senior", "SC", "GCSE", "GCSE"),"")</f>
        <v>GCSE</v>
      </c>
      <c r="F1130" s="92" t="str">
        <f ca="1">IFERROR(VLOOKUP(I1130,INDIRECT(A1130&amp;"!"&amp;" C:D"), 2, FALSE),"")</f>
        <v>Validations &amp; Error Handling</v>
      </c>
      <c r="G1130" s="92" t="str" cm="1">
        <f t="array" ref="G1130">IFERROR(CONCATENATE(TEXT(_xlfn.SWITCH(A1130, "Tiny", "1", "Mini", "2", "Junior", "3", "Senior", "4", "GCSE", "5"),"00"),"-", IF(ISBLANK(B1130), "XX", TEXT(B1130,"00")), "-", TEXT(C1130,"000")),"")</f>
        <v>05-XX-018</v>
      </c>
      <c r="H1130" t="str">
        <f>A1130&amp;D1130</f>
        <v>GCSE04cfc3c5-ec6f-4088-a909-0736cc24531d</v>
      </c>
      <c r="I1130" s="97" t="str">
        <f>IF(ISBLANK(A1130), "", IF(ISNUMBER(B1130),_xlfn.CONCAT(E1130, B1130, ".", C1130), _xlfn.CONCAT(E1130, C1130)))</f>
        <v>GCSE18</v>
      </c>
    </row>
    <row r="1131" spans="1:11" x14ac:dyDescent="0.45">
      <c r="A1131" s="96" t="s">
        <v>14</v>
      </c>
      <c r="C1131" s="92">
        <v>18</v>
      </c>
      <c r="D1131" s="93" t="s">
        <v>2977</v>
      </c>
      <c r="E1131" t="str" cm="1">
        <f t="array" ref="E1131">IFERROR(_xlfn.SWITCH(A1131, "Tiny", "TS", "Mini", "MC", "Junior", "JC", "Senior", "SC", "GCSE", "GCSE"),"")</f>
        <v>GCSE</v>
      </c>
      <c r="F1131" s="92" t="str">
        <f ca="1">IFERROR(VLOOKUP(I1131,INDIRECT(A1131&amp;"!"&amp;" C:D"), 2, FALSE),"")</f>
        <v>Validations &amp; Error Handling</v>
      </c>
      <c r="G1131" s="92" t="str" cm="1">
        <f t="array" ref="G1131">IFERROR(CONCATENATE(TEXT(_xlfn.SWITCH(A1131, "Tiny", "1", "Mini", "2", "Junior", "3", "Senior", "4", "GCSE", "5"),"00"),"-", IF(ISBLANK(B1131), "XX", TEXT(B1131,"00")), "-", TEXT(C1131,"000")),"")</f>
        <v>05-XX-018</v>
      </c>
      <c r="H1131" t="str">
        <f>A1131&amp;D1131</f>
        <v>GCSE69103e84-7c7c-4892-8305-ebbdd4e1c20a</v>
      </c>
      <c r="I1131" s="97" t="str">
        <f>IF(ISBLANK(A1131), "", IF(ISNUMBER(B1131),_xlfn.CONCAT(E1131, B1131, ".", C1131), _xlfn.CONCAT(E1131, C1131)))</f>
        <v>GCSE18</v>
      </c>
    </row>
    <row r="1132" spans="1:11" x14ac:dyDescent="0.45">
      <c r="A1132" s="96" t="s">
        <v>14</v>
      </c>
      <c r="C1132" s="92">
        <v>18</v>
      </c>
      <c r="D1132" s="93" t="s">
        <v>2974</v>
      </c>
      <c r="E1132" t="str" cm="1">
        <f t="array" ref="E1132">IFERROR(_xlfn.SWITCH(A1132, "Tiny", "TS", "Mini", "MC", "Junior", "JC", "Senior", "SC", "GCSE", "GCSE"),"")</f>
        <v>GCSE</v>
      </c>
      <c r="F1132" s="92" t="str">
        <f ca="1">IFERROR(VLOOKUP(I1132,INDIRECT(A1132&amp;"!"&amp;" C:D"), 2, FALSE),"")</f>
        <v>Validations &amp; Error Handling</v>
      </c>
      <c r="G1132" s="92" t="str" cm="1">
        <f t="array" ref="G1132">IFERROR(CONCATENATE(TEXT(_xlfn.SWITCH(A1132, "Tiny", "1", "Mini", "2", "Junior", "3", "Senior", "4", "GCSE", "5"),"00"),"-", IF(ISBLANK(B1132), "XX", TEXT(B1132,"00")), "-", TEXT(C1132,"000")),"")</f>
        <v>05-XX-018</v>
      </c>
      <c r="H1132" t="str">
        <f>A1132&amp;D1132</f>
        <v>GCSEc977a738-39ac-42c6-8816-12fd7e4600c5</v>
      </c>
      <c r="I1132" s="97" t="str">
        <f>IF(ISBLANK(A1132), "", IF(ISNUMBER(B1132),_xlfn.CONCAT(E1132, B1132, ".", C1132), _xlfn.CONCAT(E1132, C1132)))</f>
        <v>GCSE18</v>
      </c>
    </row>
    <row r="1133" spans="1:11" x14ac:dyDescent="0.45">
      <c r="A1133" s="96" t="s">
        <v>14</v>
      </c>
      <c r="C1133" s="92">
        <v>18</v>
      </c>
      <c r="D1133" s="93" t="s">
        <v>2971</v>
      </c>
      <c r="E1133" t="str" cm="1">
        <f t="array" ref="E1133">IFERROR(_xlfn.SWITCH(A1133, "Tiny", "TS", "Mini", "MC", "Junior", "JC", "Senior", "SC", "GCSE", "GCSE"),"")</f>
        <v>GCSE</v>
      </c>
      <c r="F1133" s="92" t="str">
        <f ca="1">IFERROR(VLOOKUP(I1133,INDIRECT(A1133&amp;"!"&amp;" C:D"), 2, FALSE),"")</f>
        <v>Validations &amp; Error Handling</v>
      </c>
      <c r="G1133" s="92" t="str" cm="1">
        <f t="array" ref="G1133">IFERROR(CONCATENATE(TEXT(_xlfn.SWITCH(A1133, "Tiny", "1", "Mini", "2", "Junior", "3", "Senior", "4", "GCSE", "5"),"00"),"-", IF(ISBLANK(B1133), "XX", TEXT(B1133,"00")), "-", TEXT(C1133,"000")),"")</f>
        <v>05-XX-018</v>
      </c>
      <c r="H1133" t="str">
        <f>A1133&amp;D1133</f>
        <v>GCSEe881de15-0fad-46ec-ad42-78fe84ac3bc6</v>
      </c>
      <c r="I1133" s="97" t="str">
        <f>IF(ISBLANK(A1133), "", IF(ISNUMBER(B1133),_xlfn.CONCAT(E1133, B1133, ".", C1133), _xlfn.CONCAT(E1133, C1133)))</f>
        <v>GCSE18</v>
      </c>
    </row>
    <row r="1134" spans="1:11" x14ac:dyDescent="0.45">
      <c r="A1134" s="96" t="s">
        <v>14</v>
      </c>
      <c r="C1134" s="92">
        <v>19</v>
      </c>
      <c r="D1134" s="93" t="s">
        <v>226</v>
      </c>
      <c r="E1134" t="str" cm="1">
        <f t="array" ref="E1134">IFERROR(_xlfn.SWITCH(A1134, "Tiny", "TS", "Mini", "MC", "Junior", "JC", "Senior", "SC", "GCSE", "GCSE"),"")</f>
        <v>GCSE</v>
      </c>
      <c r="F1134" s="92" t="str">
        <f ca="1">IFERROR(VLOOKUP(I1134,INDIRECT(A1134&amp;"!"&amp;" C:D"), 2, FALSE),"")</f>
        <v>Variables &amp; Data Types</v>
      </c>
      <c r="G1134" s="92" t="str" cm="1">
        <f t="array" ref="G1134">IFERROR(CONCATENATE(TEXT(_xlfn.SWITCH(A1134, "Tiny", "1", "Mini", "2", "Junior", "3", "Senior", "4", "GCSE", "5"),"00"),"-", IF(ISBLANK(B1134), "XX", TEXT(B1134,"00")), "-", TEXT(C1134,"000")),"")</f>
        <v>05-XX-019</v>
      </c>
      <c r="H1134" t="str">
        <f>A1134&amp;D1134</f>
        <v>GCSE02dba053-4042-467d-a8ea-6b451f0178dd</v>
      </c>
      <c r="I1134" s="97" t="str">
        <f>IF(ISBLANK(A1134), "", IF(ISNUMBER(B1134),_xlfn.CONCAT(E1134, B1134, ".", C1134), _xlfn.CONCAT(E1134, C1134)))</f>
        <v>GCSE19</v>
      </c>
    </row>
    <row r="1135" spans="1:11" x14ac:dyDescent="0.45">
      <c r="A1135" s="96" t="s">
        <v>14</v>
      </c>
      <c r="C1135" s="92">
        <v>19</v>
      </c>
      <c r="D1135" s="93" t="s">
        <v>296</v>
      </c>
      <c r="E1135" t="str" cm="1">
        <f t="array" ref="E1135">IFERROR(_xlfn.SWITCH(A1135, "Tiny", "TS", "Mini", "MC", "Junior", "JC", "Senior", "SC", "GCSE", "GCSE"),"")</f>
        <v>GCSE</v>
      </c>
      <c r="F1135" s="92" t="str">
        <f ca="1">IFERROR(VLOOKUP(I1135,INDIRECT(A1135&amp;"!"&amp;" C:D"), 2, FALSE),"")</f>
        <v>Variables &amp; Data Types</v>
      </c>
      <c r="G1135" s="92" t="str" cm="1">
        <f t="array" ref="G1135">IFERROR(CONCATENATE(TEXT(_xlfn.SWITCH(A1135, "Tiny", "1", "Mini", "2", "Junior", "3", "Senior", "4", "GCSE", "5"),"00"),"-", IF(ISBLANK(B1135), "XX", TEXT(B1135,"00")), "-", TEXT(C1135,"000")),"")</f>
        <v>05-XX-019</v>
      </c>
      <c r="H1135" t="str">
        <f>A1135&amp;D1135</f>
        <v>GCSE269d7786-5110-4884-91aa-0d40b14ab2e7</v>
      </c>
      <c r="I1135" s="97" t="str">
        <f>IF(ISBLANK(A1135), "", IF(ISNUMBER(B1135),_xlfn.CONCAT(E1135, B1135, ".", C1135), _xlfn.CONCAT(E1135, C1135)))</f>
        <v>GCSE19</v>
      </c>
    </row>
    <row r="1136" spans="1:11" x14ac:dyDescent="0.45">
      <c r="A1136" s="96" t="s">
        <v>14</v>
      </c>
      <c r="C1136" s="92">
        <v>19</v>
      </c>
      <c r="D1136" s="93" t="s">
        <v>276</v>
      </c>
      <c r="E1136" t="str" cm="1">
        <f t="array" ref="E1136">IFERROR(_xlfn.SWITCH(A1136, "Tiny", "TS", "Mini", "MC", "Junior", "JC", "Senior", "SC", "GCSE", "GCSE"),"")</f>
        <v>GCSE</v>
      </c>
      <c r="F1136" s="92" t="str">
        <f ca="1">IFERROR(VLOOKUP(I1136,INDIRECT(A1136&amp;"!"&amp;" C:D"), 2, FALSE),"")</f>
        <v>Variables &amp; Data Types</v>
      </c>
      <c r="G1136" s="92" t="str" cm="1">
        <f t="array" ref="G1136">IFERROR(CONCATENATE(TEXT(_xlfn.SWITCH(A1136, "Tiny", "1", "Mini", "2", "Junior", "3", "Senior", "4", "GCSE", "5"),"00"),"-", IF(ISBLANK(B1136), "XX", TEXT(B1136,"00")), "-", TEXT(C1136,"000")),"")</f>
        <v>05-XX-019</v>
      </c>
      <c r="H1136" t="str">
        <f>A1136&amp;D1136</f>
        <v>GCSE72dc3496-39e3-4ccc-92f4-85229287260d</v>
      </c>
      <c r="I1136" s="97" t="str">
        <f>IF(ISBLANK(A1136), "", IF(ISNUMBER(B1136),_xlfn.CONCAT(E1136, B1136, ".", C1136), _xlfn.CONCAT(E1136, C1136)))</f>
        <v>GCSE19</v>
      </c>
    </row>
    <row r="1137" spans="1:9" x14ac:dyDescent="0.45">
      <c r="A1137" s="96" t="s">
        <v>14</v>
      </c>
      <c r="C1137" s="92">
        <v>19</v>
      </c>
      <c r="D1137" s="93" t="s">
        <v>279</v>
      </c>
      <c r="E1137" t="str" cm="1">
        <f t="array" ref="E1137">IFERROR(_xlfn.SWITCH(A1137, "Tiny", "TS", "Mini", "MC", "Junior", "JC", "Senior", "SC", "GCSE", "GCSE"),"")</f>
        <v>GCSE</v>
      </c>
      <c r="F1137" s="92" t="str">
        <f ca="1">IFERROR(VLOOKUP(I1137,INDIRECT(A1137&amp;"!"&amp;" C:D"), 2, FALSE),"")</f>
        <v>Variables &amp; Data Types</v>
      </c>
      <c r="G1137" s="92" t="str" cm="1">
        <f t="array" ref="G1137">IFERROR(CONCATENATE(TEXT(_xlfn.SWITCH(A1137, "Tiny", "1", "Mini", "2", "Junior", "3", "Senior", "4", "GCSE", "5"),"00"),"-", IF(ISBLANK(B1137), "XX", TEXT(B1137,"00")), "-", TEXT(C1137,"000")),"")</f>
        <v>05-XX-019</v>
      </c>
      <c r="H1137" t="str">
        <f>A1137&amp;D1137</f>
        <v>GCSE910c2de6-0a5c-4a81-94f8-20c2b6d142a0</v>
      </c>
      <c r="I1137" s="97" t="str">
        <f>IF(ISBLANK(A1137), "", IF(ISNUMBER(B1137),_xlfn.CONCAT(E1137, B1137, ".", C1137), _xlfn.CONCAT(E1137, C1137)))</f>
        <v>GCSE19</v>
      </c>
    </row>
    <row r="1138" spans="1:9" x14ac:dyDescent="0.45">
      <c r="A1138" s="96" t="s">
        <v>14</v>
      </c>
      <c r="C1138" s="92">
        <v>19</v>
      </c>
      <c r="D1138" s="93" t="s">
        <v>194</v>
      </c>
      <c r="E1138" t="str" cm="1">
        <f t="array" ref="E1138">IFERROR(_xlfn.SWITCH(A1138, "Tiny", "TS", "Mini", "MC", "Junior", "JC", "Senior", "SC", "GCSE", "GCSE"),"")</f>
        <v>GCSE</v>
      </c>
      <c r="F1138" s="92" t="str">
        <f ca="1">IFERROR(VLOOKUP(I1138,INDIRECT(A1138&amp;"!"&amp;" C:D"), 2, FALSE),"")</f>
        <v>Variables &amp; Data Types</v>
      </c>
      <c r="G1138" s="92" t="str" cm="1">
        <f t="array" ref="G1138">IFERROR(CONCATENATE(TEXT(_xlfn.SWITCH(A1138, "Tiny", "1", "Mini", "2", "Junior", "3", "Senior", "4", "GCSE", "5"),"00"),"-", IF(ISBLANK(B1138), "XX", TEXT(B1138,"00")), "-", TEXT(C1138,"000")),"")</f>
        <v>05-XX-019</v>
      </c>
      <c r="H1138" t="str">
        <f>A1138&amp;D1138</f>
        <v>GCSEb051796c-edc4-48cb-82c7-bf42c5c37456</v>
      </c>
      <c r="I1138" s="97" t="str">
        <f>IF(ISBLANK(A1138), "", IF(ISNUMBER(B1138),_xlfn.CONCAT(E1138, B1138, ".", C1138), _xlfn.CONCAT(E1138, C1138)))</f>
        <v>GCSE19</v>
      </c>
    </row>
    <row r="1139" spans="1:9" x14ac:dyDescent="0.45">
      <c r="A1139" s="96" t="s">
        <v>14</v>
      </c>
      <c r="C1139" s="92">
        <v>19</v>
      </c>
      <c r="D1139" s="93" t="s">
        <v>216</v>
      </c>
      <c r="E1139" t="str" cm="1">
        <f t="array" ref="E1139">IFERROR(_xlfn.SWITCH(A1139, "Tiny", "TS", "Mini", "MC", "Junior", "JC", "Senior", "SC", "GCSE", "GCSE"),"")</f>
        <v>GCSE</v>
      </c>
      <c r="F1139" s="92" t="str">
        <f ca="1">IFERROR(VLOOKUP(I1139,INDIRECT(A1139&amp;"!"&amp;" C:D"), 2, FALSE),"")</f>
        <v>Variables &amp; Data Types</v>
      </c>
      <c r="G1139" s="92" t="str" cm="1">
        <f t="array" ref="G1139">IFERROR(CONCATENATE(TEXT(_xlfn.SWITCH(A1139, "Tiny", "1", "Mini", "2", "Junior", "3", "Senior", "4", "GCSE", "5"),"00"),"-", IF(ISBLANK(B1139), "XX", TEXT(B1139,"00")), "-", TEXT(C1139,"000")),"")</f>
        <v>05-XX-019</v>
      </c>
      <c r="H1139" t="str">
        <f>A1139&amp;D1139</f>
        <v>GCSEc974a7af-e7e5-4fa3-8a77-de3d6a4f3106</v>
      </c>
      <c r="I1139" s="97" t="str">
        <f>IF(ISBLANK(A1139), "", IF(ISNUMBER(B1139),_xlfn.CONCAT(E1139, B1139, ".", C1139), _xlfn.CONCAT(E1139, C1139)))</f>
        <v>GCSE19</v>
      </c>
    </row>
    <row r="1140" spans="1:9" x14ac:dyDescent="0.45">
      <c r="A1140" s="96" t="s">
        <v>14</v>
      </c>
      <c r="C1140" s="92">
        <v>19</v>
      </c>
      <c r="D1140" s="93" t="s">
        <v>198</v>
      </c>
      <c r="E1140" t="str" cm="1">
        <f t="array" ref="E1140">IFERROR(_xlfn.SWITCH(A1140, "Tiny", "TS", "Mini", "MC", "Junior", "JC", "Senior", "SC", "GCSE", "GCSE"),"")</f>
        <v>GCSE</v>
      </c>
      <c r="F1140" s="92" t="str">
        <f ca="1">IFERROR(VLOOKUP(I1140,INDIRECT(A1140&amp;"!"&amp;" C:D"), 2, FALSE),"")</f>
        <v>Variables &amp; Data Types</v>
      </c>
      <c r="G1140" s="92" t="str" cm="1">
        <f t="array" ref="G1140">IFERROR(CONCATENATE(TEXT(_xlfn.SWITCH(A1140, "Tiny", "1", "Mini", "2", "Junior", "3", "Senior", "4", "GCSE", "5"),"00"),"-", IF(ISBLANK(B1140), "XX", TEXT(B1140,"00")), "-", TEXT(C1140,"000")),"")</f>
        <v>05-XX-019</v>
      </c>
      <c r="H1140" t="str">
        <f>A1140&amp;D1140</f>
        <v>GCSEd216c327-9fcd-4ce5-91ba-985ea043c333</v>
      </c>
      <c r="I1140" s="97" t="str">
        <f>IF(ISBLANK(A1140), "", IF(ISNUMBER(B1140),_xlfn.CONCAT(E1140, B1140, ".", C1140), _xlfn.CONCAT(E1140, C1140)))</f>
        <v>GCSE19</v>
      </c>
    </row>
    <row r="1141" spans="1:9" x14ac:dyDescent="0.45">
      <c r="A1141" s="96" t="s">
        <v>14</v>
      </c>
      <c r="C1141" s="92">
        <v>19</v>
      </c>
      <c r="D1141" s="93" t="s">
        <v>212</v>
      </c>
      <c r="E1141" t="str" cm="1">
        <f t="array" ref="E1141">IFERROR(_xlfn.SWITCH(A1141, "Tiny", "TS", "Mini", "MC", "Junior", "JC", "Senior", "SC", "GCSE", "GCSE"),"")</f>
        <v>GCSE</v>
      </c>
      <c r="F1141" s="92" t="str">
        <f ca="1">IFERROR(VLOOKUP(I1141,INDIRECT(A1141&amp;"!"&amp;" C:D"), 2, FALSE),"")</f>
        <v>Variables &amp; Data Types</v>
      </c>
      <c r="G1141" s="92" t="str" cm="1">
        <f t="array" ref="G1141">IFERROR(CONCATENATE(TEXT(_xlfn.SWITCH(A1141, "Tiny", "1", "Mini", "2", "Junior", "3", "Senior", "4", "GCSE", "5"),"00"),"-", IF(ISBLANK(B1141), "XX", TEXT(B1141,"00")), "-", TEXT(C1141,"000")),"")</f>
        <v>05-XX-019</v>
      </c>
      <c r="H1141" t="str">
        <f>A1141&amp;D1141</f>
        <v>GCSEf857e2a4-8131-4f85-828a-b9a0cc1fd6c9</v>
      </c>
      <c r="I1141" s="97" t="str">
        <f>IF(ISBLANK(A1141), "", IF(ISNUMBER(B1141),_xlfn.CONCAT(E1141, B1141, ".", C1141), _xlfn.CONCAT(E1141, C1141)))</f>
        <v>GCSE19</v>
      </c>
    </row>
    <row r="1142" spans="1:9" x14ac:dyDescent="0.45">
      <c r="A1142" s="96" t="s">
        <v>14</v>
      </c>
      <c r="C1142" s="92">
        <v>20</v>
      </c>
      <c r="D1142" s="93" t="s">
        <v>2473</v>
      </c>
      <c r="E1142" t="str" cm="1">
        <f t="array" ref="E1142">IFERROR(_xlfn.SWITCH(A1142, "Tiny", "TS", "Mini", "MC", "Junior", "JC", "Senior", "SC", "GCSE", "GCSE"),"")</f>
        <v>GCSE</v>
      </c>
      <c r="F1142" s="92" t="str">
        <f ca="1">IFERROR(VLOOKUP(I1142,INDIRECT(A1142&amp;"!"&amp;" C:D"), 2, FALSE),"")</f>
        <v>Hexidecimal</v>
      </c>
      <c r="G1142" s="92" t="str" cm="1">
        <f t="array" ref="G1142">IFERROR(CONCATENATE(TEXT(_xlfn.SWITCH(A1142, "Tiny", "1", "Mini", "2", "Junior", "3", "Senior", "4", "GCSE", "5"),"00"),"-", IF(ISBLANK(B1142), "XX", TEXT(B1142,"00")), "-", TEXT(C1142,"000")),"")</f>
        <v>05-XX-020</v>
      </c>
      <c r="H1142" t="str">
        <f>A1142&amp;D1142</f>
        <v>GCSE2bda13af-7da7-435e-b4be-1c9cc6e171cc</v>
      </c>
      <c r="I1142" s="97" t="str">
        <f>IF(ISBLANK(A1142), "", IF(ISNUMBER(B1142),_xlfn.CONCAT(E1142, B1142, ".", C1142), _xlfn.CONCAT(E1142, C1142)))</f>
        <v>GCSE20</v>
      </c>
    </row>
    <row r="1143" spans="1:9" x14ac:dyDescent="0.45">
      <c r="A1143" s="96" t="s">
        <v>14</v>
      </c>
      <c r="C1143" s="92">
        <v>20</v>
      </c>
      <c r="D1143" s="93" t="s">
        <v>2469</v>
      </c>
      <c r="E1143" t="str" cm="1">
        <f t="array" ref="E1143">IFERROR(_xlfn.SWITCH(A1143, "Tiny", "TS", "Mini", "MC", "Junior", "JC", "Senior", "SC", "GCSE", "GCSE"),"")</f>
        <v>GCSE</v>
      </c>
      <c r="F1143" s="92" t="str">
        <f ca="1">IFERROR(VLOOKUP(I1143,INDIRECT(A1143&amp;"!"&amp;" C:D"), 2, FALSE),"")</f>
        <v>Hexidecimal</v>
      </c>
      <c r="G1143" s="92" t="str" cm="1">
        <f t="array" ref="G1143">IFERROR(CONCATENATE(TEXT(_xlfn.SWITCH(A1143, "Tiny", "1", "Mini", "2", "Junior", "3", "Senior", "4", "GCSE", "5"),"00"),"-", IF(ISBLANK(B1143), "XX", TEXT(B1143,"00")), "-", TEXT(C1143,"000")),"")</f>
        <v>05-XX-020</v>
      </c>
      <c r="H1143" t="str">
        <f>A1143&amp;D1143</f>
        <v>GCSE31075e46-567f-49fc-86a2-ea82b9265e1a</v>
      </c>
      <c r="I1143" s="97" t="str">
        <f>IF(ISBLANK(A1143), "", IF(ISNUMBER(B1143),_xlfn.CONCAT(E1143, B1143, ".", C1143), _xlfn.CONCAT(E1143, C1143)))</f>
        <v>GCSE20</v>
      </c>
    </row>
    <row r="1144" spans="1:9" x14ac:dyDescent="0.45">
      <c r="A1144" s="96" t="s">
        <v>14</v>
      </c>
      <c r="C1144" s="92">
        <v>20</v>
      </c>
      <c r="D1144" s="93" t="s">
        <v>2480</v>
      </c>
      <c r="E1144" t="str" cm="1">
        <f t="array" ref="E1144">IFERROR(_xlfn.SWITCH(A1144, "Tiny", "TS", "Mini", "MC", "Junior", "JC", "Senior", "SC", "GCSE", "GCSE"),"")</f>
        <v>GCSE</v>
      </c>
      <c r="F1144" s="92" t="str">
        <f ca="1">IFERROR(VLOOKUP(I1144,INDIRECT(A1144&amp;"!"&amp;" C:D"), 2, FALSE),"")</f>
        <v>Hexidecimal</v>
      </c>
      <c r="G1144" s="92" t="str" cm="1">
        <f t="array" ref="G1144">IFERROR(CONCATENATE(TEXT(_xlfn.SWITCH(A1144, "Tiny", "1", "Mini", "2", "Junior", "3", "Senior", "4", "GCSE", "5"),"00"),"-", IF(ISBLANK(B1144), "XX", TEXT(B1144,"00")), "-", TEXT(C1144,"000")),"")</f>
        <v>05-XX-020</v>
      </c>
      <c r="H1144" t="str">
        <f>A1144&amp;D1144</f>
        <v>GCSE636b1c96-498f-464c-9e88-aa807686c570</v>
      </c>
      <c r="I1144" s="97" t="str">
        <f>IF(ISBLANK(A1144), "", IF(ISNUMBER(B1144),_xlfn.CONCAT(E1144, B1144, ".", C1144), _xlfn.CONCAT(E1144, C1144)))</f>
        <v>GCSE20</v>
      </c>
    </row>
    <row r="1145" spans="1:9" x14ac:dyDescent="0.45">
      <c r="A1145" s="96" t="s">
        <v>14</v>
      </c>
      <c r="C1145" s="92">
        <v>20</v>
      </c>
      <c r="D1145" s="93" t="s">
        <v>2477</v>
      </c>
      <c r="E1145" t="str" cm="1">
        <f t="array" ref="E1145">IFERROR(_xlfn.SWITCH(A1145, "Tiny", "TS", "Mini", "MC", "Junior", "JC", "Senior", "SC", "GCSE", "GCSE"),"")</f>
        <v>GCSE</v>
      </c>
      <c r="F1145" s="92" t="str">
        <f ca="1">IFERROR(VLOOKUP(I1145,INDIRECT(A1145&amp;"!"&amp;" C:D"), 2, FALSE),"")</f>
        <v>Hexidecimal</v>
      </c>
      <c r="G1145" s="92" t="str" cm="1">
        <f t="array" ref="G1145">IFERROR(CONCATENATE(TEXT(_xlfn.SWITCH(A1145, "Tiny", "1", "Mini", "2", "Junior", "3", "Senior", "4", "GCSE", "5"),"00"),"-", IF(ISBLANK(B1145), "XX", TEXT(B1145,"00")), "-", TEXT(C1145,"000")),"")</f>
        <v>05-XX-020</v>
      </c>
      <c r="H1145" t="str">
        <f>A1145&amp;D1145</f>
        <v>GCSEbedf5282-cc8a-4665-bd51-33a5cedefa0b</v>
      </c>
      <c r="I1145" s="97" t="str">
        <f>IF(ISBLANK(A1145), "", IF(ISNUMBER(B1145),_xlfn.CONCAT(E1145, B1145, ".", C1145), _xlfn.CONCAT(E1145, C1145)))</f>
        <v>GCSE20</v>
      </c>
    </row>
    <row r="1146" spans="1:9" x14ac:dyDescent="0.45">
      <c r="A1146" s="96" t="s">
        <v>14</v>
      </c>
      <c r="C1146" s="92">
        <v>21</v>
      </c>
      <c r="D1146" s="93" t="s">
        <v>2201</v>
      </c>
      <c r="E1146" t="str" cm="1">
        <f t="array" ref="E1146">IFERROR(_xlfn.SWITCH(A1146, "Tiny", "TS", "Mini", "MC", "Junior", "JC", "Senior", "SC", "GCSE", "GCSE"),"")</f>
        <v>GCSE</v>
      </c>
      <c r="F1146" s="92" t="str">
        <f ca="1">IFERROR(VLOOKUP(I1146,INDIRECT(A1146&amp;"!"&amp;" C:D"), 2, FALSE),"")</f>
        <v>Operating Systems</v>
      </c>
      <c r="G1146" s="92" t="str" cm="1">
        <f t="array" ref="G1146">IFERROR(CONCATENATE(TEXT(_xlfn.SWITCH(A1146, "Tiny", "1", "Mini", "2", "Junior", "3", "Senior", "4", "GCSE", "5"),"00"),"-", IF(ISBLANK(B1146), "XX", TEXT(B1146,"00")), "-", TEXT(C1146,"000")),"")</f>
        <v>05-XX-021</v>
      </c>
      <c r="H1146" t="str">
        <f>A1146&amp;D1146</f>
        <v>GCSE25b033e6-5a5e-4f3f-87d7-802d989548f0</v>
      </c>
      <c r="I1146" s="97" t="str">
        <f>IF(ISBLANK(A1146), "", IF(ISNUMBER(B1146),_xlfn.CONCAT(E1146, B1146, ".", C1146), _xlfn.CONCAT(E1146, C1146)))</f>
        <v>GCSE21</v>
      </c>
    </row>
    <row r="1147" spans="1:9" x14ac:dyDescent="0.45">
      <c r="A1147" s="96" t="s">
        <v>14</v>
      </c>
      <c r="C1147" s="92">
        <v>21</v>
      </c>
      <c r="D1147" s="93" t="s">
        <v>2195</v>
      </c>
      <c r="E1147" t="str" cm="1">
        <f t="array" ref="E1147">IFERROR(_xlfn.SWITCH(A1147, "Tiny", "TS", "Mini", "MC", "Junior", "JC", "Senior", "SC", "GCSE", "GCSE"),"")</f>
        <v>GCSE</v>
      </c>
      <c r="F1147" s="92" t="str">
        <f ca="1">IFERROR(VLOOKUP(I1147,INDIRECT(A1147&amp;"!"&amp;" C:D"), 2, FALSE),"")</f>
        <v>Operating Systems</v>
      </c>
      <c r="G1147" s="92" t="str" cm="1">
        <f t="array" ref="G1147">IFERROR(CONCATENATE(TEXT(_xlfn.SWITCH(A1147, "Tiny", "1", "Mini", "2", "Junior", "3", "Senior", "4", "GCSE", "5"),"00"),"-", IF(ISBLANK(B1147), "XX", TEXT(B1147,"00")), "-", TEXT(C1147,"000")),"")</f>
        <v>05-XX-021</v>
      </c>
      <c r="H1147" t="str">
        <f>A1147&amp;D1147</f>
        <v>GCSE3acdcf17-f9a4-4f95-aeca-d739072dbb62</v>
      </c>
      <c r="I1147" s="97" t="str">
        <f>IF(ISBLANK(A1147), "", IF(ISNUMBER(B1147),_xlfn.CONCAT(E1147, B1147, ".", C1147), _xlfn.CONCAT(E1147, C1147)))</f>
        <v>GCSE21</v>
      </c>
    </row>
    <row r="1148" spans="1:9" x14ac:dyDescent="0.45">
      <c r="A1148" s="96" t="s">
        <v>14</v>
      </c>
      <c r="C1148" s="92">
        <v>21</v>
      </c>
      <c r="D1148" s="93" t="s">
        <v>2198</v>
      </c>
      <c r="E1148" t="str" cm="1">
        <f t="array" ref="E1148">IFERROR(_xlfn.SWITCH(A1148, "Tiny", "TS", "Mini", "MC", "Junior", "JC", "Senior", "SC", "GCSE", "GCSE"),"")</f>
        <v>GCSE</v>
      </c>
      <c r="F1148" s="92" t="str">
        <f ca="1">IFERROR(VLOOKUP(I1148,INDIRECT(A1148&amp;"!"&amp;" C:D"), 2, FALSE),"")</f>
        <v>Operating Systems</v>
      </c>
      <c r="G1148" s="92" t="str" cm="1">
        <f t="array" ref="G1148">IFERROR(CONCATENATE(TEXT(_xlfn.SWITCH(A1148, "Tiny", "1", "Mini", "2", "Junior", "3", "Senior", "4", "GCSE", "5"),"00"),"-", IF(ISBLANK(B1148), "XX", TEXT(B1148,"00")), "-", TEXT(C1148,"000")),"")</f>
        <v>05-XX-021</v>
      </c>
      <c r="H1148" t="str">
        <f>A1148&amp;D1148</f>
        <v>GCSE47c56417-539f-4b6b-be6e-54a8f3bbde8e</v>
      </c>
      <c r="I1148" s="97" t="str">
        <f>IF(ISBLANK(A1148), "", IF(ISNUMBER(B1148),_xlfn.CONCAT(E1148, B1148, ".", C1148), _xlfn.CONCAT(E1148, C1148)))</f>
        <v>GCSE21</v>
      </c>
    </row>
    <row r="1149" spans="1:9" x14ac:dyDescent="0.45">
      <c r="A1149" s="96" t="s">
        <v>14</v>
      </c>
      <c r="C1149" s="92">
        <v>21</v>
      </c>
      <c r="D1149" s="93" t="s">
        <v>2192</v>
      </c>
      <c r="E1149" t="str" cm="1">
        <f t="array" ref="E1149">IFERROR(_xlfn.SWITCH(A1149, "Tiny", "TS", "Mini", "MC", "Junior", "JC", "Senior", "SC", "GCSE", "GCSE"),"")</f>
        <v>GCSE</v>
      </c>
      <c r="F1149" s="92" t="str">
        <f ca="1">IFERROR(VLOOKUP(I1149,INDIRECT(A1149&amp;"!"&amp;" C:D"), 2, FALSE),"")</f>
        <v>Operating Systems</v>
      </c>
      <c r="G1149" s="92" t="str" cm="1">
        <f t="array" ref="G1149">IFERROR(CONCATENATE(TEXT(_xlfn.SWITCH(A1149, "Tiny", "1", "Mini", "2", "Junior", "3", "Senior", "4", "GCSE", "5"),"00"),"-", IF(ISBLANK(B1149), "XX", TEXT(B1149,"00")), "-", TEXT(C1149,"000")),"")</f>
        <v>05-XX-021</v>
      </c>
      <c r="H1149" t="str">
        <f>A1149&amp;D1149</f>
        <v>GCSE624fcd6e-14f1-4a5e-80f5-7db3531dea56</v>
      </c>
      <c r="I1149" s="97" t="str">
        <f>IF(ISBLANK(A1149), "", IF(ISNUMBER(B1149),_xlfn.CONCAT(E1149, B1149, ".", C1149), _xlfn.CONCAT(E1149, C1149)))</f>
        <v>GCSE21</v>
      </c>
    </row>
    <row r="1150" spans="1:9" x14ac:dyDescent="0.45">
      <c r="A1150" s="96" t="s">
        <v>14</v>
      </c>
      <c r="C1150" s="92">
        <v>21</v>
      </c>
      <c r="D1150" s="93" t="s">
        <v>2204</v>
      </c>
      <c r="E1150" t="str" cm="1">
        <f t="array" ref="E1150">IFERROR(_xlfn.SWITCH(A1150, "Tiny", "TS", "Mini", "MC", "Junior", "JC", "Senior", "SC", "GCSE", "GCSE"),"")</f>
        <v>GCSE</v>
      </c>
      <c r="F1150" s="92" t="str">
        <f ca="1">IFERROR(VLOOKUP(I1150,INDIRECT(A1150&amp;"!"&amp;" C:D"), 2, FALSE),"")</f>
        <v>Operating Systems</v>
      </c>
      <c r="G1150" s="92" t="str" cm="1">
        <f t="array" ref="G1150">IFERROR(CONCATENATE(TEXT(_xlfn.SWITCH(A1150, "Tiny", "1", "Mini", "2", "Junior", "3", "Senior", "4", "GCSE", "5"),"00"),"-", IF(ISBLANK(B1150), "XX", TEXT(B1150,"00")), "-", TEXT(C1150,"000")),"")</f>
        <v>05-XX-021</v>
      </c>
      <c r="H1150" t="str">
        <f>A1150&amp;D1150</f>
        <v>GCSEbccfe177-f4f4-4a93-8a27-6fcbbd116595</v>
      </c>
      <c r="I1150" s="97" t="str">
        <f>IF(ISBLANK(A1150), "", IF(ISNUMBER(B1150),_xlfn.CONCAT(E1150, B1150, ".", C1150), _xlfn.CONCAT(E1150, C1150)))</f>
        <v>GCSE21</v>
      </c>
    </row>
    <row r="1151" spans="1:9" x14ac:dyDescent="0.45">
      <c r="A1151" s="96" t="s">
        <v>14</v>
      </c>
      <c r="C1151" s="92">
        <v>21</v>
      </c>
      <c r="D1151" s="93" t="s">
        <v>2188</v>
      </c>
      <c r="E1151" t="str" cm="1">
        <f t="array" ref="E1151">IFERROR(_xlfn.SWITCH(A1151, "Tiny", "TS", "Mini", "MC", "Junior", "JC", "Senior", "SC", "GCSE", "GCSE"),"")</f>
        <v>GCSE</v>
      </c>
      <c r="F1151" s="92" t="str">
        <f ca="1">IFERROR(VLOOKUP(I1151,INDIRECT(A1151&amp;"!"&amp;" C:D"), 2, FALSE),"")</f>
        <v>Operating Systems</v>
      </c>
      <c r="G1151" s="92" t="str" cm="1">
        <f t="array" ref="G1151">IFERROR(CONCATENATE(TEXT(_xlfn.SWITCH(A1151, "Tiny", "1", "Mini", "2", "Junior", "3", "Senior", "4", "GCSE", "5"),"00"),"-", IF(ISBLANK(B1151), "XX", TEXT(B1151,"00")), "-", TEXT(C1151,"000")),"")</f>
        <v>05-XX-021</v>
      </c>
      <c r="H1151" t="str">
        <f>A1151&amp;D1151</f>
        <v>GCSEcce6d248-95e9-4572-a615-bfd77a426199</v>
      </c>
      <c r="I1151" s="97" t="str">
        <f>IF(ISBLANK(A1151), "", IF(ISNUMBER(B1151),_xlfn.CONCAT(E1151, B1151, ".", C1151), _xlfn.CONCAT(E1151, C1151)))</f>
        <v>GCSE21</v>
      </c>
    </row>
    <row r="1152" spans="1:9" x14ac:dyDescent="0.45">
      <c r="A1152" s="96" t="s">
        <v>14</v>
      </c>
      <c r="C1152" s="92">
        <v>22</v>
      </c>
      <c r="D1152" s="93" t="s">
        <v>2676</v>
      </c>
      <c r="E1152" t="str" cm="1">
        <f t="array" ref="E1152">IFERROR(_xlfn.SWITCH(A1152, "Tiny", "TS", "Mini", "MC", "Junior", "JC", "Senior", "SC", "GCSE", "GCSE"),"")</f>
        <v>GCSE</v>
      </c>
      <c r="F1152" s="92" t="str">
        <f ca="1">IFERROR(VLOOKUP(I1152,INDIRECT(A1152&amp;"!"&amp;" C:D"), 2, FALSE),"")</f>
        <v>Inputs &amp; Outputs</v>
      </c>
      <c r="G1152" s="92" t="str" cm="1">
        <f t="array" ref="G1152">IFERROR(CONCATENATE(TEXT(_xlfn.SWITCH(A1152, "Tiny", "1", "Mini", "2", "Junior", "3", "Senior", "4", "GCSE", "5"),"00"),"-", IF(ISBLANK(B1152), "XX", TEXT(B1152,"00")), "-", TEXT(C1152,"000")),"")</f>
        <v>05-XX-022</v>
      </c>
      <c r="H1152" t="str">
        <f>A1152&amp;D1152</f>
        <v>GCSE3345884d-39a4-4d84-9aba-dcdd97da69b5</v>
      </c>
      <c r="I1152" s="97" t="str">
        <f>IF(ISBLANK(A1152), "", IF(ISNUMBER(B1152),_xlfn.CONCAT(E1152, B1152, ".", C1152), _xlfn.CONCAT(E1152, C1152)))</f>
        <v>GCSE22</v>
      </c>
    </row>
    <row r="1153" spans="1:9" x14ac:dyDescent="0.45">
      <c r="A1153" s="96" t="s">
        <v>14</v>
      </c>
      <c r="C1153" s="92">
        <v>22</v>
      </c>
      <c r="D1153" s="93" t="s">
        <v>2672</v>
      </c>
      <c r="E1153" t="str" cm="1">
        <f t="array" ref="E1153">IFERROR(_xlfn.SWITCH(A1153, "Tiny", "TS", "Mini", "MC", "Junior", "JC", "Senior", "SC", "GCSE", "GCSE"),"")</f>
        <v>GCSE</v>
      </c>
      <c r="F1153" s="92" t="str">
        <f ca="1">IFERROR(VLOOKUP(I1153,INDIRECT(A1153&amp;"!"&amp;" C:D"), 2, FALSE),"")</f>
        <v>Inputs &amp; Outputs</v>
      </c>
      <c r="G1153" s="92" t="str" cm="1">
        <f t="array" ref="G1153">IFERROR(CONCATENATE(TEXT(_xlfn.SWITCH(A1153, "Tiny", "1", "Mini", "2", "Junior", "3", "Senior", "4", "GCSE", "5"),"00"),"-", IF(ISBLANK(B1153), "XX", TEXT(B1153,"00")), "-", TEXT(C1153,"000")),"")</f>
        <v>05-XX-022</v>
      </c>
      <c r="H1153" t="str">
        <f>A1153&amp;D1153</f>
        <v>GCSE3f2a38e6-f6cf-49e7-81a0-390b7ec9894b</v>
      </c>
      <c r="I1153" s="97" t="str">
        <f>IF(ISBLANK(A1153), "", IF(ISNUMBER(B1153),_xlfn.CONCAT(E1153, B1153, ".", C1153), _xlfn.CONCAT(E1153, C1153)))</f>
        <v>GCSE22</v>
      </c>
    </row>
    <row r="1154" spans="1:9" x14ac:dyDescent="0.45">
      <c r="A1154" s="96" t="s">
        <v>14</v>
      </c>
      <c r="C1154" s="92">
        <v>22</v>
      </c>
      <c r="D1154" s="93" t="s">
        <v>2669</v>
      </c>
      <c r="E1154" t="str" cm="1">
        <f t="array" ref="E1154">IFERROR(_xlfn.SWITCH(A1154, "Tiny", "TS", "Mini", "MC", "Junior", "JC", "Senior", "SC", "GCSE", "GCSE"),"")</f>
        <v>GCSE</v>
      </c>
      <c r="F1154" s="92" t="str">
        <f ca="1">IFERROR(VLOOKUP(I1154,INDIRECT(A1154&amp;"!"&amp;" C:D"), 2, FALSE),"")</f>
        <v>Inputs &amp; Outputs</v>
      </c>
      <c r="G1154" s="92" t="str" cm="1">
        <f t="array" ref="G1154">IFERROR(CONCATENATE(TEXT(_xlfn.SWITCH(A1154, "Tiny", "1", "Mini", "2", "Junior", "3", "Senior", "4", "GCSE", "5"),"00"),"-", IF(ISBLANK(B1154), "XX", TEXT(B1154,"00")), "-", TEXT(C1154,"000")),"")</f>
        <v>05-XX-022</v>
      </c>
      <c r="H1154" t="str">
        <f>A1154&amp;D1154</f>
        <v>GCSEa58f7af1-53e3-426a-91b1-84a21a7a98a7</v>
      </c>
      <c r="I1154" s="97" t="str">
        <f>IF(ISBLANK(A1154), "", IF(ISNUMBER(B1154),_xlfn.CONCAT(E1154, B1154, ".", C1154), _xlfn.CONCAT(E1154, C1154)))</f>
        <v>GCSE22</v>
      </c>
    </row>
    <row r="1155" spans="1:9" x14ac:dyDescent="0.45">
      <c r="A1155" s="96" t="s">
        <v>14</v>
      </c>
      <c r="C1155" s="92">
        <v>23</v>
      </c>
      <c r="D1155" s="93" t="s">
        <v>2219</v>
      </c>
      <c r="E1155" t="str" cm="1">
        <f t="array" ref="E1155">IFERROR(_xlfn.SWITCH(A1155, "Tiny", "TS", "Mini", "MC", "Junior", "JC", "Senior", "SC", "GCSE", "GCSE"),"")</f>
        <v>GCSE</v>
      </c>
      <c r="F1155" s="92" t="str">
        <f ca="1">IFERROR(VLOOKUP(I1155,INDIRECT(A1155&amp;"!"&amp;" C:D"), 2, FALSE),"")</f>
        <v>Software</v>
      </c>
      <c r="G1155" s="92" t="str" cm="1">
        <f t="array" ref="G1155">IFERROR(CONCATENATE(TEXT(_xlfn.SWITCH(A1155, "Tiny", "1", "Mini", "2", "Junior", "3", "Senior", "4", "GCSE", "5"),"00"),"-", IF(ISBLANK(B1155), "XX", TEXT(B1155,"00")), "-", TEXT(C1155,"000")),"")</f>
        <v>05-XX-023</v>
      </c>
      <c r="H1155" t="str">
        <f>A1155&amp;D1155</f>
        <v>GCSE643a9fd8-b3fc-472d-b106-05516aac587c</v>
      </c>
      <c r="I1155" s="97" t="str">
        <f>IF(ISBLANK(A1155), "", IF(ISNUMBER(B1155),_xlfn.CONCAT(E1155, B1155, ".", C1155), _xlfn.CONCAT(E1155, C1155)))</f>
        <v>GCSE23</v>
      </c>
    </row>
    <row r="1156" spans="1:9" x14ac:dyDescent="0.45">
      <c r="A1156" s="96" t="s">
        <v>14</v>
      </c>
      <c r="C1156" s="92">
        <v>23</v>
      </c>
      <c r="D1156" s="93" t="s">
        <v>2207</v>
      </c>
      <c r="E1156" t="str" cm="1">
        <f t="array" ref="E1156">IFERROR(_xlfn.SWITCH(A1156, "Tiny", "TS", "Mini", "MC", "Junior", "JC", "Senior", "SC", "GCSE", "GCSE"),"")</f>
        <v>GCSE</v>
      </c>
      <c r="F1156" s="92" t="str">
        <f ca="1">IFERROR(VLOOKUP(I1156,INDIRECT(A1156&amp;"!"&amp;" C:D"), 2, FALSE),"")</f>
        <v>Software</v>
      </c>
      <c r="G1156" s="92" t="str" cm="1">
        <f t="array" ref="G1156">IFERROR(CONCATENATE(TEXT(_xlfn.SWITCH(A1156, "Tiny", "1", "Mini", "2", "Junior", "3", "Senior", "4", "GCSE", "5"),"00"),"-", IF(ISBLANK(B1156), "XX", TEXT(B1156,"00")), "-", TEXT(C1156,"000")),"")</f>
        <v>05-XX-023</v>
      </c>
      <c r="H1156" t="str">
        <f>A1156&amp;D1156</f>
        <v>GCSEa7f9a864-f96c-4fa8-b0ee-b907d4f7dd58</v>
      </c>
      <c r="I1156" s="97" t="str">
        <f>IF(ISBLANK(A1156), "", IF(ISNUMBER(B1156),_xlfn.CONCAT(E1156, B1156, ".", C1156), _xlfn.CONCAT(E1156, C1156)))</f>
        <v>GCSE23</v>
      </c>
    </row>
    <row r="1157" spans="1:9" x14ac:dyDescent="0.45">
      <c r="A1157" s="96" t="s">
        <v>14</v>
      </c>
      <c r="C1157" s="92">
        <v>23</v>
      </c>
      <c r="D1157" s="93" t="s">
        <v>2215</v>
      </c>
      <c r="E1157" t="str" cm="1">
        <f t="array" ref="E1157">IFERROR(_xlfn.SWITCH(A1157, "Tiny", "TS", "Mini", "MC", "Junior", "JC", "Senior", "SC", "GCSE", "GCSE"),"")</f>
        <v>GCSE</v>
      </c>
      <c r="F1157" s="92" t="str">
        <f ca="1">IFERROR(VLOOKUP(I1157,INDIRECT(A1157&amp;"!"&amp;" C:D"), 2, FALSE),"")</f>
        <v>Software</v>
      </c>
      <c r="G1157" s="92" t="str" cm="1">
        <f t="array" ref="G1157">IFERROR(CONCATENATE(TEXT(_xlfn.SWITCH(A1157, "Tiny", "1", "Mini", "2", "Junior", "3", "Senior", "4", "GCSE", "5"),"00"),"-", IF(ISBLANK(B1157), "XX", TEXT(B1157,"00")), "-", TEXT(C1157,"000")),"")</f>
        <v>05-XX-023</v>
      </c>
      <c r="H1157" t="str">
        <f>A1157&amp;D1157</f>
        <v>GCSEb12eab2b-a20e-412e-a473-368c09e17ace</v>
      </c>
      <c r="I1157" s="97" t="str">
        <f>IF(ISBLANK(A1157), "", IF(ISNUMBER(B1157),_xlfn.CONCAT(E1157, B1157, ".", C1157), _xlfn.CONCAT(E1157, C1157)))</f>
        <v>GCSE23</v>
      </c>
    </row>
    <row r="1158" spans="1:9" x14ac:dyDescent="0.45">
      <c r="A1158" s="96" t="s">
        <v>14</v>
      </c>
      <c r="C1158" s="92">
        <v>23</v>
      </c>
      <c r="D1158" s="93" t="s">
        <v>2211</v>
      </c>
      <c r="E1158" t="str" cm="1">
        <f t="array" ref="E1158">IFERROR(_xlfn.SWITCH(A1158, "Tiny", "TS", "Mini", "MC", "Junior", "JC", "Senior", "SC", "GCSE", "GCSE"),"")</f>
        <v>GCSE</v>
      </c>
      <c r="F1158" s="92" t="str">
        <f ca="1">IFERROR(VLOOKUP(I1158,INDIRECT(A1158&amp;"!"&amp;" C:D"), 2, FALSE),"")</f>
        <v>Software</v>
      </c>
      <c r="G1158" s="92" t="str" cm="1">
        <f t="array" ref="G1158">IFERROR(CONCATENATE(TEXT(_xlfn.SWITCH(A1158, "Tiny", "1", "Mini", "2", "Junior", "3", "Senior", "4", "GCSE", "5"),"00"),"-", IF(ISBLANK(B1158), "XX", TEXT(B1158,"00")), "-", TEXT(C1158,"000")),"")</f>
        <v>05-XX-023</v>
      </c>
      <c r="H1158" t="str">
        <f>A1158&amp;D1158</f>
        <v>GCSEb3e18c66-c545-41ba-bdd3-1dc32385fcb5</v>
      </c>
      <c r="I1158" s="97" t="str">
        <f>IF(ISBLANK(A1158), "", IF(ISNUMBER(B1158),_xlfn.CONCAT(E1158, B1158, ".", C1158), _xlfn.CONCAT(E1158, C1158)))</f>
        <v>GCSE23</v>
      </c>
    </row>
    <row r="1159" spans="1:9" x14ac:dyDescent="0.45">
      <c r="A1159" s="96" t="s">
        <v>14</v>
      </c>
      <c r="C1159" s="92">
        <v>24</v>
      </c>
      <c r="D1159" s="93" t="s">
        <v>2822</v>
      </c>
      <c r="E1159" t="str" cm="1">
        <f t="array" ref="E1159">IFERROR(_xlfn.SWITCH(A1159, "Tiny", "TS", "Mini", "MC", "Junior", "JC", "Senior", "SC", "GCSE", "GCSE"),"")</f>
        <v>GCSE</v>
      </c>
      <c r="F1159" s="92" t="str">
        <f ca="1">IFERROR(VLOOKUP(I1159,INDIRECT(A1159&amp;"!"&amp;" C:D"), 2, FALSE),"")</f>
        <v>Functions &amp; Parameters</v>
      </c>
      <c r="G1159" s="92" t="str" cm="1">
        <f t="array" ref="G1159">IFERROR(CONCATENATE(TEXT(_xlfn.SWITCH(A1159, "Tiny", "1", "Mini", "2", "Junior", "3", "Senior", "4", "GCSE", "5"),"00"),"-", IF(ISBLANK(B1159), "XX", TEXT(B1159,"00")), "-", TEXT(C1159,"000")),"")</f>
        <v>05-XX-024</v>
      </c>
      <c r="H1159" t="str">
        <f>A1159&amp;D1159</f>
        <v>GCSE3f2a3a74-71ed-4664-aaed-3aa40fe54403</v>
      </c>
      <c r="I1159" s="97" t="str">
        <f>IF(ISBLANK(A1159), "", IF(ISNUMBER(B1159),_xlfn.CONCAT(E1159, B1159, ".", C1159), _xlfn.CONCAT(E1159, C1159)))</f>
        <v>GCSE24</v>
      </c>
    </row>
    <row r="1160" spans="1:9" x14ac:dyDescent="0.45">
      <c r="A1160" s="96" t="s">
        <v>14</v>
      </c>
      <c r="C1160" s="92">
        <v>24</v>
      </c>
      <c r="D1160" s="93" t="s">
        <v>2742</v>
      </c>
      <c r="E1160" t="str" cm="1">
        <f t="array" ref="E1160">IFERROR(_xlfn.SWITCH(A1160, "Tiny", "TS", "Mini", "MC", "Junior", "JC", "Senior", "SC", "GCSE", "GCSE"),"")</f>
        <v>GCSE</v>
      </c>
      <c r="F1160" s="92" t="str">
        <f ca="1">IFERROR(VLOOKUP(I1160,INDIRECT(A1160&amp;"!"&amp;" C:D"), 2, FALSE),"")</f>
        <v>Functions &amp; Parameters</v>
      </c>
      <c r="G1160" s="92" t="str" cm="1">
        <f t="array" ref="G1160">IFERROR(CONCATENATE(TEXT(_xlfn.SWITCH(A1160, "Tiny", "1", "Mini", "2", "Junior", "3", "Senior", "4", "GCSE", "5"),"00"),"-", IF(ISBLANK(B1160), "XX", TEXT(B1160,"00")), "-", TEXT(C1160,"000")),"")</f>
        <v>05-XX-024</v>
      </c>
      <c r="H1160" t="str">
        <f>A1160&amp;D1160</f>
        <v>GCSE3f5bfd5d-2bc3-4769-864a-b402072c7515</v>
      </c>
      <c r="I1160" s="97" t="str">
        <f>IF(ISBLANK(A1160), "", IF(ISNUMBER(B1160),_xlfn.CONCAT(E1160, B1160, ".", C1160), _xlfn.CONCAT(E1160, C1160)))</f>
        <v>GCSE24</v>
      </c>
    </row>
    <row r="1161" spans="1:9" x14ac:dyDescent="0.45">
      <c r="A1161" s="96" t="s">
        <v>14</v>
      </c>
      <c r="C1161" s="92">
        <v>24</v>
      </c>
      <c r="D1161" s="93" t="s">
        <v>2825</v>
      </c>
      <c r="E1161" t="str" cm="1">
        <f t="array" ref="E1161">IFERROR(_xlfn.SWITCH(A1161, "Tiny", "TS", "Mini", "MC", "Junior", "JC", "Senior", "SC", "GCSE", "GCSE"),"")</f>
        <v>GCSE</v>
      </c>
      <c r="F1161" s="92" t="str">
        <f ca="1">IFERROR(VLOOKUP(I1161,INDIRECT(A1161&amp;"!"&amp;" C:D"), 2, FALSE),"")</f>
        <v>Functions &amp; Parameters</v>
      </c>
      <c r="G1161" s="92" t="str" cm="1">
        <f t="array" ref="G1161">IFERROR(CONCATENATE(TEXT(_xlfn.SWITCH(A1161, "Tiny", "1", "Mini", "2", "Junior", "3", "Senior", "4", "GCSE", "5"),"00"),"-", IF(ISBLANK(B1161), "XX", TEXT(B1161,"00")), "-", TEXT(C1161,"000")),"")</f>
        <v>05-XX-024</v>
      </c>
      <c r="H1161" t="str">
        <f>A1161&amp;D1161</f>
        <v>GCSE6a7ee9db-dda8-4d48-8dc8-488411b3a70c</v>
      </c>
      <c r="I1161" s="97" t="str">
        <f>IF(ISBLANK(A1161), "", IF(ISNUMBER(B1161),_xlfn.CONCAT(E1161, B1161, ".", C1161), _xlfn.CONCAT(E1161, C1161)))</f>
        <v>GCSE24</v>
      </c>
    </row>
    <row r="1162" spans="1:9" x14ac:dyDescent="0.45">
      <c r="A1162" s="96" t="s">
        <v>14</v>
      </c>
      <c r="C1162" s="92">
        <v>24</v>
      </c>
      <c r="D1162" s="93" t="s">
        <v>2739</v>
      </c>
      <c r="E1162" t="str" cm="1">
        <f t="array" ref="E1162">IFERROR(_xlfn.SWITCH(A1162, "Tiny", "TS", "Mini", "MC", "Junior", "JC", "Senior", "SC", "GCSE", "GCSE"),"")</f>
        <v>GCSE</v>
      </c>
      <c r="F1162" s="92" t="str">
        <f ca="1">IFERROR(VLOOKUP(I1162,INDIRECT(A1162&amp;"!"&amp;" C:D"), 2, FALSE),"")</f>
        <v>Functions &amp; Parameters</v>
      </c>
      <c r="G1162" s="92" t="str" cm="1">
        <f t="array" ref="G1162">IFERROR(CONCATENATE(TEXT(_xlfn.SWITCH(A1162, "Tiny", "1", "Mini", "2", "Junior", "3", "Senior", "4", "GCSE", "5"),"00"),"-", IF(ISBLANK(B1162), "XX", TEXT(B1162,"00")), "-", TEXT(C1162,"000")),"")</f>
        <v>05-XX-024</v>
      </c>
      <c r="H1162" t="str">
        <f>A1162&amp;D1162</f>
        <v>GCSE94e9adb9-8e9f-4224-bfbe-27f1dd85691e</v>
      </c>
      <c r="I1162" s="97" t="str">
        <f>IF(ISBLANK(A1162), "", IF(ISNUMBER(B1162),_xlfn.CONCAT(E1162, B1162, ".", C1162), _xlfn.CONCAT(E1162, C1162)))</f>
        <v>GCSE24</v>
      </c>
    </row>
    <row r="1163" spans="1:9" x14ac:dyDescent="0.45">
      <c r="A1163" s="96" t="s">
        <v>14</v>
      </c>
      <c r="C1163" s="92">
        <v>24</v>
      </c>
      <c r="D1163" s="93" t="s">
        <v>2736</v>
      </c>
      <c r="E1163" t="str" cm="1">
        <f t="array" ref="E1163">IFERROR(_xlfn.SWITCH(A1163, "Tiny", "TS", "Mini", "MC", "Junior", "JC", "Senior", "SC", "GCSE", "GCSE"),"")</f>
        <v>GCSE</v>
      </c>
      <c r="F1163" s="92" t="str">
        <f ca="1">IFERROR(VLOOKUP(I1163,INDIRECT(A1163&amp;"!"&amp;" C:D"), 2, FALSE),"")</f>
        <v>Functions &amp; Parameters</v>
      </c>
      <c r="G1163" s="92" t="str" cm="1">
        <f t="array" ref="G1163">IFERROR(CONCATENATE(TEXT(_xlfn.SWITCH(A1163, "Tiny", "1", "Mini", "2", "Junior", "3", "Senior", "4", "GCSE", "5"),"00"),"-", IF(ISBLANK(B1163), "XX", TEXT(B1163,"00")), "-", TEXT(C1163,"000")),"")</f>
        <v>05-XX-024</v>
      </c>
      <c r="H1163" t="str">
        <f>A1163&amp;D1163</f>
        <v>GCSE99fe748a-274b-488b-adde-e66c94b44f8b</v>
      </c>
      <c r="I1163" s="97" t="str">
        <f>IF(ISBLANK(A1163), "", IF(ISNUMBER(B1163),_xlfn.CONCAT(E1163, B1163, ".", C1163), _xlfn.CONCAT(E1163, C1163)))</f>
        <v>GCSE24</v>
      </c>
    </row>
    <row r="1164" spans="1:9" x14ac:dyDescent="0.45">
      <c r="A1164" s="96" t="s">
        <v>14</v>
      </c>
      <c r="C1164" s="92">
        <v>24</v>
      </c>
      <c r="D1164" s="93" t="s">
        <v>2830</v>
      </c>
      <c r="E1164" t="str" cm="1">
        <f t="array" ref="E1164">IFERROR(_xlfn.SWITCH(A1164, "Tiny", "TS", "Mini", "MC", "Junior", "JC", "Senior", "SC", "GCSE", "GCSE"),"")</f>
        <v>GCSE</v>
      </c>
      <c r="F1164" s="92" t="str">
        <f ca="1">IFERROR(VLOOKUP(I1164,INDIRECT(A1164&amp;"!"&amp;" C:D"), 2, FALSE),"")</f>
        <v>Functions &amp; Parameters</v>
      </c>
      <c r="G1164" s="92" t="str" cm="1">
        <f t="array" ref="G1164">IFERROR(CONCATENATE(TEXT(_xlfn.SWITCH(A1164, "Tiny", "1", "Mini", "2", "Junior", "3", "Senior", "4", "GCSE", "5"),"00"),"-", IF(ISBLANK(B1164), "XX", TEXT(B1164,"00")), "-", TEXT(C1164,"000")),"")</f>
        <v>05-XX-024</v>
      </c>
      <c r="H1164" t="str">
        <f>A1164&amp;D1164</f>
        <v>GCSEdaec2c3c-6bc3-4515-854e-19e0d0a0ad6d</v>
      </c>
      <c r="I1164" s="97" t="str">
        <f>IF(ISBLANK(A1164), "", IF(ISNUMBER(B1164),_xlfn.CONCAT(E1164, B1164, ".", C1164), _xlfn.CONCAT(E1164, C1164)))</f>
        <v>GCSE24</v>
      </c>
    </row>
    <row r="1165" spans="1:9" x14ac:dyDescent="0.45">
      <c r="A1165" s="96" t="s">
        <v>14</v>
      </c>
      <c r="C1165" s="92">
        <v>24</v>
      </c>
      <c r="D1165" s="93" t="s">
        <v>2745</v>
      </c>
      <c r="E1165" t="str" cm="1">
        <f t="array" ref="E1165">IFERROR(_xlfn.SWITCH(A1165, "Tiny", "TS", "Mini", "MC", "Junior", "JC", "Senior", "SC", "GCSE", "GCSE"),"")</f>
        <v>GCSE</v>
      </c>
      <c r="F1165" s="92" t="str">
        <f ca="1">IFERROR(VLOOKUP(I1165,INDIRECT(A1165&amp;"!"&amp;" C:D"), 2, FALSE),"")</f>
        <v>Functions &amp; Parameters</v>
      </c>
      <c r="G1165" s="92" t="str" cm="1">
        <f t="array" ref="G1165">IFERROR(CONCATENATE(TEXT(_xlfn.SWITCH(A1165, "Tiny", "1", "Mini", "2", "Junior", "3", "Senior", "4", "GCSE", "5"),"00"),"-", IF(ISBLANK(B1165), "XX", TEXT(B1165,"00")), "-", TEXT(C1165,"000")),"")</f>
        <v>05-XX-024</v>
      </c>
      <c r="H1165" t="str">
        <f>A1165&amp;D1165</f>
        <v>GCSEdb0db460-f517-46e0-9ee0-e78762f519ba</v>
      </c>
      <c r="I1165" s="97" t="str">
        <f>IF(ISBLANK(A1165), "", IF(ISNUMBER(B1165),_xlfn.CONCAT(E1165, B1165, ".", C1165), _xlfn.CONCAT(E1165, C1165)))</f>
        <v>GCSE24</v>
      </c>
    </row>
    <row r="1166" spans="1:9" x14ac:dyDescent="0.45">
      <c r="A1166" s="96" t="s">
        <v>14</v>
      </c>
      <c r="C1166" s="92">
        <v>24</v>
      </c>
      <c r="D1166" s="93" t="s">
        <v>2827</v>
      </c>
      <c r="E1166" t="str" cm="1">
        <f t="array" ref="E1166">IFERROR(_xlfn.SWITCH(A1166, "Tiny", "TS", "Mini", "MC", "Junior", "JC", "Senior", "SC", "GCSE", "GCSE"),"")</f>
        <v>GCSE</v>
      </c>
      <c r="F1166" s="92" t="str">
        <f ca="1">IFERROR(VLOOKUP(I1166,INDIRECT(A1166&amp;"!"&amp;" C:D"), 2, FALSE),"")</f>
        <v>Functions &amp; Parameters</v>
      </c>
      <c r="G1166" s="92" t="str" cm="1">
        <f t="array" ref="G1166">IFERROR(CONCATENATE(TEXT(_xlfn.SWITCH(A1166, "Tiny", "1", "Mini", "2", "Junior", "3", "Senior", "4", "GCSE", "5"),"00"),"-", IF(ISBLANK(B1166), "XX", TEXT(B1166,"00")), "-", TEXT(C1166,"000")),"")</f>
        <v>05-XX-024</v>
      </c>
      <c r="H1166" t="str">
        <f>A1166&amp;D1166</f>
        <v>GCSEf570640c-d204-4538-bde1-ce09d1dbb58f</v>
      </c>
      <c r="I1166" s="97" t="str">
        <f>IF(ISBLANK(A1166), "", IF(ISNUMBER(B1166),_xlfn.CONCAT(E1166, B1166, ".", C1166), _xlfn.CONCAT(E1166, C1166)))</f>
        <v>GCSE24</v>
      </c>
    </row>
    <row r="1167" spans="1:9" x14ac:dyDescent="0.45">
      <c r="A1167" s="96" t="s">
        <v>14</v>
      </c>
      <c r="C1167" s="92">
        <v>25</v>
      </c>
      <c r="D1167" s="93" t="s">
        <v>2757</v>
      </c>
      <c r="E1167" t="str" cm="1">
        <f t="array" ref="E1167">IFERROR(_xlfn.SWITCH(A1167, "Tiny", "TS", "Mini", "MC", "Junior", "JC", "Senior", "SC", "GCSE", "GCSE"),"")</f>
        <v>GCSE</v>
      </c>
      <c r="F1167" s="92" t="str">
        <f ca="1">IFERROR(VLOOKUP(I1167,INDIRECT(A1167&amp;"!"&amp;" C:D"), 2, FALSE),"")</f>
        <v>For Loops (Iterations)</v>
      </c>
      <c r="G1167" s="92" t="str" cm="1">
        <f t="array" ref="G1167">IFERROR(CONCATENATE(TEXT(_xlfn.SWITCH(A1167, "Tiny", "1", "Mini", "2", "Junior", "3", "Senior", "4", "GCSE", "5"),"00"),"-", IF(ISBLANK(B1167), "XX", TEXT(B1167,"00")), "-", TEXT(C1167,"000")),"")</f>
        <v>05-XX-025</v>
      </c>
      <c r="H1167" t="str">
        <f>A1167&amp;D1167</f>
        <v>GCSE1c8d7c8b-b15b-410e-80fe-eacab5672254</v>
      </c>
      <c r="I1167" s="97" t="str">
        <f>IF(ISBLANK(A1167), "", IF(ISNUMBER(B1167),_xlfn.CONCAT(E1167, B1167, ".", C1167), _xlfn.CONCAT(E1167, C1167)))</f>
        <v>GCSE25</v>
      </c>
    </row>
    <row r="1168" spans="1:9" x14ac:dyDescent="0.45">
      <c r="A1168" s="96" t="s">
        <v>14</v>
      </c>
      <c r="C1168" s="92">
        <v>25</v>
      </c>
      <c r="D1168" s="93" t="s">
        <v>2754</v>
      </c>
      <c r="E1168" t="str" cm="1">
        <f t="array" ref="E1168">IFERROR(_xlfn.SWITCH(A1168, "Tiny", "TS", "Mini", "MC", "Junior", "JC", "Senior", "SC", "GCSE", "GCSE"),"")</f>
        <v>GCSE</v>
      </c>
      <c r="F1168" s="92" t="str">
        <f ca="1">IFERROR(VLOOKUP(I1168,INDIRECT(A1168&amp;"!"&amp;" C:D"), 2, FALSE),"")</f>
        <v>For Loops (Iterations)</v>
      </c>
      <c r="G1168" s="92" t="str" cm="1">
        <f t="array" ref="G1168">IFERROR(CONCATENATE(TEXT(_xlfn.SWITCH(A1168, "Tiny", "1", "Mini", "2", "Junior", "3", "Senior", "4", "GCSE", "5"),"00"),"-", IF(ISBLANK(B1168), "XX", TEXT(B1168,"00")), "-", TEXT(C1168,"000")),"")</f>
        <v>05-XX-025</v>
      </c>
      <c r="H1168" t="str">
        <f>A1168&amp;D1168</f>
        <v>GCSE1fb5473d-d224-4583-b016-fe0864d4d4e3</v>
      </c>
      <c r="I1168" s="97" t="str">
        <f>IF(ISBLANK(A1168), "", IF(ISNUMBER(B1168),_xlfn.CONCAT(E1168, B1168, ".", C1168), _xlfn.CONCAT(E1168, C1168)))</f>
        <v>GCSE25</v>
      </c>
    </row>
    <row r="1169" spans="1:9" x14ac:dyDescent="0.45">
      <c r="A1169" s="96" t="s">
        <v>14</v>
      </c>
      <c r="C1169" s="92">
        <v>25</v>
      </c>
      <c r="D1169" s="93" t="s">
        <v>2763</v>
      </c>
      <c r="E1169" t="str" cm="1">
        <f t="array" ref="E1169">IFERROR(_xlfn.SWITCH(A1169, "Tiny", "TS", "Mini", "MC", "Junior", "JC", "Senior", "SC", "GCSE", "GCSE"),"")</f>
        <v>GCSE</v>
      </c>
      <c r="F1169" s="92" t="str">
        <f ca="1">IFERROR(VLOOKUP(I1169,INDIRECT(A1169&amp;"!"&amp;" C:D"), 2, FALSE),"")</f>
        <v>For Loops (Iterations)</v>
      </c>
      <c r="G1169" s="92" t="str" cm="1">
        <f t="array" ref="G1169">IFERROR(CONCATENATE(TEXT(_xlfn.SWITCH(A1169, "Tiny", "1", "Mini", "2", "Junior", "3", "Senior", "4", "GCSE", "5"),"00"),"-", IF(ISBLANK(B1169), "XX", TEXT(B1169,"00")), "-", TEXT(C1169,"000")),"")</f>
        <v>05-XX-025</v>
      </c>
      <c r="H1169" t="str">
        <f>A1169&amp;D1169</f>
        <v>GCSE55c5e357-43b9-4815-a731-82b09c4ec448</v>
      </c>
      <c r="I1169" s="97" t="str">
        <f>IF(ISBLANK(A1169), "", IF(ISNUMBER(B1169),_xlfn.CONCAT(E1169, B1169, ".", C1169), _xlfn.CONCAT(E1169, C1169)))</f>
        <v>GCSE25</v>
      </c>
    </row>
    <row r="1170" spans="1:9" x14ac:dyDescent="0.45">
      <c r="A1170" s="96" t="s">
        <v>14</v>
      </c>
      <c r="C1170" s="92">
        <v>25</v>
      </c>
      <c r="D1170" s="93" t="s">
        <v>2772</v>
      </c>
      <c r="E1170" t="str" cm="1">
        <f t="array" ref="E1170">IFERROR(_xlfn.SWITCH(A1170, "Tiny", "TS", "Mini", "MC", "Junior", "JC", "Senior", "SC", "GCSE", "GCSE"),"")</f>
        <v>GCSE</v>
      </c>
      <c r="F1170" s="92" t="str">
        <f ca="1">IFERROR(VLOOKUP(I1170,INDIRECT(A1170&amp;"!"&amp;" C:D"), 2, FALSE),"")</f>
        <v>For Loops (Iterations)</v>
      </c>
      <c r="G1170" s="92" t="str" cm="1">
        <f t="array" ref="G1170">IFERROR(CONCATENATE(TEXT(_xlfn.SWITCH(A1170, "Tiny", "1", "Mini", "2", "Junior", "3", "Senior", "4", "GCSE", "5"),"00"),"-", IF(ISBLANK(B1170), "XX", TEXT(B1170,"00")), "-", TEXT(C1170,"000")),"")</f>
        <v>05-XX-025</v>
      </c>
      <c r="H1170" t="str">
        <f>A1170&amp;D1170</f>
        <v>GCSEb5a733fc-0b4c-471a-853e-1b6a7fe89315</v>
      </c>
      <c r="I1170" s="97" t="str">
        <f>IF(ISBLANK(A1170), "", IF(ISNUMBER(B1170),_xlfn.CONCAT(E1170, B1170, ".", C1170), _xlfn.CONCAT(E1170, C1170)))</f>
        <v>GCSE25</v>
      </c>
    </row>
    <row r="1171" spans="1:9" x14ac:dyDescent="0.45">
      <c r="A1171" s="96" t="s">
        <v>14</v>
      </c>
      <c r="C1171" s="92">
        <v>25</v>
      </c>
      <c r="D1171" s="93" t="s">
        <v>2760</v>
      </c>
      <c r="E1171" t="str" cm="1">
        <f t="array" ref="E1171">IFERROR(_xlfn.SWITCH(A1171, "Tiny", "TS", "Mini", "MC", "Junior", "JC", "Senior", "SC", "GCSE", "GCSE"),"")</f>
        <v>GCSE</v>
      </c>
      <c r="F1171" s="92" t="str">
        <f ca="1">IFERROR(VLOOKUP(I1171,INDIRECT(A1171&amp;"!"&amp;" C:D"), 2, FALSE),"")</f>
        <v>For Loops (Iterations)</v>
      </c>
      <c r="G1171" s="92" t="str" cm="1">
        <f t="array" ref="G1171">IFERROR(CONCATENATE(TEXT(_xlfn.SWITCH(A1171, "Tiny", "1", "Mini", "2", "Junior", "3", "Senior", "4", "GCSE", "5"),"00"),"-", IF(ISBLANK(B1171), "XX", TEXT(B1171,"00")), "-", TEXT(C1171,"000")),"")</f>
        <v>05-XX-025</v>
      </c>
      <c r="H1171" t="str">
        <f>A1171&amp;D1171</f>
        <v>GCSEbe8a5679-cf14-47d4-8163-70090c8ada39</v>
      </c>
      <c r="I1171" s="97" t="str">
        <f>IF(ISBLANK(A1171), "", IF(ISNUMBER(B1171),_xlfn.CONCAT(E1171, B1171, ".", C1171), _xlfn.CONCAT(E1171, C1171)))</f>
        <v>GCSE25</v>
      </c>
    </row>
    <row r="1172" spans="1:9" x14ac:dyDescent="0.45">
      <c r="A1172" s="96" t="s">
        <v>14</v>
      </c>
      <c r="C1172" s="92">
        <v>26</v>
      </c>
      <c r="D1172" s="93" t="s">
        <v>2766</v>
      </c>
      <c r="E1172" t="str" cm="1">
        <f t="array" ref="E1172">IFERROR(_xlfn.SWITCH(A1172, "Tiny", "TS", "Mini", "MC", "Junior", "JC", "Senior", "SC", "GCSE", "GCSE"),"")</f>
        <v>GCSE</v>
      </c>
      <c r="F1172" s="92" t="str">
        <f ca="1">IFERROR(VLOOKUP(I1172,INDIRECT(A1172&amp;"!"&amp;" C:D"), 2, FALSE),"")</f>
        <v>While Loops (Iterations)</v>
      </c>
      <c r="G1172" s="92" t="str" cm="1">
        <f t="array" ref="G1172">IFERROR(CONCATENATE(TEXT(_xlfn.SWITCH(A1172, "Tiny", "1", "Mini", "2", "Junior", "3", "Senior", "4", "GCSE", "5"),"00"),"-", IF(ISBLANK(B1172), "XX", TEXT(B1172,"00")), "-", TEXT(C1172,"000")),"")</f>
        <v>05-XX-026</v>
      </c>
      <c r="H1172" t="str">
        <f>A1172&amp;D1172</f>
        <v>GCSEa4af4b0d-0877-49d2-8c47-46da7f25f9a7</v>
      </c>
      <c r="I1172" s="97" t="str">
        <f>IF(ISBLANK(A1172), "", IF(ISNUMBER(B1172),_xlfn.CONCAT(E1172, B1172, ".", C1172), _xlfn.CONCAT(E1172, C1172)))</f>
        <v>GCSE26</v>
      </c>
    </row>
    <row r="1173" spans="1:9" x14ac:dyDescent="0.45">
      <c r="A1173" s="96" t="s">
        <v>14</v>
      </c>
      <c r="C1173" s="92">
        <v>26</v>
      </c>
      <c r="D1173" s="93" t="s">
        <v>2772</v>
      </c>
      <c r="E1173" t="str" cm="1">
        <f t="array" ref="E1173">IFERROR(_xlfn.SWITCH(A1173, "Tiny", "TS", "Mini", "MC", "Junior", "JC", "Senior", "SC", "GCSE", "GCSE"),"")</f>
        <v>GCSE</v>
      </c>
      <c r="F1173" s="92" t="str">
        <f ca="1">IFERROR(VLOOKUP(I1173,INDIRECT(A1173&amp;"!"&amp;" C:D"), 2, FALSE),"")</f>
        <v>While Loops (Iterations)</v>
      </c>
      <c r="G1173" s="92" t="str" cm="1">
        <f t="array" ref="G1173">IFERROR(CONCATENATE(TEXT(_xlfn.SWITCH(A1173, "Tiny", "1", "Mini", "2", "Junior", "3", "Senior", "4", "GCSE", "5"),"00"),"-", IF(ISBLANK(B1173), "XX", TEXT(B1173,"00")), "-", TEXT(C1173,"000")),"")</f>
        <v>05-XX-026</v>
      </c>
      <c r="H1173" t="str">
        <f>A1173&amp;D1173</f>
        <v>GCSEb5a733fc-0b4c-471a-853e-1b6a7fe89315</v>
      </c>
      <c r="I1173" s="97" t="str">
        <f>IF(ISBLANK(A1173), "", IF(ISNUMBER(B1173),_xlfn.CONCAT(E1173, B1173, ".", C1173), _xlfn.CONCAT(E1173, C1173)))</f>
        <v>GCSE26</v>
      </c>
    </row>
    <row r="1174" spans="1:9" x14ac:dyDescent="0.45">
      <c r="A1174" s="96" t="s">
        <v>14</v>
      </c>
      <c r="C1174" s="92">
        <v>26</v>
      </c>
      <c r="D1174" s="93" t="s">
        <v>2769</v>
      </c>
      <c r="E1174" t="str" cm="1">
        <f t="array" ref="E1174">IFERROR(_xlfn.SWITCH(A1174, "Tiny", "TS", "Mini", "MC", "Junior", "JC", "Senior", "SC", "GCSE", "GCSE"),"")</f>
        <v>GCSE</v>
      </c>
      <c r="F1174" s="92" t="str">
        <f ca="1">IFERROR(VLOOKUP(I1174,INDIRECT(A1174&amp;"!"&amp;" C:D"), 2, FALSE),"")</f>
        <v>While Loops (Iterations)</v>
      </c>
      <c r="G1174" s="92" t="str" cm="1">
        <f t="array" ref="G1174">IFERROR(CONCATENATE(TEXT(_xlfn.SWITCH(A1174, "Tiny", "1", "Mini", "2", "Junior", "3", "Senior", "4", "GCSE", "5"),"00"),"-", IF(ISBLANK(B1174), "XX", TEXT(B1174,"00")), "-", TEXT(C1174,"000")),"")</f>
        <v>05-XX-026</v>
      </c>
      <c r="H1174" t="str">
        <f>A1174&amp;D1174</f>
        <v>GCSEeb526f96-9b31-4b44-bdfc-e634a5e9d316</v>
      </c>
      <c r="I1174" s="97" t="str">
        <f>IF(ISBLANK(A1174), "", IF(ISNUMBER(B1174),_xlfn.CONCAT(E1174, B1174, ".", C1174), _xlfn.CONCAT(E1174, C1174)))</f>
        <v>GCSE26</v>
      </c>
    </row>
    <row r="1175" spans="1:9" x14ac:dyDescent="0.45">
      <c r="A1175" s="96" t="s">
        <v>14</v>
      </c>
      <c r="C1175" s="92">
        <v>26</v>
      </c>
      <c r="D1175" s="93" t="s">
        <v>2775</v>
      </c>
      <c r="E1175" t="str" cm="1">
        <f t="array" ref="E1175">IFERROR(_xlfn.SWITCH(A1175, "Tiny", "TS", "Mini", "MC", "Junior", "JC", "Senior", "SC", "GCSE", "GCSE"),"")</f>
        <v>GCSE</v>
      </c>
      <c r="F1175" s="92" t="str">
        <f ca="1">IFERROR(VLOOKUP(I1175,INDIRECT(A1175&amp;"!"&amp;" C:D"), 2, FALSE),"")</f>
        <v>While Loops (Iterations)</v>
      </c>
      <c r="G1175" s="92" t="str" cm="1">
        <f t="array" ref="G1175">IFERROR(CONCATENATE(TEXT(_xlfn.SWITCH(A1175, "Tiny", "1", "Mini", "2", "Junior", "3", "Senior", "4", "GCSE", "5"),"00"),"-", IF(ISBLANK(B1175), "XX", TEXT(B1175,"00")), "-", TEXT(C1175,"000")),"")</f>
        <v>05-XX-026</v>
      </c>
      <c r="H1175" t="str">
        <f>A1175&amp;D1175</f>
        <v>GCSEfb519ad1-f2de-42a5-99ad-10e9b3335d85</v>
      </c>
      <c r="I1175" s="97" t="str">
        <f>IF(ISBLANK(A1175), "", IF(ISNUMBER(B1175),_xlfn.CONCAT(E1175, B1175, ".", C1175), _xlfn.CONCAT(E1175, C1175)))</f>
        <v>GCSE26</v>
      </c>
    </row>
    <row r="1176" spans="1:9" x14ac:dyDescent="0.45">
      <c r="A1176" s="96" t="s">
        <v>14</v>
      </c>
      <c r="C1176" s="92">
        <v>27</v>
      </c>
      <c r="D1176" s="93" t="s">
        <v>254</v>
      </c>
      <c r="E1176" t="str" cm="1">
        <f t="array" ref="E1176">IFERROR(_xlfn.SWITCH(A1176, "Tiny", "TS", "Mini", "MC", "Junior", "JC", "Senior", "SC", "GCSE", "GCSE"),"")</f>
        <v>GCSE</v>
      </c>
      <c r="F1176" s="92" t="str">
        <f ca="1">IFERROR(VLOOKUP(I1176,INDIRECT(A1176&amp;"!"&amp;" C:D"), 2, FALSE),"")</f>
        <v>Procedures</v>
      </c>
      <c r="G1176" s="92" t="str" cm="1">
        <f t="array" ref="G1176">IFERROR(CONCATENATE(TEXT(_xlfn.SWITCH(A1176, "Tiny", "1", "Mini", "2", "Junior", "3", "Senior", "4", "GCSE", "5"),"00"),"-", IF(ISBLANK(B1176), "XX", TEXT(B1176,"00")), "-", TEXT(C1176,"000")),"")</f>
        <v>05-XX-027</v>
      </c>
      <c r="H1176" t="str">
        <f>A1176&amp;D1176</f>
        <v>GCSE1f5b01fe-5764-4bc9-9a50-a073a1a38e36</v>
      </c>
      <c r="I1176" s="97" t="str">
        <f>IF(ISBLANK(A1176), "", IF(ISNUMBER(B1176),_xlfn.CONCAT(E1176, B1176, ".", C1176), _xlfn.CONCAT(E1176, C1176)))</f>
        <v>GCSE27</v>
      </c>
    </row>
    <row r="1177" spans="1:9" x14ac:dyDescent="0.45">
      <c r="A1177" s="96" t="s">
        <v>14</v>
      </c>
      <c r="C1177" s="92">
        <v>27</v>
      </c>
      <c r="D1177" s="93" t="s">
        <v>2781</v>
      </c>
      <c r="E1177" t="str" cm="1">
        <f t="array" ref="E1177">IFERROR(_xlfn.SWITCH(A1177, "Tiny", "TS", "Mini", "MC", "Junior", "JC", "Senior", "SC", "GCSE", "GCSE"),"")</f>
        <v>GCSE</v>
      </c>
      <c r="F1177" s="92" t="str">
        <f ca="1">IFERROR(VLOOKUP(I1177,INDIRECT(A1177&amp;"!"&amp;" C:D"), 2, FALSE),"")</f>
        <v>Procedures</v>
      </c>
      <c r="G1177" s="92" t="str" cm="1">
        <f t="array" ref="G1177">IFERROR(CONCATENATE(TEXT(_xlfn.SWITCH(A1177, "Tiny", "1", "Mini", "2", "Junior", "3", "Senior", "4", "GCSE", "5"),"00"),"-", IF(ISBLANK(B1177), "XX", TEXT(B1177,"00")), "-", TEXT(C1177,"000")),"")</f>
        <v>05-XX-027</v>
      </c>
      <c r="H1177" t="str">
        <f>A1177&amp;D1177</f>
        <v>GCSE2792c4e3-b182-493b-b78d-177bd169d906</v>
      </c>
      <c r="I1177" s="97" t="str">
        <f>IF(ISBLANK(A1177), "", IF(ISNUMBER(B1177),_xlfn.CONCAT(E1177, B1177, ".", C1177), _xlfn.CONCAT(E1177, C1177)))</f>
        <v>GCSE27</v>
      </c>
    </row>
    <row r="1178" spans="1:9" x14ac:dyDescent="0.45">
      <c r="A1178" s="96" t="s">
        <v>14</v>
      </c>
      <c r="C1178" s="92">
        <v>27</v>
      </c>
      <c r="D1178" s="93" t="s">
        <v>2787</v>
      </c>
      <c r="E1178" t="str" cm="1">
        <f t="array" ref="E1178">IFERROR(_xlfn.SWITCH(A1178, "Tiny", "TS", "Mini", "MC", "Junior", "JC", "Senior", "SC", "GCSE", "GCSE"),"")</f>
        <v>GCSE</v>
      </c>
      <c r="F1178" s="92" t="str">
        <f ca="1">IFERROR(VLOOKUP(I1178,INDIRECT(A1178&amp;"!"&amp;" C:D"), 2, FALSE),"")</f>
        <v>Procedures</v>
      </c>
      <c r="G1178" s="92" t="str" cm="1">
        <f t="array" ref="G1178">IFERROR(CONCATENATE(TEXT(_xlfn.SWITCH(A1178, "Tiny", "1", "Mini", "2", "Junior", "3", "Senior", "4", "GCSE", "5"),"00"),"-", IF(ISBLANK(B1178), "XX", TEXT(B1178,"00")), "-", TEXT(C1178,"000")),"")</f>
        <v>05-XX-027</v>
      </c>
      <c r="H1178" t="str">
        <f>A1178&amp;D1178</f>
        <v>GCSE360a3c49-7381-42d6-b684-3647a4400eb7</v>
      </c>
      <c r="I1178" s="97" t="str">
        <f>IF(ISBLANK(A1178), "", IF(ISNUMBER(B1178),_xlfn.CONCAT(E1178, B1178, ".", C1178), _xlfn.CONCAT(E1178, C1178)))</f>
        <v>GCSE27</v>
      </c>
    </row>
    <row r="1179" spans="1:9" x14ac:dyDescent="0.45">
      <c r="A1179" s="96" t="s">
        <v>14</v>
      </c>
      <c r="C1179" s="92">
        <v>27</v>
      </c>
      <c r="D1179" s="93" t="s">
        <v>2748</v>
      </c>
      <c r="E1179" t="str" cm="1">
        <f t="array" ref="E1179">IFERROR(_xlfn.SWITCH(A1179, "Tiny", "TS", "Mini", "MC", "Junior", "JC", "Senior", "SC", "GCSE", "GCSE"),"")</f>
        <v>GCSE</v>
      </c>
      <c r="F1179" s="92" t="str">
        <f ca="1">IFERROR(VLOOKUP(I1179,INDIRECT(A1179&amp;"!"&amp;" C:D"), 2, FALSE),"")</f>
        <v>Procedures</v>
      </c>
      <c r="G1179" s="92" t="str" cm="1">
        <f t="array" ref="G1179">IFERROR(CONCATENATE(TEXT(_xlfn.SWITCH(A1179, "Tiny", "1", "Mini", "2", "Junior", "3", "Senior", "4", "GCSE", "5"),"00"),"-", IF(ISBLANK(B1179), "XX", TEXT(B1179,"00")), "-", TEXT(C1179,"000")),"")</f>
        <v>05-XX-027</v>
      </c>
      <c r="H1179" t="str">
        <f>A1179&amp;D1179</f>
        <v>GCSE75cc0f56-a961-47d6-984f-9cc8f93b0461</v>
      </c>
      <c r="I1179" s="97" t="str">
        <f>IF(ISBLANK(A1179), "", IF(ISNUMBER(B1179),_xlfn.CONCAT(E1179, B1179, ".", C1179), _xlfn.CONCAT(E1179, C1179)))</f>
        <v>GCSE27</v>
      </c>
    </row>
    <row r="1180" spans="1:9" x14ac:dyDescent="0.45">
      <c r="A1180" s="96" t="s">
        <v>14</v>
      </c>
      <c r="C1180" s="92">
        <v>27</v>
      </c>
      <c r="D1180" s="93" t="s">
        <v>2751</v>
      </c>
      <c r="E1180" t="str" cm="1">
        <f t="array" ref="E1180">IFERROR(_xlfn.SWITCH(A1180, "Tiny", "TS", "Mini", "MC", "Junior", "JC", "Senior", "SC", "GCSE", "GCSE"),"")</f>
        <v>GCSE</v>
      </c>
      <c r="F1180" s="92" t="str">
        <f ca="1">IFERROR(VLOOKUP(I1180,INDIRECT(A1180&amp;"!"&amp;" C:D"), 2, FALSE),"")</f>
        <v>Procedures</v>
      </c>
      <c r="G1180" s="92" t="str" cm="1">
        <f t="array" ref="G1180">IFERROR(CONCATENATE(TEXT(_xlfn.SWITCH(A1180, "Tiny", "1", "Mini", "2", "Junior", "3", "Senior", "4", "GCSE", "5"),"00"),"-", IF(ISBLANK(B1180), "XX", TEXT(B1180,"00")), "-", TEXT(C1180,"000")),"")</f>
        <v>05-XX-027</v>
      </c>
      <c r="H1180" t="str">
        <f>A1180&amp;D1180</f>
        <v>GCSE89ea46e4-5b90-4844-b8b3-6c68e769a82e</v>
      </c>
      <c r="I1180" s="97" t="str">
        <f>IF(ISBLANK(A1180), "", IF(ISNUMBER(B1180),_xlfn.CONCAT(E1180, B1180, ".", C1180), _xlfn.CONCAT(E1180, C1180)))</f>
        <v>GCSE27</v>
      </c>
    </row>
    <row r="1181" spans="1:9" x14ac:dyDescent="0.45">
      <c r="A1181" s="96" t="s">
        <v>14</v>
      </c>
      <c r="C1181" s="92">
        <v>27</v>
      </c>
      <c r="D1181" s="93" t="s">
        <v>257</v>
      </c>
      <c r="E1181" t="str" cm="1">
        <f t="array" ref="E1181">IFERROR(_xlfn.SWITCH(A1181, "Tiny", "TS", "Mini", "MC", "Junior", "JC", "Senior", "SC", "GCSE", "GCSE"),"")</f>
        <v>GCSE</v>
      </c>
      <c r="F1181" s="92" t="str">
        <f ca="1">IFERROR(VLOOKUP(I1181,INDIRECT(A1181&amp;"!"&amp;" C:D"), 2, FALSE),"")</f>
        <v>Procedures</v>
      </c>
      <c r="G1181" s="92" t="str" cm="1">
        <f t="array" ref="G1181">IFERROR(CONCATENATE(TEXT(_xlfn.SWITCH(A1181, "Tiny", "1", "Mini", "2", "Junior", "3", "Senior", "4", "GCSE", "5"),"00"),"-", IF(ISBLANK(B1181), "XX", TEXT(B1181,"00")), "-", TEXT(C1181,"000")),"")</f>
        <v>05-XX-027</v>
      </c>
      <c r="H1181" t="str">
        <f>A1181&amp;D1181</f>
        <v>GCSE8d91f45e-139f-44ac-bd8f-94f513ef58ab</v>
      </c>
      <c r="I1181" s="97" t="str">
        <f>IF(ISBLANK(A1181), "", IF(ISNUMBER(B1181),_xlfn.CONCAT(E1181, B1181, ".", C1181), _xlfn.CONCAT(E1181, C1181)))</f>
        <v>GCSE27</v>
      </c>
    </row>
    <row r="1182" spans="1:9" x14ac:dyDescent="0.45">
      <c r="A1182" s="96" t="s">
        <v>14</v>
      </c>
      <c r="C1182" s="92">
        <v>27</v>
      </c>
      <c r="D1182" s="93" t="s">
        <v>262</v>
      </c>
      <c r="E1182" t="str" cm="1">
        <f t="array" ref="E1182">IFERROR(_xlfn.SWITCH(A1182, "Tiny", "TS", "Mini", "MC", "Junior", "JC", "Senior", "SC", "GCSE", "GCSE"),"")</f>
        <v>GCSE</v>
      </c>
      <c r="F1182" s="92" t="str">
        <f ca="1">IFERROR(VLOOKUP(I1182,INDIRECT(A1182&amp;"!"&amp;" C:D"), 2, FALSE),"")</f>
        <v>Procedures</v>
      </c>
      <c r="G1182" s="92" t="str" cm="1">
        <f t="array" ref="G1182">IFERROR(CONCATENATE(TEXT(_xlfn.SWITCH(A1182, "Tiny", "1", "Mini", "2", "Junior", "3", "Senior", "4", "GCSE", "5"),"00"),"-", IF(ISBLANK(B1182), "XX", TEXT(B1182,"00")), "-", TEXT(C1182,"000")),"")</f>
        <v>05-XX-027</v>
      </c>
      <c r="H1182" t="str">
        <f>A1182&amp;D1182</f>
        <v>GCSEa9935db7-8e47-4d12-8202-a0328eadf6ee</v>
      </c>
      <c r="I1182" s="97" t="str">
        <f>IF(ISBLANK(A1182), "", IF(ISNUMBER(B1182),_xlfn.CONCAT(E1182, B1182, ".", C1182), _xlfn.CONCAT(E1182, C1182)))</f>
        <v>GCSE27</v>
      </c>
    </row>
    <row r="1183" spans="1:9" x14ac:dyDescent="0.45">
      <c r="A1183" s="96" t="s">
        <v>14</v>
      </c>
      <c r="C1183" s="92">
        <v>27</v>
      </c>
      <c r="D1183" s="93" t="s">
        <v>2784</v>
      </c>
      <c r="E1183" t="str" cm="1">
        <f t="array" ref="E1183">IFERROR(_xlfn.SWITCH(A1183, "Tiny", "TS", "Mini", "MC", "Junior", "JC", "Senior", "SC", "GCSE", "GCSE"),"")</f>
        <v>GCSE</v>
      </c>
      <c r="F1183" s="92" t="str">
        <f ca="1">IFERROR(VLOOKUP(I1183,INDIRECT(A1183&amp;"!"&amp;" C:D"), 2, FALSE),"")</f>
        <v>Procedures</v>
      </c>
      <c r="G1183" s="92" t="str" cm="1">
        <f t="array" ref="G1183">IFERROR(CONCATENATE(TEXT(_xlfn.SWITCH(A1183, "Tiny", "1", "Mini", "2", "Junior", "3", "Senior", "4", "GCSE", "5"),"00"),"-", IF(ISBLANK(B1183), "XX", TEXT(B1183,"00")), "-", TEXT(C1183,"000")),"")</f>
        <v>05-XX-027</v>
      </c>
      <c r="H1183" t="str">
        <f>A1183&amp;D1183</f>
        <v>GCSEc3b7dc2c-af9c-4c31-a643-0b97f74a00f9</v>
      </c>
      <c r="I1183" s="97" t="str">
        <f>IF(ISBLANK(A1183), "", IF(ISNUMBER(B1183),_xlfn.CONCAT(E1183, B1183, ".", C1183), _xlfn.CONCAT(E1183, C1183)))</f>
        <v>GCSE27</v>
      </c>
    </row>
    <row r="1184" spans="1:9" x14ac:dyDescent="0.45">
      <c r="A1184" s="96" t="s">
        <v>14</v>
      </c>
      <c r="C1184" s="92">
        <v>27</v>
      </c>
      <c r="D1184" s="93" t="s">
        <v>251</v>
      </c>
      <c r="E1184" t="str" cm="1">
        <f t="array" ref="E1184">IFERROR(_xlfn.SWITCH(A1184, "Tiny", "TS", "Mini", "MC", "Junior", "JC", "Senior", "SC", "GCSE", "GCSE"),"")</f>
        <v>GCSE</v>
      </c>
      <c r="F1184" s="92" t="str">
        <f ca="1">IFERROR(VLOOKUP(I1184,INDIRECT(A1184&amp;"!"&amp;" C:D"), 2, FALSE),"")</f>
        <v>Procedures</v>
      </c>
      <c r="G1184" s="92" t="str" cm="1">
        <f t="array" ref="G1184">IFERROR(CONCATENATE(TEXT(_xlfn.SWITCH(A1184, "Tiny", "1", "Mini", "2", "Junior", "3", "Senior", "4", "GCSE", "5"),"00"),"-", IF(ISBLANK(B1184), "XX", TEXT(B1184,"00")), "-", TEXT(C1184,"000")),"")</f>
        <v>05-XX-027</v>
      </c>
      <c r="H1184" t="str">
        <f>A1184&amp;D1184</f>
        <v>GCSEd5893498-52fe-4fa2-9fb0-39c77b58f4a4</v>
      </c>
      <c r="I1184" s="97" t="str">
        <f>IF(ISBLANK(A1184), "", IF(ISNUMBER(B1184),_xlfn.CONCAT(E1184, B1184, ".", C1184), _xlfn.CONCAT(E1184, C1184)))</f>
        <v>GCSE27</v>
      </c>
    </row>
    <row r="1185" spans="1:9" x14ac:dyDescent="0.45">
      <c r="A1185" s="96" t="s">
        <v>14</v>
      </c>
      <c r="C1185" s="92">
        <v>27</v>
      </c>
      <c r="D1185" s="93" t="s">
        <v>2778</v>
      </c>
      <c r="E1185" t="str" cm="1">
        <f t="array" ref="E1185">IFERROR(_xlfn.SWITCH(A1185, "Tiny", "TS", "Mini", "MC", "Junior", "JC", "Senior", "SC", "GCSE", "GCSE"),"")</f>
        <v>GCSE</v>
      </c>
      <c r="F1185" s="92" t="str">
        <f ca="1">IFERROR(VLOOKUP(I1185,INDIRECT(A1185&amp;"!"&amp;" C:D"), 2, FALSE),"")</f>
        <v>Procedures</v>
      </c>
      <c r="G1185" s="92" t="str" cm="1">
        <f t="array" ref="G1185">IFERROR(CONCATENATE(TEXT(_xlfn.SWITCH(A1185, "Tiny", "1", "Mini", "2", "Junior", "3", "Senior", "4", "GCSE", "5"),"00"),"-", IF(ISBLANK(B1185), "XX", TEXT(B1185,"00")), "-", TEXT(C1185,"000")),"")</f>
        <v>05-XX-027</v>
      </c>
      <c r="H1185" t="str">
        <f>A1185&amp;D1185</f>
        <v>GCSEe4900f13-6375-4f1a-8bc0-ea9a01d1d57d</v>
      </c>
      <c r="I1185" s="97" t="str">
        <f>IF(ISBLANK(A1185), "", IF(ISNUMBER(B1185),_xlfn.CONCAT(E1185, B1185, ".", C1185), _xlfn.CONCAT(E1185, C1185)))</f>
        <v>GCSE27</v>
      </c>
    </row>
    <row r="1186" spans="1:9" x14ac:dyDescent="0.45">
      <c r="A1186" s="96" t="s">
        <v>14</v>
      </c>
      <c r="C1186" s="92">
        <v>27</v>
      </c>
      <c r="D1186" s="93" t="s">
        <v>2790</v>
      </c>
      <c r="E1186" t="str" cm="1">
        <f t="array" ref="E1186">IFERROR(_xlfn.SWITCH(A1186, "Tiny", "TS", "Mini", "MC", "Junior", "JC", "Senior", "SC", "GCSE", "GCSE"),"")</f>
        <v>GCSE</v>
      </c>
      <c r="F1186" s="92" t="str">
        <f ca="1">IFERROR(VLOOKUP(I1186,INDIRECT(A1186&amp;"!"&amp;" C:D"), 2, FALSE),"")</f>
        <v>Procedures</v>
      </c>
      <c r="G1186" s="92" t="str" cm="1">
        <f t="array" ref="G1186">IFERROR(CONCATENATE(TEXT(_xlfn.SWITCH(A1186, "Tiny", "1", "Mini", "2", "Junior", "3", "Senior", "4", "GCSE", "5"),"00"),"-", IF(ISBLANK(B1186), "XX", TEXT(B1186,"00")), "-", TEXT(C1186,"000")),"")</f>
        <v>05-XX-027</v>
      </c>
      <c r="H1186" t="str">
        <f>A1186&amp;D1186</f>
        <v>GCSEf5443344-bd32-495f-a0d3-70dc09ccc831</v>
      </c>
      <c r="I1186" s="97" t="str">
        <f>IF(ISBLANK(A1186), "", IF(ISNUMBER(B1186),_xlfn.CONCAT(E1186, B1186, ".", C1186), _xlfn.CONCAT(E1186, C1186)))</f>
        <v>GCSE27</v>
      </c>
    </row>
    <row r="1187" spans="1:9" x14ac:dyDescent="0.45">
      <c r="A1187" s="96" t="s">
        <v>14</v>
      </c>
      <c r="C1187" s="92">
        <v>28</v>
      </c>
      <c r="D1187" s="93" t="s">
        <v>2861</v>
      </c>
      <c r="E1187" t="str" cm="1">
        <f t="array" ref="E1187">IFERROR(_xlfn.SWITCH(A1187, "Tiny", "TS", "Mini", "MC", "Junior", "JC", "Senior", "SC", "GCSE", "GCSE"),"")</f>
        <v>GCSE</v>
      </c>
      <c r="F1187" s="92" t="str">
        <f ca="1">IFERROR(VLOOKUP(I1187,INDIRECT(A1187&amp;"!"&amp;" C:D"), 2, FALSE),"")</f>
        <v>More Maths</v>
      </c>
      <c r="G1187" s="92" t="str" cm="1">
        <f t="array" ref="G1187">IFERROR(CONCATENATE(TEXT(_xlfn.SWITCH(A1187, "Tiny", "1", "Mini", "2", "Junior", "3", "Senior", "4", "GCSE", "5"),"00"),"-", IF(ISBLANK(B1187), "XX", TEXT(B1187,"00")), "-", TEXT(C1187,"000")),"")</f>
        <v>05-XX-028</v>
      </c>
      <c r="H1187" t="str">
        <f>A1187&amp;D1187</f>
        <v>GCSE1a495185-5f6e-4205-88f4-6db05d874055</v>
      </c>
      <c r="I1187" s="97" t="str">
        <f>IF(ISBLANK(A1187), "", IF(ISNUMBER(B1187),_xlfn.CONCAT(E1187, B1187, ".", C1187), _xlfn.CONCAT(E1187, C1187)))</f>
        <v>GCSE28</v>
      </c>
    </row>
    <row r="1188" spans="1:9" x14ac:dyDescent="0.45">
      <c r="A1188" s="96" t="s">
        <v>14</v>
      </c>
      <c r="C1188" s="92">
        <v>28</v>
      </c>
      <c r="D1188" s="93" t="s">
        <v>2838</v>
      </c>
      <c r="E1188" t="str" cm="1">
        <f t="array" ref="E1188">IFERROR(_xlfn.SWITCH(A1188, "Tiny", "TS", "Mini", "MC", "Junior", "JC", "Senior", "SC", "GCSE", "GCSE"),"")</f>
        <v>GCSE</v>
      </c>
      <c r="F1188" s="92" t="str">
        <f ca="1">IFERROR(VLOOKUP(I1188,INDIRECT(A1188&amp;"!"&amp;" C:D"), 2, FALSE),"")</f>
        <v>More Maths</v>
      </c>
      <c r="G1188" s="92" t="str" cm="1">
        <f t="array" ref="G1188">IFERROR(CONCATENATE(TEXT(_xlfn.SWITCH(A1188, "Tiny", "1", "Mini", "2", "Junior", "3", "Senior", "4", "GCSE", "5"),"00"),"-", IF(ISBLANK(B1188), "XX", TEXT(B1188,"00")), "-", TEXT(C1188,"000")),"")</f>
        <v>05-XX-028</v>
      </c>
      <c r="H1188" t="str">
        <f>A1188&amp;D1188</f>
        <v>GCSE37ec710d-50f8-4237-9f46-d2a9e30e55d0</v>
      </c>
      <c r="I1188" s="97" t="str">
        <f>IF(ISBLANK(A1188), "", IF(ISNUMBER(B1188),_xlfn.CONCAT(E1188, B1188, ".", C1188), _xlfn.CONCAT(E1188, C1188)))</f>
        <v>GCSE28</v>
      </c>
    </row>
    <row r="1189" spans="1:9" x14ac:dyDescent="0.45">
      <c r="A1189" s="96" t="s">
        <v>14</v>
      </c>
      <c r="C1189" s="92">
        <v>28</v>
      </c>
      <c r="D1189" s="93" t="s">
        <v>2841</v>
      </c>
      <c r="E1189" t="str" cm="1">
        <f t="array" ref="E1189">IFERROR(_xlfn.SWITCH(A1189, "Tiny", "TS", "Mini", "MC", "Junior", "JC", "Senior", "SC", "GCSE", "GCSE"),"")</f>
        <v>GCSE</v>
      </c>
      <c r="F1189" s="92" t="str">
        <f ca="1">IFERROR(VLOOKUP(I1189,INDIRECT(A1189&amp;"!"&amp;" C:D"), 2, FALSE),"")</f>
        <v>More Maths</v>
      </c>
      <c r="G1189" s="92" t="str" cm="1">
        <f t="array" ref="G1189">IFERROR(CONCATENATE(TEXT(_xlfn.SWITCH(A1189, "Tiny", "1", "Mini", "2", "Junior", "3", "Senior", "4", "GCSE", "5"),"00"),"-", IF(ISBLANK(B1189), "XX", TEXT(B1189,"00")), "-", TEXT(C1189,"000")),"")</f>
        <v>05-XX-028</v>
      </c>
      <c r="H1189" t="str">
        <f>A1189&amp;D1189</f>
        <v>GCSE3fd39517-72ee-44eb-9e71-846bfdc78e3d</v>
      </c>
      <c r="I1189" s="97" t="str">
        <f>IF(ISBLANK(A1189), "", IF(ISNUMBER(B1189),_xlfn.CONCAT(E1189, B1189, ".", C1189), _xlfn.CONCAT(E1189, C1189)))</f>
        <v>GCSE28</v>
      </c>
    </row>
    <row r="1190" spans="1:9" x14ac:dyDescent="0.45">
      <c r="A1190" s="96" t="s">
        <v>14</v>
      </c>
      <c r="C1190" s="92">
        <v>28</v>
      </c>
      <c r="D1190" s="93" t="s">
        <v>2852</v>
      </c>
      <c r="E1190" t="str" cm="1">
        <f t="array" ref="E1190">IFERROR(_xlfn.SWITCH(A1190, "Tiny", "TS", "Mini", "MC", "Junior", "JC", "Senior", "SC", "GCSE", "GCSE"),"")</f>
        <v>GCSE</v>
      </c>
      <c r="F1190" s="92" t="str">
        <f ca="1">IFERROR(VLOOKUP(I1190,INDIRECT(A1190&amp;"!"&amp;" C:D"), 2, FALSE),"")</f>
        <v>More Maths</v>
      </c>
      <c r="G1190" s="92" t="str" cm="1">
        <f t="array" ref="G1190">IFERROR(CONCATENATE(TEXT(_xlfn.SWITCH(A1190, "Tiny", "1", "Mini", "2", "Junior", "3", "Senior", "4", "GCSE", "5"),"00"),"-", IF(ISBLANK(B1190), "XX", TEXT(B1190,"00")), "-", TEXT(C1190,"000")),"")</f>
        <v>05-XX-028</v>
      </c>
      <c r="H1190" t="str">
        <f>A1190&amp;D1190</f>
        <v>GCSE48469e38-1616-4fa8-968b-27c16cdf1662</v>
      </c>
      <c r="I1190" s="97" t="str">
        <f>IF(ISBLANK(A1190), "", IF(ISNUMBER(B1190),_xlfn.CONCAT(E1190, B1190, ".", C1190), _xlfn.CONCAT(E1190, C1190)))</f>
        <v>GCSE28</v>
      </c>
    </row>
    <row r="1191" spans="1:9" x14ac:dyDescent="0.45">
      <c r="A1191" s="96" t="s">
        <v>14</v>
      </c>
      <c r="C1191" s="92">
        <v>28</v>
      </c>
      <c r="D1191" s="93" t="s">
        <v>2855</v>
      </c>
      <c r="E1191" t="str" cm="1">
        <f t="array" ref="E1191">IFERROR(_xlfn.SWITCH(A1191, "Tiny", "TS", "Mini", "MC", "Junior", "JC", "Senior", "SC", "GCSE", "GCSE"),"")</f>
        <v>GCSE</v>
      </c>
      <c r="F1191" s="92" t="str">
        <f ca="1">IFERROR(VLOOKUP(I1191,INDIRECT(A1191&amp;"!"&amp;" C:D"), 2, FALSE),"")</f>
        <v>More Maths</v>
      </c>
      <c r="G1191" s="92" t="str" cm="1">
        <f t="array" ref="G1191">IFERROR(CONCATENATE(TEXT(_xlfn.SWITCH(A1191, "Tiny", "1", "Mini", "2", "Junior", "3", "Senior", "4", "GCSE", "5"),"00"),"-", IF(ISBLANK(B1191), "XX", TEXT(B1191,"00")), "-", TEXT(C1191,"000")),"")</f>
        <v>05-XX-028</v>
      </c>
      <c r="H1191" t="str">
        <f>A1191&amp;D1191</f>
        <v>GCSE60974bd3-4bb2-4b9d-bde6-c745bd7fc494</v>
      </c>
      <c r="I1191" s="97" t="str">
        <f>IF(ISBLANK(A1191), "", IF(ISNUMBER(B1191),_xlfn.CONCAT(E1191, B1191, ".", C1191), _xlfn.CONCAT(E1191, C1191)))</f>
        <v>GCSE28</v>
      </c>
    </row>
    <row r="1192" spans="1:9" x14ac:dyDescent="0.45">
      <c r="A1192" s="96" t="s">
        <v>14</v>
      </c>
      <c r="C1192" s="92">
        <v>28</v>
      </c>
      <c r="D1192" s="93" t="s">
        <v>2847</v>
      </c>
      <c r="E1192" t="str" cm="1">
        <f t="array" ref="E1192">IFERROR(_xlfn.SWITCH(A1192, "Tiny", "TS", "Mini", "MC", "Junior", "JC", "Senior", "SC", "GCSE", "GCSE"),"")</f>
        <v>GCSE</v>
      </c>
      <c r="F1192" s="92" t="str">
        <f ca="1">IFERROR(VLOOKUP(I1192,INDIRECT(A1192&amp;"!"&amp;" C:D"), 2, FALSE),"")</f>
        <v>More Maths</v>
      </c>
      <c r="G1192" s="92" t="str" cm="1">
        <f t="array" ref="G1192">IFERROR(CONCATENATE(TEXT(_xlfn.SWITCH(A1192, "Tiny", "1", "Mini", "2", "Junior", "3", "Senior", "4", "GCSE", "5"),"00"),"-", IF(ISBLANK(B1192), "XX", TEXT(B1192,"00")), "-", TEXT(C1192,"000")),"")</f>
        <v>05-XX-028</v>
      </c>
      <c r="H1192" t="str">
        <f>A1192&amp;D1192</f>
        <v>GCSE7d033768-5cc4-45ce-a5e1-1caa5a198267</v>
      </c>
      <c r="I1192" s="97" t="str">
        <f>IF(ISBLANK(A1192), "", IF(ISNUMBER(B1192),_xlfn.CONCAT(E1192, B1192, ".", C1192), _xlfn.CONCAT(E1192, C1192)))</f>
        <v>GCSE28</v>
      </c>
    </row>
    <row r="1193" spans="1:9" x14ac:dyDescent="0.45">
      <c r="A1193" s="96" t="s">
        <v>14</v>
      </c>
      <c r="C1193" s="92">
        <v>28</v>
      </c>
      <c r="D1193" s="93" t="s">
        <v>2867</v>
      </c>
      <c r="E1193" t="str" cm="1">
        <f t="array" ref="E1193">IFERROR(_xlfn.SWITCH(A1193, "Tiny", "TS", "Mini", "MC", "Junior", "JC", "Senior", "SC", "GCSE", "GCSE"),"")</f>
        <v>GCSE</v>
      </c>
      <c r="F1193" s="92" t="str">
        <f ca="1">IFERROR(VLOOKUP(I1193,INDIRECT(A1193&amp;"!"&amp;" C:D"), 2, FALSE),"")</f>
        <v>More Maths</v>
      </c>
      <c r="G1193" s="92" t="str" cm="1">
        <f t="array" ref="G1193">IFERROR(CONCATENATE(TEXT(_xlfn.SWITCH(A1193, "Tiny", "1", "Mini", "2", "Junior", "3", "Senior", "4", "GCSE", "5"),"00"),"-", IF(ISBLANK(B1193), "XX", TEXT(B1193,"00")), "-", TEXT(C1193,"000")),"")</f>
        <v>05-XX-028</v>
      </c>
      <c r="H1193" t="str">
        <f>A1193&amp;D1193</f>
        <v>GCSE8f8ea771-de70-4b55-8b20-9a3999d40ffb</v>
      </c>
      <c r="I1193" s="97" t="str">
        <f>IF(ISBLANK(A1193), "", IF(ISNUMBER(B1193),_xlfn.CONCAT(E1193, B1193, ".", C1193), _xlfn.CONCAT(E1193, C1193)))</f>
        <v>GCSE28</v>
      </c>
    </row>
    <row r="1194" spans="1:9" x14ac:dyDescent="0.45">
      <c r="A1194" s="96" t="s">
        <v>14</v>
      </c>
      <c r="C1194" s="92">
        <v>28</v>
      </c>
      <c r="D1194" s="93" t="s">
        <v>2844</v>
      </c>
      <c r="E1194" t="str" cm="1">
        <f t="array" ref="E1194">IFERROR(_xlfn.SWITCH(A1194, "Tiny", "TS", "Mini", "MC", "Junior", "JC", "Senior", "SC", "GCSE", "GCSE"),"")</f>
        <v>GCSE</v>
      </c>
      <c r="F1194" s="92" t="str">
        <f ca="1">IFERROR(VLOOKUP(I1194,INDIRECT(A1194&amp;"!"&amp;" C:D"), 2, FALSE),"")</f>
        <v>More Maths</v>
      </c>
      <c r="G1194" s="92" t="str" cm="1">
        <f t="array" ref="G1194">IFERROR(CONCATENATE(TEXT(_xlfn.SWITCH(A1194, "Tiny", "1", "Mini", "2", "Junior", "3", "Senior", "4", "GCSE", "5"),"00"),"-", IF(ISBLANK(B1194), "XX", TEXT(B1194,"00")), "-", TEXT(C1194,"000")),"")</f>
        <v>05-XX-028</v>
      </c>
      <c r="H1194" t="str">
        <f>A1194&amp;D1194</f>
        <v>GCSEbd56d714-d8ae-4292-a7e3-790fa913848e</v>
      </c>
      <c r="I1194" s="97" t="str">
        <f>IF(ISBLANK(A1194), "", IF(ISNUMBER(B1194),_xlfn.CONCAT(E1194, B1194, ".", C1194), _xlfn.CONCAT(E1194, C1194)))</f>
        <v>GCSE28</v>
      </c>
    </row>
    <row r="1195" spans="1:9" x14ac:dyDescent="0.45">
      <c r="A1195" s="96" t="s">
        <v>14</v>
      </c>
      <c r="C1195" s="92">
        <v>28</v>
      </c>
      <c r="D1195" s="93" t="s">
        <v>2864</v>
      </c>
      <c r="E1195" t="str" cm="1">
        <f t="array" ref="E1195">IFERROR(_xlfn.SWITCH(A1195, "Tiny", "TS", "Mini", "MC", "Junior", "JC", "Senior", "SC", "GCSE", "GCSE"),"")</f>
        <v>GCSE</v>
      </c>
      <c r="F1195" s="92" t="str">
        <f ca="1">IFERROR(VLOOKUP(I1195,INDIRECT(A1195&amp;"!"&amp;" C:D"), 2, FALSE),"")</f>
        <v>More Maths</v>
      </c>
      <c r="G1195" s="92" t="str" cm="1">
        <f t="array" ref="G1195">IFERROR(CONCATENATE(TEXT(_xlfn.SWITCH(A1195, "Tiny", "1", "Mini", "2", "Junior", "3", "Senior", "4", "GCSE", "5"),"00"),"-", IF(ISBLANK(B1195), "XX", TEXT(B1195,"00")), "-", TEXT(C1195,"000")),"")</f>
        <v>05-XX-028</v>
      </c>
      <c r="H1195" t="str">
        <f>A1195&amp;D1195</f>
        <v>GCSEc1339f19-628e-44d0-b7e3-db97390ee190</v>
      </c>
      <c r="I1195" s="97" t="str">
        <f>IF(ISBLANK(A1195), "", IF(ISNUMBER(B1195),_xlfn.CONCAT(E1195, B1195, ".", C1195), _xlfn.CONCAT(E1195, C1195)))</f>
        <v>GCSE28</v>
      </c>
    </row>
    <row r="1196" spans="1:9" x14ac:dyDescent="0.45">
      <c r="A1196" s="96" t="s">
        <v>14</v>
      </c>
      <c r="C1196" s="92">
        <v>28</v>
      </c>
      <c r="D1196" s="93" t="s">
        <v>2835</v>
      </c>
      <c r="E1196" t="str" cm="1">
        <f t="array" ref="E1196">IFERROR(_xlfn.SWITCH(A1196, "Tiny", "TS", "Mini", "MC", "Junior", "JC", "Senior", "SC", "GCSE", "GCSE"),"")</f>
        <v>GCSE</v>
      </c>
      <c r="F1196" s="92" t="str">
        <f ca="1">IFERROR(VLOOKUP(I1196,INDIRECT(A1196&amp;"!"&amp;" C:D"), 2, FALSE),"")</f>
        <v>More Maths</v>
      </c>
      <c r="G1196" s="92" t="str" cm="1">
        <f t="array" ref="G1196">IFERROR(CONCATENATE(TEXT(_xlfn.SWITCH(A1196, "Tiny", "1", "Mini", "2", "Junior", "3", "Senior", "4", "GCSE", "5"),"00"),"-", IF(ISBLANK(B1196), "XX", TEXT(B1196,"00")), "-", TEXT(C1196,"000")),"")</f>
        <v>05-XX-028</v>
      </c>
      <c r="H1196" t="str">
        <f>A1196&amp;D1196</f>
        <v>GCSEc795c523-9a91-4bc4-b071-99fc6104bbf1</v>
      </c>
      <c r="I1196" s="97" t="str">
        <f>IF(ISBLANK(A1196), "", IF(ISNUMBER(B1196),_xlfn.CONCAT(E1196, B1196, ".", C1196), _xlfn.CONCAT(E1196, C1196)))</f>
        <v>GCSE28</v>
      </c>
    </row>
    <row r="1197" spans="1:9" x14ac:dyDescent="0.45">
      <c r="A1197" s="96" t="s">
        <v>14</v>
      </c>
      <c r="C1197" s="92">
        <v>28</v>
      </c>
      <c r="D1197" s="93" t="s">
        <v>2858</v>
      </c>
      <c r="E1197" t="str" cm="1">
        <f t="array" ref="E1197">IFERROR(_xlfn.SWITCH(A1197, "Tiny", "TS", "Mini", "MC", "Junior", "JC", "Senior", "SC", "GCSE", "GCSE"),"")</f>
        <v>GCSE</v>
      </c>
      <c r="F1197" s="92" t="str">
        <f ca="1">IFERROR(VLOOKUP(I1197,INDIRECT(A1197&amp;"!"&amp;" C:D"), 2, FALSE),"")</f>
        <v>More Maths</v>
      </c>
      <c r="G1197" s="92" t="str" cm="1">
        <f t="array" ref="G1197">IFERROR(CONCATENATE(TEXT(_xlfn.SWITCH(A1197, "Tiny", "1", "Mini", "2", "Junior", "3", "Senior", "4", "GCSE", "5"),"00"),"-", IF(ISBLANK(B1197), "XX", TEXT(B1197,"00")), "-", TEXT(C1197,"000")),"")</f>
        <v>05-XX-028</v>
      </c>
      <c r="H1197" t="str">
        <f>A1197&amp;D1197</f>
        <v>GCSEf2e23d5a-f8e0-491c-93a3-06776f3e33a3</v>
      </c>
      <c r="I1197" s="97" t="str">
        <f>IF(ISBLANK(A1197), "", IF(ISNUMBER(B1197),_xlfn.CONCAT(E1197, B1197, ".", C1197), _xlfn.CONCAT(E1197, C1197)))</f>
        <v>GCSE28</v>
      </c>
    </row>
    <row r="1198" spans="1:9" x14ac:dyDescent="0.45">
      <c r="A1198" s="96" t="s">
        <v>14</v>
      </c>
      <c r="C1198" s="92">
        <v>29</v>
      </c>
      <c r="D1198" s="93" t="s">
        <v>2819</v>
      </c>
      <c r="E1198" t="str" cm="1">
        <f t="array" ref="E1198">IFERROR(_xlfn.SWITCH(A1198, "Tiny", "TS", "Mini", "MC", "Junior", "JC", "Senior", "SC", "GCSE", "GCSE"),"")</f>
        <v>GCSE</v>
      </c>
      <c r="F1198" s="92" t="str">
        <f ca="1">IFERROR(VLOOKUP(I1198,INDIRECT(A1198&amp;"!"&amp;" C:D"), 2, FALSE),"")</f>
        <v>Modules</v>
      </c>
      <c r="G1198" s="92" t="str" cm="1">
        <f t="array" ref="G1198">IFERROR(CONCATENATE(TEXT(_xlfn.SWITCH(A1198, "Tiny", "1", "Mini", "2", "Junior", "3", "Senior", "4", "GCSE", "5"),"00"),"-", IF(ISBLANK(B1198), "XX", TEXT(B1198,"00")), "-", TEXT(C1198,"000")),"")</f>
        <v>05-XX-029</v>
      </c>
      <c r="H1198" t="str">
        <f>A1198&amp;D1198</f>
        <v>GCSE9f39cf18-1954-411b-beb5-36d960eb4032</v>
      </c>
      <c r="I1198" s="97" t="str">
        <f>IF(ISBLANK(A1198), "", IF(ISNUMBER(B1198),_xlfn.CONCAT(E1198, B1198, ".", C1198), _xlfn.CONCAT(E1198, C1198)))</f>
        <v>GCSE29</v>
      </c>
    </row>
    <row r="1199" spans="1:9" x14ac:dyDescent="0.45">
      <c r="A1199" s="96" t="s">
        <v>14</v>
      </c>
      <c r="C1199" s="92">
        <v>29</v>
      </c>
      <c r="D1199" s="93" t="s">
        <v>2813</v>
      </c>
      <c r="E1199" t="str" cm="1">
        <f t="array" ref="E1199">IFERROR(_xlfn.SWITCH(A1199, "Tiny", "TS", "Mini", "MC", "Junior", "JC", "Senior", "SC", "GCSE", "GCSE"),"")</f>
        <v>GCSE</v>
      </c>
      <c r="F1199" s="92" t="str">
        <f ca="1">IFERROR(VLOOKUP(I1199,INDIRECT(A1199&amp;"!"&amp;" C:D"), 2, FALSE),"")</f>
        <v>Modules</v>
      </c>
      <c r="G1199" s="92" t="str" cm="1">
        <f t="array" ref="G1199">IFERROR(CONCATENATE(TEXT(_xlfn.SWITCH(A1199, "Tiny", "1", "Mini", "2", "Junior", "3", "Senior", "4", "GCSE", "5"),"00"),"-", IF(ISBLANK(B1199), "XX", TEXT(B1199,"00")), "-", TEXT(C1199,"000")),"")</f>
        <v>05-XX-029</v>
      </c>
      <c r="H1199" t="str">
        <f>A1199&amp;D1199</f>
        <v>GCSEa099b6dc-d288-4643-ad97-dcfc6213b387</v>
      </c>
      <c r="I1199" s="97" t="str">
        <f>IF(ISBLANK(A1199), "", IF(ISNUMBER(B1199),_xlfn.CONCAT(E1199, B1199, ".", C1199), _xlfn.CONCAT(E1199, C1199)))</f>
        <v>GCSE29</v>
      </c>
    </row>
    <row r="1200" spans="1:9" x14ac:dyDescent="0.45">
      <c r="A1200" s="96" t="s">
        <v>14</v>
      </c>
      <c r="C1200" s="92">
        <v>29</v>
      </c>
      <c r="D1200" s="93" t="s">
        <v>2816</v>
      </c>
      <c r="E1200" t="str" cm="1">
        <f t="array" ref="E1200">IFERROR(_xlfn.SWITCH(A1200, "Tiny", "TS", "Mini", "MC", "Junior", "JC", "Senior", "SC", "GCSE", "GCSE"),"")</f>
        <v>GCSE</v>
      </c>
      <c r="F1200" s="92" t="str">
        <f ca="1">IFERROR(VLOOKUP(I1200,INDIRECT(A1200&amp;"!"&amp;" C:D"), 2, FALSE),"")</f>
        <v>Modules</v>
      </c>
      <c r="G1200" s="92" t="str" cm="1">
        <f t="array" ref="G1200">IFERROR(CONCATENATE(TEXT(_xlfn.SWITCH(A1200, "Tiny", "1", "Mini", "2", "Junior", "3", "Senior", "4", "GCSE", "5"),"00"),"-", IF(ISBLANK(B1200), "XX", TEXT(B1200,"00")), "-", TEXT(C1200,"000")),"")</f>
        <v>05-XX-029</v>
      </c>
      <c r="H1200" t="str">
        <f>A1200&amp;D1200</f>
        <v>GCSEbe475707-4c25-4550-ab0b-cdd5db0aee42</v>
      </c>
      <c r="I1200" s="97" t="str">
        <f>IF(ISBLANK(A1200), "", IF(ISNUMBER(B1200),_xlfn.CONCAT(E1200, B1200, ".", C1200), _xlfn.CONCAT(E1200, C1200)))</f>
        <v>GCSE29</v>
      </c>
    </row>
    <row r="1201" spans="1:9" x14ac:dyDescent="0.45">
      <c r="A1201" s="96" t="s">
        <v>14</v>
      </c>
      <c r="C1201" s="92">
        <v>30</v>
      </c>
      <c r="D1201" s="93" t="s">
        <v>1517</v>
      </c>
      <c r="E1201" t="str" cm="1">
        <f t="array" ref="E1201">IFERROR(_xlfn.SWITCH(A1201, "Tiny", "TS", "Mini", "MC", "Junior", "JC", "Senior", "SC", "GCSE", "GCSE"),"")</f>
        <v>GCSE</v>
      </c>
      <c r="F1201" s="92" t="str">
        <f ca="1">IFERROR(VLOOKUP(I1201,INDIRECT(A1201&amp;"!"&amp;" C:D"), 2, FALSE),"")</f>
        <v>Computational Thinking</v>
      </c>
      <c r="G1201" s="92" t="str" cm="1">
        <f t="array" ref="G1201">IFERROR(CONCATENATE(TEXT(_xlfn.SWITCH(A1201, "Tiny", "1", "Mini", "2", "Junior", "3", "Senior", "4", "GCSE", "5"),"00"),"-", IF(ISBLANK(B1201), "XX", TEXT(B1201,"00")), "-", TEXT(C1201,"000")),"")</f>
        <v>05-XX-030</v>
      </c>
      <c r="H1201" t="str">
        <f>A1201&amp;D1201</f>
        <v>GCSE28d63ff9-f077-416f-8a69-d0538615d426</v>
      </c>
      <c r="I1201" s="97" t="str">
        <f>IF(ISBLANK(A1201), "", IF(ISNUMBER(B1201),_xlfn.CONCAT(E1201, B1201, ".", C1201), _xlfn.CONCAT(E1201, C1201)))</f>
        <v>GCSE30</v>
      </c>
    </row>
    <row r="1202" spans="1:9" x14ac:dyDescent="0.45">
      <c r="A1202" s="96" t="s">
        <v>14</v>
      </c>
      <c r="C1202" s="92">
        <v>30</v>
      </c>
      <c r="D1202" s="93" t="s">
        <v>2680</v>
      </c>
      <c r="E1202" t="str" cm="1">
        <f t="array" ref="E1202">IFERROR(_xlfn.SWITCH(A1202, "Tiny", "TS", "Mini", "MC", "Junior", "JC", "Senior", "SC", "GCSE", "GCSE"),"")</f>
        <v>GCSE</v>
      </c>
      <c r="F1202" s="92" t="str">
        <f ca="1">IFERROR(VLOOKUP(I1202,INDIRECT(A1202&amp;"!"&amp;" C:D"), 2, FALSE),"")</f>
        <v>Computational Thinking</v>
      </c>
      <c r="G1202" s="92" t="str" cm="1">
        <f t="array" ref="G1202">IFERROR(CONCATENATE(TEXT(_xlfn.SWITCH(A1202, "Tiny", "1", "Mini", "2", "Junior", "3", "Senior", "4", "GCSE", "5"),"00"),"-", IF(ISBLANK(B1202), "XX", TEXT(B1202,"00")), "-", TEXT(C1202,"000")),"")</f>
        <v>05-XX-030</v>
      </c>
      <c r="H1202" t="str">
        <f>A1202&amp;D1202</f>
        <v>GCSE4b451bf7-1547-4690-8f26-04b3b2ccc7a5</v>
      </c>
      <c r="I1202" s="97" t="str">
        <f>IF(ISBLANK(A1202), "", IF(ISNUMBER(B1202),_xlfn.CONCAT(E1202, B1202, ".", C1202), _xlfn.CONCAT(E1202, C1202)))</f>
        <v>GCSE30</v>
      </c>
    </row>
    <row r="1203" spans="1:9" x14ac:dyDescent="0.45">
      <c r="A1203" s="96" t="s">
        <v>14</v>
      </c>
      <c r="C1203" s="92">
        <v>30</v>
      </c>
      <c r="D1203" s="93" t="s">
        <v>1514</v>
      </c>
      <c r="E1203" t="str" cm="1">
        <f t="array" ref="E1203">IFERROR(_xlfn.SWITCH(A1203, "Tiny", "TS", "Mini", "MC", "Junior", "JC", "Senior", "SC", "GCSE", "GCSE"),"")</f>
        <v>GCSE</v>
      </c>
      <c r="F1203" s="92" t="str">
        <f ca="1">IFERROR(VLOOKUP(I1203,INDIRECT(A1203&amp;"!"&amp;" C:D"), 2, FALSE),"")</f>
        <v>Computational Thinking</v>
      </c>
      <c r="G1203" s="92" t="str" cm="1">
        <f t="array" ref="G1203">IFERROR(CONCATENATE(TEXT(_xlfn.SWITCH(A1203, "Tiny", "1", "Mini", "2", "Junior", "3", "Senior", "4", "GCSE", "5"),"00"),"-", IF(ISBLANK(B1203), "XX", TEXT(B1203,"00")), "-", TEXT(C1203,"000")),"")</f>
        <v>05-XX-030</v>
      </c>
      <c r="H1203" t="str">
        <f>A1203&amp;D1203</f>
        <v>GCSEc487191a-51da-4de6-b353-f8b4ff49f6af</v>
      </c>
      <c r="I1203" s="97" t="str">
        <f>IF(ISBLANK(A1203), "", IF(ISNUMBER(B1203),_xlfn.CONCAT(E1203, B1203, ".", C1203), _xlfn.CONCAT(E1203, C1203)))</f>
        <v>GCSE30</v>
      </c>
    </row>
    <row r="1204" spans="1:9" x14ac:dyDescent="0.45">
      <c r="A1204" s="96" t="s">
        <v>14</v>
      </c>
      <c r="C1204" s="92">
        <v>30</v>
      </c>
      <c r="D1204" s="93" t="s">
        <v>2805</v>
      </c>
      <c r="E1204" t="str" cm="1">
        <f t="array" ref="E1204">IFERROR(_xlfn.SWITCH(A1204, "Tiny", "TS", "Mini", "MC", "Junior", "JC", "Senior", "SC", "GCSE", "GCSE"),"")</f>
        <v>GCSE</v>
      </c>
      <c r="F1204" s="92" t="str">
        <f ca="1">IFERROR(VLOOKUP(I1204,INDIRECT(A1204&amp;"!"&amp;" C:D"), 2, FALSE),"")</f>
        <v>Computational Thinking</v>
      </c>
      <c r="G1204" s="92" t="str" cm="1">
        <f t="array" ref="G1204">IFERROR(CONCATENATE(TEXT(_xlfn.SWITCH(A1204, "Tiny", "1", "Mini", "2", "Junior", "3", "Senior", "4", "GCSE", "5"),"00"),"-", IF(ISBLANK(B1204), "XX", TEXT(B1204,"00")), "-", TEXT(C1204,"000")),"")</f>
        <v>05-XX-030</v>
      </c>
      <c r="H1204" t="str">
        <f>A1204&amp;D1204</f>
        <v>GCSEdb243242-06f2-42e3-80af-23d12d730f39</v>
      </c>
      <c r="I1204" s="97" t="str">
        <f>IF(ISBLANK(A1204), "", IF(ISNUMBER(B1204),_xlfn.CONCAT(E1204, B1204, ".", C1204), _xlfn.CONCAT(E1204, C1204)))</f>
        <v>GCSE30</v>
      </c>
    </row>
    <row r="1205" spans="1:9" x14ac:dyDescent="0.45">
      <c r="A1205" s="96" t="s">
        <v>14</v>
      </c>
      <c r="C1205" s="92">
        <v>30</v>
      </c>
      <c r="D1205" s="93" t="s">
        <v>2683</v>
      </c>
      <c r="E1205" t="str" cm="1">
        <f t="array" ref="E1205">IFERROR(_xlfn.SWITCH(A1205, "Tiny", "TS", "Mini", "MC", "Junior", "JC", "Senior", "SC", "GCSE", "GCSE"),"")</f>
        <v>GCSE</v>
      </c>
      <c r="F1205" s="92" t="str">
        <f ca="1">IFERROR(VLOOKUP(I1205,INDIRECT(A1205&amp;"!"&amp;" C:D"), 2, FALSE),"")</f>
        <v>Computational Thinking</v>
      </c>
      <c r="G1205" s="92" t="str" cm="1">
        <f t="array" ref="G1205">IFERROR(CONCATENATE(TEXT(_xlfn.SWITCH(A1205, "Tiny", "1", "Mini", "2", "Junior", "3", "Senior", "4", "GCSE", "5"),"00"),"-", IF(ISBLANK(B1205), "XX", TEXT(B1205,"00")), "-", TEXT(C1205,"000")),"")</f>
        <v>05-XX-030</v>
      </c>
      <c r="H1205" t="str">
        <f>A1205&amp;D1205</f>
        <v>GCSEff0e0ff0-a529-4cfb-85d4-f3a2150b81e6</v>
      </c>
      <c r="I1205" s="97" t="str">
        <f>IF(ISBLANK(A1205), "", IF(ISNUMBER(B1205),_xlfn.CONCAT(E1205, B1205, ".", C1205), _xlfn.CONCAT(E1205, C1205)))</f>
        <v>GCSE30</v>
      </c>
    </row>
    <row r="1206" spans="1:9" x14ac:dyDescent="0.45">
      <c r="A1206" s="96" t="s">
        <v>14</v>
      </c>
      <c r="C1206" s="92">
        <v>31</v>
      </c>
      <c r="D1206" s="93" t="s">
        <v>3001</v>
      </c>
      <c r="E1206" t="str" cm="1">
        <f t="array" ref="E1206">IFERROR(_xlfn.SWITCH(A1206, "Tiny", "TS", "Mini", "MC", "Junior", "JC", "Senior", "SC", "GCSE", "GCSE"),"")</f>
        <v>GCSE</v>
      </c>
      <c r="F1206" s="92" t="str">
        <f ca="1">IFERROR(VLOOKUP(I1206,INDIRECT(A1206&amp;"!"&amp;" C:D"), 2, FALSE),"")</f>
        <v>Data Structures - Lists</v>
      </c>
      <c r="G1206" s="92" t="str" cm="1">
        <f t="array" ref="G1206">IFERROR(CONCATENATE(TEXT(_xlfn.SWITCH(A1206, "Tiny", "1", "Mini", "2", "Junior", "3", "Senior", "4", "GCSE", "5"),"00"),"-", IF(ISBLANK(B1206), "XX", TEXT(B1206,"00")), "-", TEXT(C1206,"000")),"")</f>
        <v>05-XX-031</v>
      </c>
      <c r="H1206" t="str">
        <f>A1206&amp;D1206</f>
        <v>GCSE0ac48eca-cf14-4ee4-94c1-a5a99d9a58be</v>
      </c>
      <c r="I1206" s="97" t="str">
        <f>IF(ISBLANK(A1206), "", IF(ISNUMBER(B1206),_xlfn.CONCAT(E1206, B1206, ".", C1206), _xlfn.CONCAT(E1206, C1206)))</f>
        <v>GCSE31</v>
      </c>
    </row>
    <row r="1207" spans="1:9" x14ac:dyDescent="0.45">
      <c r="A1207" s="96" t="s">
        <v>14</v>
      </c>
      <c r="C1207" s="92">
        <v>31</v>
      </c>
      <c r="D1207" s="93" t="s">
        <v>2998</v>
      </c>
      <c r="E1207" t="str" cm="1">
        <f t="array" ref="E1207">IFERROR(_xlfn.SWITCH(A1207, "Tiny", "TS", "Mini", "MC", "Junior", "JC", "Senior", "SC", "GCSE", "GCSE"),"")</f>
        <v>GCSE</v>
      </c>
      <c r="F1207" s="92" t="str">
        <f ca="1">IFERROR(VLOOKUP(I1207,INDIRECT(A1207&amp;"!"&amp;" C:D"), 2, FALSE),"")</f>
        <v>Data Structures - Lists</v>
      </c>
      <c r="G1207" s="92" t="str" cm="1">
        <f t="array" ref="G1207">IFERROR(CONCATENATE(TEXT(_xlfn.SWITCH(A1207, "Tiny", "1", "Mini", "2", "Junior", "3", "Senior", "4", "GCSE", "5"),"00"),"-", IF(ISBLANK(B1207), "XX", TEXT(B1207,"00")), "-", TEXT(C1207,"000")),"")</f>
        <v>05-XX-031</v>
      </c>
      <c r="H1207" t="str">
        <f>A1207&amp;D1207</f>
        <v>GCSE5d8fae54-2905-48b3-a56a-cfae6fa8ce15</v>
      </c>
      <c r="I1207" s="97" t="str">
        <f>IF(ISBLANK(A1207), "", IF(ISNUMBER(B1207),_xlfn.CONCAT(E1207, B1207, ".", C1207), _xlfn.CONCAT(E1207, C1207)))</f>
        <v>GCSE31</v>
      </c>
    </row>
    <row r="1208" spans="1:9" x14ac:dyDescent="0.45">
      <c r="A1208" s="96" t="s">
        <v>14</v>
      </c>
      <c r="C1208" s="92">
        <v>31</v>
      </c>
      <c r="D1208" s="93" t="s">
        <v>3007</v>
      </c>
      <c r="E1208" t="str" cm="1">
        <f t="array" ref="E1208">IFERROR(_xlfn.SWITCH(A1208, "Tiny", "TS", "Mini", "MC", "Junior", "JC", "Senior", "SC", "GCSE", "GCSE"),"")</f>
        <v>GCSE</v>
      </c>
      <c r="F1208" s="92" t="str">
        <f ca="1">IFERROR(VLOOKUP(I1208,INDIRECT(A1208&amp;"!"&amp;" C:D"), 2, FALSE),"")</f>
        <v>Data Structures - Lists</v>
      </c>
      <c r="G1208" s="92" t="str" cm="1">
        <f t="array" ref="G1208">IFERROR(CONCATENATE(TEXT(_xlfn.SWITCH(A1208, "Tiny", "1", "Mini", "2", "Junior", "3", "Senior", "4", "GCSE", "5"),"00"),"-", IF(ISBLANK(B1208), "XX", TEXT(B1208,"00")), "-", TEXT(C1208,"000")),"")</f>
        <v>05-XX-031</v>
      </c>
      <c r="H1208" t="str">
        <f>A1208&amp;D1208</f>
        <v>GCSE7bd971f5-c13c-4890-a169-5a46ca7648c4</v>
      </c>
      <c r="I1208" s="97" t="str">
        <f>IF(ISBLANK(A1208), "", IF(ISNUMBER(B1208),_xlfn.CONCAT(E1208, B1208, ".", C1208), _xlfn.CONCAT(E1208, C1208)))</f>
        <v>GCSE31</v>
      </c>
    </row>
    <row r="1209" spans="1:9" x14ac:dyDescent="0.45">
      <c r="A1209" s="96" t="s">
        <v>14</v>
      </c>
      <c r="C1209" s="92">
        <v>31</v>
      </c>
      <c r="D1209" s="93" t="s">
        <v>805</v>
      </c>
      <c r="E1209" t="str" cm="1">
        <f t="array" ref="E1209">IFERROR(_xlfn.SWITCH(A1209, "Tiny", "TS", "Mini", "MC", "Junior", "JC", "Senior", "SC", "GCSE", "GCSE"),"")</f>
        <v>GCSE</v>
      </c>
      <c r="F1209" s="92" t="str">
        <f ca="1">IFERROR(VLOOKUP(I1209,INDIRECT(A1209&amp;"!"&amp;" C:D"), 2, FALSE),"")</f>
        <v>Data Structures - Lists</v>
      </c>
      <c r="G1209" s="92" t="str" cm="1">
        <f t="array" ref="G1209">IFERROR(CONCATENATE(TEXT(_xlfn.SWITCH(A1209, "Tiny", "1", "Mini", "2", "Junior", "3", "Senior", "4", "GCSE", "5"),"00"),"-", IF(ISBLANK(B1209), "XX", TEXT(B1209,"00")), "-", TEXT(C1209,"000")),"")</f>
        <v>05-XX-031</v>
      </c>
      <c r="H1209" t="str">
        <f>A1209&amp;D1209</f>
        <v>GCSEabb68744-eed8-4b1c-9a74-3d8f9df7c6b6</v>
      </c>
      <c r="I1209" s="97" t="str">
        <f>IF(ISBLANK(A1209), "", IF(ISNUMBER(B1209),_xlfn.CONCAT(E1209, B1209, ".", C1209), _xlfn.CONCAT(E1209, C1209)))</f>
        <v>GCSE31</v>
      </c>
    </row>
    <row r="1210" spans="1:9" x14ac:dyDescent="0.45">
      <c r="A1210" s="96" t="s">
        <v>14</v>
      </c>
      <c r="C1210" s="92">
        <v>31</v>
      </c>
      <c r="D1210" s="93" t="s">
        <v>811</v>
      </c>
      <c r="E1210" t="str" cm="1">
        <f t="array" ref="E1210">IFERROR(_xlfn.SWITCH(A1210, "Tiny", "TS", "Mini", "MC", "Junior", "JC", "Senior", "SC", "GCSE", "GCSE"),"")</f>
        <v>GCSE</v>
      </c>
      <c r="F1210" s="92" t="str">
        <f ca="1">IFERROR(VLOOKUP(I1210,INDIRECT(A1210&amp;"!"&amp;" C:D"), 2, FALSE),"")</f>
        <v>Data Structures - Lists</v>
      </c>
      <c r="G1210" s="92" t="str" cm="1">
        <f t="array" ref="G1210">IFERROR(CONCATENATE(TEXT(_xlfn.SWITCH(A1210, "Tiny", "1", "Mini", "2", "Junior", "3", "Senior", "4", "GCSE", "5"),"00"),"-", IF(ISBLANK(B1210), "XX", TEXT(B1210,"00")), "-", TEXT(C1210,"000")),"")</f>
        <v>05-XX-031</v>
      </c>
      <c r="H1210" t="str">
        <f>A1210&amp;D1210</f>
        <v>GCSEbbab340c-c653-49ee-b577-e4e651f66557</v>
      </c>
      <c r="I1210" s="97" t="str">
        <f>IF(ISBLANK(A1210), "", IF(ISNUMBER(B1210),_xlfn.CONCAT(E1210, B1210, ".", C1210), _xlfn.CONCAT(E1210, C1210)))</f>
        <v>GCSE31</v>
      </c>
    </row>
    <row r="1211" spans="1:9" x14ac:dyDescent="0.45">
      <c r="A1211" s="96" t="s">
        <v>14</v>
      </c>
      <c r="C1211" s="92">
        <v>31</v>
      </c>
      <c r="D1211" s="93" t="s">
        <v>819</v>
      </c>
      <c r="E1211" t="str" cm="1">
        <f t="array" ref="E1211">IFERROR(_xlfn.SWITCH(A1211, "Tiny", "TS", "Mini", "MC", "Junior", "JC", "Senior", "SC", "GCSE", "GCSE"),"")</f>
        <v>GCSE</v>
      </c>
      <c r="F1211" s="92" t="str">
        <f ca="1">IFERROR(VLOOKUP(I1211,INDIRECT(A1211&amp;"!"&amp;" C:D"), 2, FALSE),"")</f>
        <v>Data Structures - Lists</v>
      </c>
      <c r="G1211" s="92" t="str" cm="1">
        <f t="array" ref="G1211">IFERROR(CONCATENATE(TEXT(_xlfn.SWITCH(A1211, "Tiny", "1", "Mini", "2", "Junior", "3", "Senior", "4", "GCSE", "5"),"00"),"-", IF(ISBLANK(B1211), "XX", TEXT(B1211,"00")), "-", TEXT(C1211,"000")),"")</f>
        <v>05-XX-031</v>
      </c>
      <c r="H1211" t="str">
        <f>A1211&amp;D1211</f>
        <v>GCSEe966ea3a-060b-4306-9234-d939ed6f26c4</v>
      </c>
      <c r="I1211" s="97" t="str">
        <f>IF(ISBLANK(A1211), "", IF(ISNUMBER(B1211),_xlfn.CONCAT(E1211, B1211, ".", C1211), _xlfn.CONCAT(E1211, C1211)))</f>
        <v>GCSE31</v>
      </c>
    </row>
    <row r="1212" spans="1:9" x14ac:dyDescent="0.45">
      <c r="A1212" s="96" t="s">
        <v>14</v>
      </c>
      <c r="C1212" s="92">
        <v>31</v>
      </c>
      <c r="D1212" s="93" t="s">
        <v>802</v>
      </c>
      <c r="E1212" t="str" cm="1">
        <f t="array" ref="E1212">IFERROR(_xlfn.SWITCH(A1212, "Tiny", "TS", "Mini", "MC", "Junior", "JC", "Senior", "SC", "GCSE", "GCSE"),"")</f>
        <v>GCSE</v>
      </c>
      <c r="F1212" s="92" t="str">
        <f ca="1">IFERROR(VLOOKUP(I1212,INDIRECT(A1212&amp;"!"&amp;" C:D"), 2, FALSE),"")</f>
        <v>Data Structures - Lists</v>
      </c>
      <c r="G1212" s="92" t="str" cm="1">
        <f t="array" ref="G1212">IFERROR(CONCATENATE(TEXT(_xlfn.SWITCH(A1212, "Tiny", "1", "Mini", "2", "Junior", "3", "Senior", "4", "GCSE", "5"),"00"),"-", IF(ISBLANK(B1212), "XX", TEXT(B1212,"00")), "-", TEXT(C1212,"000")),"")</f>
        <v>05-XX-031</v>
      </c>
      <c r="H1212" t="str">
        <f>A1212&amp;D1212</f>
        <v>GCSEff41fec3-c9ef-432d-aa1c-0a145ab76a52</v>
      </c>
      <c r="I1212" s="97" t="str">
        <f>IF(ISBLANK(A1212), "", IF(ISNUMBER(B1212),_xlfn.CONCAT(E1212, B1212, ".", C1212), _xlfn.CONCAT(E1212, C1212)))</f>
        <v>GCSE31</v>
      </c>
    </row>
    <row r="1213" spans="1:9" x14ac:dyDescent="0.45">
      <c r="A1213" s="96" t="s">
        <v>14</v>
      </c>
      <c r="C1213" s="92">
        <v>32</v>
      </c>
      <c r="D1213" s="93" t="s">
        <v>839</v>
      </c>
      <c r="E1213" t="str" cm="1">
        <f t="array" ref="E1213">IFERROR(_xlfn.SWITCH(A1213, "Tiny", "TS", "Mini", "MC", "Junior", "JC", "Senior", "SC", "GCSE", "GCSE"),"")</f>
        <v>GCSE</v>
      </c>
      <c r="F1213" s="92" t="str">
        <f ca="1">IFERROR(VLOOKUP(I1213,INDIRECT(A1213&amp;"!"&amp;" C:D"), 2, FALSE),"")</f>
        <v>Data Structures - 2D Lists</v>
      </c>
      <c r="G1213" s="92" t="str" cm="1">
        <f t="array" ref="G1213">IFERROR(CONCATENATE(TEXT(_xlfn.SWITCH(A1213, "Tiny", "1", "Mini", "2", "Junior", "3", "Senior", "4", "GCSE", "5"),"00"),"-", IF(ISBLANK(B1213), "XX", TEXT(B1213,"00")), "-", TEXT(C1213,"000")),"")</f>
        <v>05-XX-032</v>
      </c>
      <c r="H1213" t="str">
        <f>A1213&amp;D1213</f>
        <v>GCSE55829471-b310-47d2-b4f9-2a2083d45153</v>
      </c>
      <c r="I1213" s="97" t="str">
        <f>IF(ISBLANK(A1213), "", IF(ISNUMBER(B1213),_xlfn.CONCAT(E1213, B1213, ".", C1213), _xlfn.CONCAT(E1213, C1213)))</f>
        <v>GCSE32</v>
      </c>
    </row>
    <row r="1214" spans="1:9" x14ac:dyDescent="0.45">
      <c r="A1214" s="96" t="s">
        <v>14</v>
      </c>
      <c r="C1214" s="92">
        <v>32</v>
      </c>
      <c r="D1214" s="98" t="s">
        <v>828</v>
      </c>
      <c r="E1214" t="str" cm="1">
        <f t="array" ref="E1214">IFERROR(_xlfn.SWITCH(A1214, "Tiny", "TS", "Mini", "MC", "Junior", "JC", "Senior", "SC", "GCSE", "GCSE"),"")</f>
        <v>GCSE</v>
      </c>
      <c r="F1214" s="92" t="str">
        <f ca="1">IFERROR(VLOOKUP(I1214,INDIRECT(A1214&amp;"!"&amp;" C:D"), 2, FALSE),"")</f>
        <v>Data Structures - 2D Lists</v>
      </c>
      <c r="G1214" s="92" t="str" cm="1">
        <f t="array" ref="G1214">IFERROR(CONCATENATE(TEXT(_xlfn.SWITCH(A1214, "Tiny", "1", "Mini", "2", "Junior", "3", "Senior", "4", "GCSE", "5"),"00"),"-", IF(ISBLANK(B1214), "XX", TEXT(B1214,"00")), "-", TEXT(C1214,"000")),"")</f>
        <v>05-XX-032</v>
      </c>
      <c r="H1214" t="str">
        <f>A1214&amp;D1214</f>
        <v>GCSE7e411610-f9ec-4376-90fb-f0ecae3cb859</v>
      </c>
      <c r="I1214" s="97" t="str">
        <f>IF(ISBLANK(A1214), "", IF(ISNUMBER(B1214),_xlfn.CONCAT(E1214, B1214, ".", C1214), _xlfn.CONCAT(E1214, C1214)))</f>
        <v>GCSE32</v>
      </c>
    </row>
    <row r="1215" spans="1:9" x14ac:dyDescent="0.45">
      <c r="A1215" s="96" t="s">
        <v>14</v>
      </c>
      <c r="C1215" s="92">
        <v>32</v>
      </c>
      <c r="D1215" s="93" t="s">
        <v>3010</v>
      </c>
      <c r="E1215" t="str" cm="1">
        <f t="array" ref="E1215">IFERROR(_xlfn.SWITCH(A1215, "Tiny", "TS", "Mini", "MC", "Junior", "JC", "Senior", "SC", "GCSE", "GCSE"),"")</f>
        <v>GCSE</v>
      </c>
      <c r="F1215" s="92" t="str">
        <f ca="1">IFERROR(VLOOKUP(I1215,INDIRECT(A1215&amp;"!"&amp;" C:D"), 2, FALSE),"")</f>
        <v>Data Structures - 2D Lists</v>
      </c>
      <c r="G1215" s="92" t="str" cm="1">
        <f t="array" ref="G1215">IFERROR(CONCATENATE(TEXT(_xlfn.SWITCH(A1215, "Tiny", "1", "Mini", "2", "Junior", "3", "Senior", "4", "GCSE", "5"),"00"),"-", IF(ISBLANK(B1215), "XX", TEXT(B1215,"00")), "-", TEXT(C1215,"000")),"")</f>
        <v>05-XX-032</v>
      </c>
      <c r="H1215" t="str">
        <f>A1215&amp;D1215</f>
        <v>GCSE9bdfb6d8-8f33-48a7-99ae-d03fb8a9c440</v>
      </c>
      <c r="I1215" s="97" t="str">
        <f>IF(ISBLANK(A1215), "", IF(ISNUMBER(B1215),_xlfn.CONCAT(E1215, B1215, ".", C1215), _xlfn.CONCAT(E1215, C1215)))</f>
        <v>GCSE32</v>
      </c>
    </row>
    <row r="1216" spans="1:9" x14ac:dyDescent="0.45">
      <c r="A1216" s="96" t="s">
        <v>14</v>
      </c>
      <c r="C1216" s="92">
        <v>32</v>
      </c>
      <c r="D1216" s="93" t="s">
        <v>825</v>
      </c>
      <c r="E1216" t="str" cm="1">
        <f t="array" ref="E1216">IFERROR(_xlfn.SWITCH(A1216, "Tiny", "TS", "Mini", "MC", "Junior", "JC", "Senior", "SC", "GCSE", "GCSE"),"")</f>
        <v>GCSE</v>
      </c>
      <c r="F1216" s="92" t="str">
        <f ca="1">IFERROR(VLOOKUP(I1216,INDIRECT(A1216&amp;"!"&amp;" C:D"), 2, FALSE),"")</f>
        <v>Data Structures - 2D Lists</v>
      </c>
      <c r="G1216" s="92" t="str" cm="1">
        <f t="array" ref="G1216">IFERROR(CONCATENATE(TEXT(_xlfn.SWITCH(A1216, "Tiny", "1", "Mini", "2", "Junior", "3", "Senior", "4", "GCSE", "5"),"00"),"-", IF(ISBLANK(B1216), "XX", TEXT(B1216,"00")), "-", TEXT(C1216,"000")),"")</f>
        <v>05-XX-032</v>
      </c>
      <c r="H1216" t="str">
        <f>A1216&amp;D1216</f>
        <v>GCSEd8605c0c-a469-4731-ad41-502c112db00c</v>
      </c>
      <c r="I1216" s="97" t="str">
        <f>IF(ISBLANK(A1216), "", IF(ISNUMBER(B1216),_xlfn.CONCAT(E1216, B1216, ".", C1216), _xlfn.CONCAT(E1216, C1216)))</f>
        <v>GCSE32</v>
      </c>
    </row>
    <row r="1217" spans="1:9" x14ac:dyDescent="0.45">
      <c r="A1217" s="96" t="s">
        <v>14</v>
      </c>
      <c r="C1217" s="92">
        <v>32</v>
      </c>
      <c r="D1217" s="93" t="s">
        <v>831</v>
      </c>
      <c r="E1217" t="str" cm="1">
        <f t="array" ref="E1217">IFERROR(_xlfn.SWITCH(A1217, "Tiny", "TS", "Mini", "MC", "Junior", "JC", "Senior", "SC", "GCSE", "GCSE"),"")</f>
        <v>GCSE</v>
      </c>
      <c r="F1217" s="92" t="str">
        <f ca="1">IFERROR(VLOOKUP(I1217,INDIRECT(A1217&amp;"!"&amp;" C:D"), 2, FALSE),"")</f>
        <v>Data Structures - 2D Lists</v>
      </c>
      <c r="G1217" s="92" t="str" cm="1">
        <f t="array" ref="G1217">IFERROR(CONCATENATE(TEXT(_xlfn.SWITCH(A1217, "Tiny", "1", "Mini", "2", "Junior", "3", "Senior", "4", "GCSE", "5"),"00"),"-", IF(ISBLANK(B1217), "XX", TEXT(B1217,"00")), "-", TEXT(C1217,"000")),"")</f>
        <v>05-XX-032</v>
      </c>
      <c r="H1217" t="str">
        <f>A1217&amp;D1217</f>
        <v>GCSEeacd0b12-27a4-40ba-adc1-ed797601ea02</v>
      </c>
      <c r="I1217" s="97" t="str">
        <f>IF(ISBLANK(A1217), "", IF(ISNUMBER(B1217),_xlfn.CONCAT(E1217, B1217, ".", C1217), _xlfn.CONCAT(E1217, C1217)))</f>
        <v>GCSE32</v>
      </c>
    </row>
    <row r="1218" spans="1:9" x14ac:dyDescent="0.45">
      <c r="A1218" s="96" t="s">
        <v>14</v>
      </c>
      <c r="C1218" s="92">
        <v>33</v>
      </c>
      <c r="D1218" s="93" t="s">
        <v>2900</v>
      </c>
      <c r="E1218" t="str" cm="1">
        <f t="array" ref="E1218">IFERROR(_xlfn.SWITCH(A1218, "Tiny", "TS", "Mini", "MC", "Junior", "JC", "Senior", "SC", "GCSE", "GCSE"),"")</f>
        <v>GCSE</v>
      </c>
      <c r="F1218" s="92" t="str">
        <f ca="1">IFERROR(VLOOKUP(I1218,INDIRECT(A1218&amp;"!"&amp;" C:D"), 2, FALSE),"")</f>
        <v>Translators  &amp; IDE</v>
      </c>
      <c r="G1218" s="92" t="str" cm="1">
        <f t="array" ref="G1218">IFERROR(CONCATENATE(TEXT(_xlfn.SWITCH(A1218, "Tiny", "1", "Mini", "2", "Junior", "3", "Senior", "4", "GCSE", "5"),"00"),"-", IF(ISBLANK(B1218), "XX", TEXT(B1218,"00")), "-", TEXT(C1218,"000")),"")</f>
        <v>05-XX-033</v>
      </c>
      <c r="H1218" t="str">
        <f>A1218&amp;D1218</f>
        <v>GCSE1f25cc63-90e0-4cbb-944c-03eee677181e</v>
      </c>
      <c r="I1218" s="97" t="str">
        <f>IF(ISBLANK(A1218), "", IF(ISNUMBER(B1218),_xlfn.CONCAT(E1218, B1218, ".", C1218), _xlfn.CONCAT(E1218, C1218)))</f>
        <v>GCSE33</v>
      </c>
    </row>
    <row r="1219" spans="1:9" x14ac:dyDescent="0.45">
      <c r="A1219" s="96" t="s">
        <v>14</v>
      </c>
      <c r="C1219" s="92">
        <v>33</v>
      </c>
      <c r="D1219" s="93" t="s">
        <v>2903</v>
      </c>
      <c r="E1219" t="str" cm="1">
        <f t="array" ref="E1219">IFERROR(_xlfn.SWITCH(A1219, "Tiny", "TS", "Mini", "MC", "Junior", "JC", "Senior", "SC", "GCSE", "GCSE"),"")</f>
        <v>GCSE</v>
      </c>
      <c r="F1219" s="92" t="str">
        <f ca="1">IFERROR(VLOOKUP(I1219,INDIRECT(A1219&amp;"!"&amp;" C:D"), 2, FALSE),"")</f>
        <v>Translators  &amp; IDE</v>
      </c>
      <c r="G1219" s="92" t="str" cm="1">
        <f t="array" ref="G1219">IFERROR(CONCATENATE(TEXT(_xlfn.SWITCH(A1219, "Tiny", "1", "Mini", "2", "Junior", "3", "Senior", "4", "GCSE", "5"),"00"),"-", IF(ISBLANK(B1219), "XX", TEXT(B1219,"00")), "-", TEXT(C1219,"000")),"")</f>
        <v>05-XX-033</v>
      </c>
      <c r="H1219" t="str">
        <f>A1219&amp;D1219</f>
        <v>GCSE1f44e168-0881-49f2-a5a6-dabc5d8da6ea</v>
      </c>
      <c r="I1219" s="97" t="str">
        <f>IF(ISBLANK(A1219), "", IF(ISNUMBER(B1219),_xlfn.CONCAT(E1219, B1219, ".", C1219), _xlfn.CONCAT(E1219, C1219)))</f>
        <v>GCSE33</v>
      </c>
    </row>
    <row r="1220" spans="1:9" x14ac:dyDescent="0.45">
      <c r="A1220" s="96" t="s">
        <v>14</v>
      </c>
      <c r="C1220" s="92">
        <v>33</v>
      </c>
      <c r="D1220" s="93" t="s">
        <v>2924</v>
      </c>
      <c r="E1220" t="str" cm="1">
        <f t="array" ref="E1220">IFERROR(_xlfn.SWITCH(A1220, "Tiny", "TS", "Mini", "MC", "Junior", "JC", "Senior", "SC", "GCSE", "GCSE"),"")</f>
        <v>GCSE</v>
      </c>
      <c r="F1220" s="92" t="str">
        <f ca="1">IFERROR(VLOOKUP(I1220,INDIRECT(A1220&amp;"!"&amp;" C:D"), 2, FALSE),"")</f>
        <v>Translators  &amp; IDE</v>
      </c>
      <c r="G1220" s="92" t="str" cm="1">
        <f t="array" ref="G1220">IFERROR(CONCATENATE(TEXT(_xlfn.SWITCH(A1220, "Tiny", "1", "Mini", "2", "Junior", "3", "Senior", "4", "GCSE", "5"),"00"),"-", IF(ISBLANK(B1220), "XX", TEXT(B1220,"00")), "-", TEXT(C1220,"000")),"")</f>
        <v>05-XX-033</v>
      </c>
      <c r="H1220" t="str">
        <f>A1220&amp;D1220</f>
        <v>GCSE259574f1-f713-4ccb-a027-93cac41170a6</v>
      </c>
      <c r="I1220" s="97" t="str">
        <f>IF(ISBLANK(A1220), "", IF(ISNUMBER(B1220),_xlfn.CONCAT(E1220, B1220, ".", C1220), _xlfn.CONCAT(E1220, C1220)))</f>
        <v>GCSE33</v>
      </c>
    </row>
    <row r="1221" spans="1:9" x14ac:dyDescent="0.45">
      <c r="A1221" s="96" t="s">
        <v>14</v>
      </c>
      <c r="C1221" s="92">
        <v>33</v>
      </c>
      <c r="D1221" s="93" t="s">
        <v>2930</v>
      </c>
      <c r="E1221" t="str" cm="1">
        <f t="array" ref="E1221">IFERROR(_xlfn.SWITCH(A1221, "Tiny", "TS", "Mini", "MC", "Junior", "JC", "Senior", "SC", "GCSE", "GCSE"),"")</f>
        <v>GCSE</v>
      </c>
      <c r="F1221" s="92" t="str">
        <f ca="1">IFERROR(VLOOKUP(I1221,INDIRECT(A1221&amp;"!"&amp;" C:D"), 2, FALSE),"")</f>
        <v>Translators  &amp; IDE</v>
      </c>
      <c r="G1221" s="92" t="str" cm="1">
        <f t="array" ref="G1221">IFERROR(CONCATENATE(TEXT(_xlfn.SWITCH(A1221, "Tiny", "1", "Mini", "2", "Junior", "3", "Senior", "4", "GCSE", "5"),"00"),"-", IF(ISBLANK(B1221), "XX", TEXT(B1221,"00")), "-", TEXT(C1221,"000")),"")</f>
        <v>05-XX-033</v>
      </c>
      <c r="H1221" t="str">
        <f>A1221&amp;D1221</f>
        <v>GCSE37bdabc1-fb18-47c9-aaa1-c909fc184355</v>
      </c>
      <c r="I1221" s="97" t="str">
        <f>IF(ISBLANK(A1221), "", IF(ISNUMBER(B1221),_xlfn.CONCAT(E1221, B1221, ".", C1221), _xlfn.CONCAT(E1221, C1221)))</f>
        <v>GCSE33</v>
      </c>
    </row>
    <row r="1222" spans="1:9" x14ac:dyDescent="0.45">
      <c r="A1222" s="96" t="s">
        <v>14</v>
      </c>
      <c r="C1222" s="92">
        <v>33</v>
      </c>
      <c r="D1222" s="93" t="s">
        <v>2909</v>
      </c>
      <c r="E1222" t="str" cm="1">
        <f t="array" ref="E1222">IFERROR(_xlfn.SWITCH(A1222, "Tiny", "TS", "Mini", "MC", "Junior", "JC", "Senior", "SC", "GCSE", "GCSE"),"")</f>
        <v>GCSE</v>
      </c>
      <c r="F1222" s="92" t="str">
        <f ca="1">IFERROR(VLOOKUP(I1222,INDIRECT(A1222&amp;"!"&amp;" C:D"), 2, FALSE),"")</f>
        <v>Translators  &amp; IDE</v>
      </c>
      <c r="G1222" s="92" t="str" cm="1">
        <f t="array" ref="G1222">IFERROR(CONCATENATE(TEXT(_xlfn.SWITCH(A1222, "Tiny", "1", "Mini", "2", "Junior", "3", "Senior", "4", "GCSE", "5"),"00"),"-", IF(ISBLANK(B1222), "XX", TEXT(B1222,"00")), "-", TEXT(C1222,"000")),"")</f>
        <v>05-XX-033</v>
      </c>
      <c r="H1222" t="str">
        <f>A1222&amp;D1222</f>
        <v>GCSE58674aca-6260-4390-8d4d-b95c4b1431cc</v>
      </c>
      <c r="I1222" s="97" t="str">
        <f>IF(ISBLANK(A1222), "", IF(ISNUMBER(B1222),_xlfn.CONCAT(E1222, B1222, ".", C1222), _xlfn.CONCAT(E1222, C1222)))</f>
        <v>GCSE33</v>
      </c>
    </row>
    <row r="1223" spans="1:9" x14ac:dyDescent="0.45">
      <c r="A1223" s="96" t="s">
        <v>14</v>
      </c>
      <c r="C1223" s="92">
        <v>33</v>
      </c>
      <c r="D1223" s="93" t="s">
        <v>2927</v>
      </c>
      <c r="E1223" t="str" cm="1">
        <f t="array" ref="E1223">IFERROR(_xlfn.SWITCH(A1223, "Tiny", "TS", "Mini", "MC", "Junior", "JC", "Senior", "SC", "GCSE", "GCSE"),"")</f>
        <v>GCSE</v>
      </c>
      <c r="F1223" s="92" t="str">
        <f ca="1">IFERROR(VLOOKUP(I1223,INDIRECT(A1223&amp;"!"&amp;" C:D"), 2, FALSE),"")</f>
        <v>Translators  &amp; IDE</v>
      </c>
      <c r="G1223" s="92" t="str" cm="1">
        <f t="array" ref="G1223">IFERROR(CONCATENATE(TEXT(_xlfn.SWITCH(A1223, "Tiny", "1", "Mini", "2", "Junior", "3", "Senior", "4", "GCSE", "5"),"00"),"-", IF(ISBLANK(B1223), "XX", TEXT(B1223,"00")), "-", TEXT(C1223,"000")),"")</f>
        <v>05-XX-033</v>
      </c>
      <c r="H1223" t="str">
        <f>A1223&amp;D1223</f>
        <v>GCSE59501bb8-6c0e-458c-adfb-55012110216c</v>
      </c>
      <c r="I1223" s="97" t="str">
        <f>IF(ISBLANK(A1223), "", IF(ISNUMBER(B1223),_xlfn.CONCAT(E1223, B1223, ".", C1223), _xlfn.CONCAT(E1223, C1223)))</f>
        <v>GCSE33</v>
      </c>
    </row>
    <row r="1224" spans="1:9" x14ac:dyDescent="0.45">
      <c r="A1224" s="96" t="s">
        <v>14</v>
      </c>
      <c r="C1224" s="92">
        <v>33</v>
      </c>
      <c r="D1224" s="93" t="s">
        <v>2915</v>
      </c>
      <c r="E1224" t="str" cm="1">
        <f t="array" ref="E1224">IFERROR(_xlfn.SWITCH(A1224, "Tiny", "TS", "Mini", "MC", "Junior", "JC", "Senior", "SC", "GCSE", "GCSE"),"")</f>
        <v>GCSE</v>
      </c>
      <c r="F1224" s="92" t="str">
        <f ca="1">IFERROR(VLOOKUP(I1224,INDIRECT(A1224&amp;"!"&amp;" C:D"), 2, FALSE),"")</f>
        <v>Translators  &amp; IDE</v>
      </c>
      <c r="G1224" s="92" t="str" cm="1">
        <f t="array" ref="G1224">IFERROR(CONCATENATE(TEXT(_xlfn.SWITCH(A1224, "Tiny", "1", "Mini", "2", "Junior", "3", "Senior", "4", "GCSE", "5"),"00"),"-", IF(ISBLANK(B1224), "XX", TEXT(B1224,"00")), "-", TEXT(C1224,"000")),"")</f>
        <v>05-XX-033</v>
      </c>
      <c r="H1224" t="str">
        <f>A1224&amp;D1224</f>
        <v>GCSE97ae81dc-8973-4268-b1cb-10ab968d2732</v>
      </c>
      <c r="I1224" s="97" t="str">
        <f>IF(ISBLANK(A1224), "", IF(ISNUMBER(B1224),_xlfn.CONCAT(E1224, B1224, ".", C1224), _xlfn.CONCAT(E1224, C1224)))</f>
        <v>GCSE33</v>
      </c>
    </row>
    <row r="1225" spans="1:9" x14ac:dyDescent="0.45">
      <c r="A1225" s="96" t="s">
        <v>14</v>
      </c>
      <c r="C1225" s="92">
        <v>33</v>
      </c>
      <c r="D1225" s="93" t="s">
        <v>2933</v>
      </c>
      <c r="E1225" t="str" cm="1">
        <f t="array" ref="E1225">IFERROR(_xlfn.SWITCH(A1225, "Tiny", "TS", "Mini", "MC", "Junior", "JC", "Senior", "SC", "GCSE", "GCSE"),"")</f>
        <v>GCSE</v>
      </c>
      <c r="F1225" s="92" t="str">
        <f ca="1">IFERROR(VLOOKUP(I1225,INDIRECT(A1225&amp;"!"&amp;" C:D"), 2, FALSE),"")</f>
        <v>Translators  &amp; IDE</v>
      </c>
      <c r="G1225" s="92" t="str" cm="1">
        <f t="array" ref="G1225">IFERROR(CONCATENATE(TEXT(_xlfn.SWITCH(A1225, "Tiny", "1", "Mini", "2", "Junior", "3", "Senior", "4", "GCSE", "5"),"00"),"-", IF(ISBLANK(B1225), "XX", TEXT(B1225,"00")), "-", TEXT(C1225,"000")),"")</f>
        <v>05-XX-033</v>
      </c>
      <c r="H1225" t="str">
        <f>A1225&amp;D1225</f>
        <v>GCSEa4eec2e6-d902-4f4f-8671-d3e4fa91d3a5</v>
      </c>
      <c r="I1225" s="97" t="str">
        <f>IF(ISBLANK(A1225), "", IF(ISNUMBER(B1225),_xlfn.CONCAT(E1225, B1225, ".", C1225), _xlfn.CONCAT(E1225, C1225)))</f>
        <v>GCSE33</v>
      </c>
    </row>
    <row r="1226" spans="1:9" x14ac:dyDescent="0.45">
      <c r="A1226" s="96" t="s">
        <v>14</v>
      </c>
      <c r="C1226" s="92">
        <v>33</v>
      </c>
      <c r="D1226" s="93" t="s">
        <v>2912</v>
      </c>
      <c r="E1226" t="str" cm="1">
        <f t="array" ref="E1226">IFERROR(_xlfn.SWITCH(A1226, "Tiny", "TS", "Mini", "MC", "Junior", "JC", "Senior", "SC", "GCSE", "GCSE"),"")</f>
        <v>GCSE</v>
      </c>
      <c r="F1226" s="92" t="str">
        <f ca="1">IFERROR(VLOOKUP(I1226,INDIRECT(A1226&amp;"!"&amp;" C:D"), 2, FALSE),"")</f>
        <v>Translators  &amp; IDE</v>
      </c>
      <c r="G1226" s="92" t="str" cm="1">
        <f t="array" ref="G1226">IFERROR(CONCATENATE(TEXT(_xlfn.SWITCH(A1226, "Tiny", "1", "Mini", "2", "Junior", "3", "Senior", "4", "GCSE", "5"),"00"),"-", IF(ISBLANK(B1226), "XX", TEXT(B1226,"00")), "-", TEXT(C1226,"000")),"")</f>
        <v>05-XX-033</v>
      </c>
      <c r="H1226" t="str">
        <f>A1226&amp;D1226</f>
        <v>GCSEaffd8acd-75b9-494c-8202-629d6286b1b4</v>
      </c>
      <c r="I1226" s="97" t="str">
        <f>IF(ISBLANK(A1226), "", IF(ISNUMBER(B1226),_xlfn.CONCAT(E1226, B1226, ".", C1226), _xlfn.CONCAT(E1226, C1226)))</f>
        <v>GCSE33</v>
      </c>
    </row>
    <row r="1227" spans="1:9" x14ac:dyDescent="0.45">
      <c r="A1227" s="96" t="s">
        <v>14</v>
      </c>
      <c r="C1227" s="92">
        <v>33</v>
      </c>
      <c r="D1227" s="93" t="s">
        <v>2921</v>
      </c>
      <c r="E1227" t="str" cm="1">
        <f t="array" ref="E1227">IFERROR(_xlfn.SWITCH(A1227, "Tiny", "TS", "Mini", "MC", "Junior", "JC", "Senior", "SC", "GCSE", "GCSE"),"")</f>
        <v>GCSE</v>
      </c>
      <c r="F1227" s="92" t="str">
        <f ca="1">IFERROR(VLOOKUP(I1227,INDIRECT(A1227&amp;"!"&amp;" C:D"), 2, FALSE),"")</f>
        <v>Translators  &amp; IDE</v>
      </c>
      <c r="G1227" s="92" t="str" cm="1">
        <f t="array" ref="G1227">IFERROR(CONCATENATE(TEXT(_xlfn.SWITCH(A1227, "Tiny", "1", "Mini", "2", "Junior", "3", "Senior", "4", "GCSE", "5"),"00"),"-", IF(ISBLANK(B1227), "XX", TEXT(B1227,"00")), "-", TEXT(C1227,"000")),"")</f>
        <v>05-XX-033</v>
      </c>
      <c r="H1227" t="str">
        <f>A1227&amp;D1227</f>
        <v>GCSEc9ee16bc-ac2d-4626-9d65-ea20409cd169</v>
      </c>
      <c r="I1227" s="97" t="str">
        <f>IF(ISBLANK(A1227), "", IF(ISNUMBER(B1227),_xlfn.CONCAT(E1227, B1227, ".", C1227), _xlfn.CONCAT(E1227, C1227)))</f>
        <v>GCSE33</v>
      </c>
    </row>
    <row r="1228" spans="1:9" x14ac:dyDescent="0.45">
      <c r="A1228" s="96" t="s">
        <v>14</v>
      </c>
      <c r="C1228" s="92">
        <v>33</v>
      </c>
      <c r="D1228" s="93" t="s">
        <v>2906</v>
      </c>
      <c r="E1228" t="str" cm="1">
        <f t="array" ref="E1228">IFERROR(_xlfn.SWITCH(A1228, "Tiny", "TS", "Mini", "MC", "Junior", "JC", "Senior", "SC", "GCSE", "GCSE"),"")</f>
        <v>GCSE</v>
      </c>
      <c r="F1228" s="92" t="str">
        <f ca="1">IFERROR(VLOOKUP(I1228,INDIRECT(A1228&amp;"!"&amp;" C:D"), 2, FALSE),"")</f>
        <v>Translators  &amp; IDE</v>
      </c>
      <c r="G1228" s="92" t="str" cm="1">
        <f t="array" ref="G1228">IFERROR(CONCATENATE(TEXT(_xlfn.SWITCH(A1228, "Tiny", "1", "Mini", "2", "Junior", "3", "Senior", "4", "GCSE", "5"),"00"),"-", IF(ISBLANK(B1228), "XX", TEXT(B1228,"00")), "-", TEXT(C1228,"000")),"")</f>
        <v>05-XX-033</v>
      </c>
      <c r="H1228" t="str">
        <f>A1228&amp;D1228</f>
        <v>GCSEe5254c94-90de-4d9d-b9c3-b2ebf58c7c41</v>
      </c>
      <c r="I1228" s="97" t="str">
        <f>IF(ISBLANK(A1228), "", IF(ISNUMBER(B1228),_xlfn.CONCAT(E1228, B1228, ".", C1228), _xlfn.CONCAT(E1228, C1228)))</f>
        <v>GCSE33</v>
      </c>
    </row>
    <row r="1229" spans="1:9" x14ac:dyDescent="0.45">
      <c r="A1229" s="96" t="s">
        <v>14</v>
      </c>
      <c r="C1229" s="92">
        <v>33</v>
      </c>
      <c r="D1229" s="93" t="s">
        <v>2918</v>
      </c>
      <c r="E1229" t="str" cm="1">
        <f t="array" ref="E1229">IFERROR(_xlfn.SWITCH(A1229, "Tiny", "TS", "Mini", "MC", "Junior", "JC", "Senior", "SC", "GCSE", "GCSE"),"")</f>
        <v>GCSE</v>
      </c>
      <c r="F1229" s="92" t="str">
        <f ca="1">IFERROR(VLOOKUP(I1229,INDIRECT(A1229&amp;"!"&amp;" C:D"), 2, FALSE),"")</f>
        <v>Translators  &amp; IDE</v>
      </c>
      <c r="G1229" s="92" t="str" cm="1">
        <f t="array" ref="G1229">IFERROR(CONCATENATE(TEXT(_xlfn.SWITCH(A1229, "Tiny", "1", "Mini", "2", "Junior", "3", "Senior", "4", "GCSE", "5"),"00"),"-", IF(ISBLANK(B1229), "XX", TEXT(B1229,"00")), "-", TEXT(C1229,"000")),"")</f>
        <v>05-XX-033</v>
      </c>
      <c r="H1229" t="str">
        <f>A1229&amp;D1229</f>
        <v>GCSEe66f1567-2704-44b9-aae8-4d71455ddbae</v>
      </c>
      <c r="I1229" s="97" t="str">
        <f>IF(ISBLANK(A1229), "", IF(ISNUMBER(B1229),_xlfn.CONCAT(E1229, B1229, ".", C1229), _xlfn.CONCAT(E1229, C1229)))</f>
        <v>GCSE33</v>
      </c>
    </row>
    <row r="1230" spans="1:9" x14ac:dyDescent="0.45">
      <c r="A1230" s="96" t="s">
        <v>14</v>
      </c>
      <c r="C1230" s="92">
        <v>34</v>
      </c>
      <c r="D1230" s="93" t="s">
        <v>2729</v>
      </c>
      <c r="E1230" t="str" cm="1">
        <f t="array" ref="E1230">IFERROR(_xlfn.SWITCH(A1230, "Tiny", "TS", "Mini", "MC", "Junior", "JC", "Senior", "SC", "GCSE", "GCSE"),"")</f>
        <v>GCSE</v>
      </c>
      <c r="F1230" s="92" t="str">
        <f ca="1">IFERROR(VLOOKUP(I1230,INDIRECT(A1230&amp;"!"&amp;" C:D"), 2, FALSE),"")</f>
        <v>Merge Sort Algorithms</v>
      </c>
      <c r="G1230" s="92" t="str" cm="1">
        <f t="array" ref="G1230">IFERROR(CONCATENATE(TEXT(_xlfn.SWITCH(A1230, "Tiny", "1", "Mini", "2", "Junior", "3", "Senior", "4", "GCSE", "5"),"00"),"-", IF(ISBLANK(B1230), "XX", TEXT(B1230,"00")), "-", TEXT(C1230,"000")),"")</f>
        <v>05-XX-034</v>
      </c>
      <c r="H1230" t="str">
        <f>A1230&amp;D1230</f>
        <v>GCSE337a51cc-574b-491d-aa9c-0aefbc1ae913</v>
      </c>
      <c r="I1230" s="97" t="str">
        <f>IF(ISBLANK(A1230), "", IF(ISNUMBER(B1230),_xlfn.CONCAT(E1230, B1230, ".", C1230), _xlfn.CONCAT(E1230, C1230)))</f>
        <v>GCSE34</v>
      </c>
    </row>
    <row r="1231" spans="1:9" x14ac:dyDescent="0.45">
      <c r="A1231" s="96" t="s">
        <v>14</v>
      </c>
      <c r="C1231" s="92">
        <v>34</v>
      </c>
      <c r="D1231" s="93" t="s">
        <v>2720</v>
      </c>
      <c r="E1231" t="str" cm="1">
        <f t="array" ref="E1231">IFERROR(_xlfn.SWITCH(A1231, "Tiny", "TS", "Mini", "MC", "Junior", "JC", "Senior", "SC", "GCSE", "GCSE"),"")</f>
        <v>GCSE</v>
      </c>
      <c r="F1231" s="92" t="str">
        <f ca="1">IFERROR(VLOOKUP(I1231,INDIRECT(A1231&amp;"!"&amp;" C:D"), 2, FALSE),"")</f>
        <v>Merge Sort Algorithms</v>
      </c>
      <c r="G1231" s="92" t="str" cm="1">
        <f t="array" ref="G1231">IFERROR(CONCATENATE(TEXT(_xlfn.SWITCH(A1231, "Tiny", "1", "Mini", "2", "Junior", "3", "Senior", "4", "GCSE", "5"),"00"),"-", IF(ISBLANK(B1231), "XX", TEXT(B1231,"00")), "-", TEXT(C1231,"000")),"")</f>
        <v>05-XX-034</v>
      </c>
      <c r="H1231" t="str">
        <f>A1231&amp;D1231</f>
        <v>GCSE60167e8c-991e-4539-845e-96b061bf5f94</v>
      </c>
      <c r="I1231" s="97" t="str">
        <f>IF(ISBLANK(A1231), "", IF(ISNUMBER(B1231),_xlfn.CONCAT(E1231, B1231, ".", C1231), _xlfn.CONCAT(E1231, C1231)))</f>
        <v>GCSE34</v>
      </c>
    </row>
    <row r="1232" spans="1:9" x14ac:dyDescent="0.45">
      <c r="A1232" s="96" t="s">
        <v>14</v>
      </c>
      <c r="C1232" s="92">
        <v>34</v>
      </c>
      <c r="D1232" s="93" t="s">
        <v>2726</v>
      </c>
      <c r="E1232" t="str" cm="1">
        <f t="array" ref="E1232">IFERROR(_xlfn.SWITCH(A1232, "Tiny", "TS", "Mini", "MC", "Junior", "JC", "Senior", "SC", "GCSE", "GCSE"),"")</f>
        <v>GCSE</v>
      </c>
      <c r="F1232" s="92" t="str">
        <f ca="1">IFERROR(VLOOKUP(I1232,INDIRECT(A1232&amp;"!"&amp;" C:D"), 2, FALSE),"")</f>
        <v>Merge Sort Algorithms</v>
      </c>
      <c r="G1232" s="92" t="str" cm="1">
        <f t="array" ref="G1232">IFERROR(CONCATENATE(TEXT(_xlfn.SWITCH(A1232, "Tiny", "1", "Mini", "2", "Junior", "3", "Senior", "4", "GCSE", "5"),"00"),"-", IF(ISBLANK(B1232), "XX", TEXT(B1232,"00")), "-", TEXT(C1232,"000")),"")</f>
        <v>05-XX-034</v>
      </c>
      <c r="H1232" t="str">
        <f>A1232&amp;D1232</f>
        <v>GCSE78a373c7-55d3-4eae-a7ec-49b141b7ea18</v>
      </c>
      <c r="I1232" s="97" t="str">
        <f>IF(ISBLANK(A1232), "", IF(ISNUMBER(B1232),_xlfn.CONCAT(E1232, B1232, ".", C1232), _xlfn.CONCAT(E1232, C1232)))</f>
        <v>GCSE34</v>
      </c>
    </row>
    <row r="1233" spans="1:9" x14ac:dyDescent="0.45">
      <c r="A1233" s="96" t="s">
        <v>14</v>
      </c>
      <c r="C1233" s="92">
        <v>34</v>
      </c>
      <c r="D1233" s="93" t="s">
        <v>2723</v>
      </c>
      <c r="E1233" t="str" cm="1">
        <f t="array" ref="E1233">IFERROR(_xlfn.SWITCH(A1233, "Tiny", "TS", "Mini", "MC", "Junior", "JC", "Senior", "SC", "GCSE", "GCSE"),"")</f>
        <v>GCSE</v>
      </c>
      <c r="F1233" s="92" t="str">
        <f ca="1">IFERROR(VLOOKUP(I1233,INDIRECT(A1233&amp;"!"&amp;" C:D"), 2, FALSE),"")</f>
        <v>Merge Sort Algorithms</v>
      </c>
      <c r="G1233" s="92" t="str" cm="1">
        <f t="array" ref="G1233">IFERROR(CONCATENATE(TEXT(_xlfn.SWITCH(A1233, "Tiny", "1", "Mini", "2", "Junior", "3", "Senior", "4", "GCSE", "5"),"00"),"-", IF(ISBLANK(B1233), "XX", TEXT(B1233,"00")), "-", TEXT(C1233,"000")),"")</f>
        <v>05-XX-034</v>
      </c>
      <c r="H1233" t="str">
        <f>A1233&amp;D1233</f>
        <v>GCSE92fbf0c8-d090-4654-97dc-c14ca53db50e</v>
      </c>
      <c r="I1233" s="97" t="str">
        <f>IF(ISBLANK(A1233), "", IF(ISNUMBER(B1233),_xlfn.CONCAT(E1233, B1233, ".", C1233), _xlfn.CONCAT(E1233, C1233)))</f>
        <v>GCSE34</v>
      </c>
    </row>
    <row r="1234" spans="1:9" x14ac:dyDescent="0.45">
      <c r="A1234" s="96" t="s">
        <v>14</v>
      </c>
      <c r="C1234" s="92">
        <v>35</v>
      </c>
      <c r="D1234" s="93" t="s">
        <v>2717</v>
      </c>
      <c r="E1234" t="str" cm="1">
        <f t="array" ref="E1234">IFERROR(_xlfn.SWITCH(A1234, "Tiny", "TS", "Mini", "MC", "Junior", "JC", "Senior", "SC", "GCSE", "GCSE"),"")</f>
        <v>GCSE</v>
      </c>
      <c r="F1234" s="92" t="str">
        <f ca="1">IFERROR(VLOOKUP(I1234,INDIRECT(A1234&amp;"!"&amp;" C:D"), 2, FALSE),"")</f>
        <v>Bubble Sort Algorithms</v>
      </c>
      <c r="G1234" s="92" t="str" cm="1">
        <f t="array" ref="G1234">IFERROR(CONCATENATE(TEXT(_xlfn.SWITCH(A1234, "Tiny", "1", "Mini", "2", "Junior", "3", "Senior", "4", "GCSE", "5"),"00"),"-", IF(ISBLANK(B1234), "XX", TEXT(B1234,"00")), "-", TEXT(C1234,"000")),"")</f>
        <v>05-XX-035</v>
      </c>
      <c r="H1234" t="str">
        <f>A1234&amp;D1234</f>
        <v>GCSE1dfa5507-e809-4000-a44b-b1e3f121a8e8</v>
      </c>
      <c r="I1234" s="97" t="str">
        <f>IF(ISBLANK(A1234), "", IF(ISNUMBER(B1234),_xlfn.CONCAT(E1234, B1234, ".", C1234), _xlfn.CONCAT(E1234, C1234)))</f>
        <v>GCSE35</v>
      </c>
    </row>
    <row r="1235" spans="1:9" x14ac:dyDescent="0.45">
      <c r="A1235" s="96" t="s">
        <v>14</v>
      </c>
      <c r="C1235" s="92">
        <v>35</v>
      </c>
      <c r="D1235" s="93" t="s">
        <v>2729</v>
      </c>
      <c r="E1235" t="str" cm="1">
        <f t="array" ref="E1235">IFERROR(_xlfn.SWITCH(A1235, "Tiny", "TS", "Mini", "MC", "Junior", "JC", "Senior", "SC", "GCSE", "GCSE"),"")</f>
        <v>GCSE</v>
      </c>
      <c r="F1235" s="92" t="str">
        <f ca="1">IFERROR(VLOOKUP(I1235,INDIRECT(A1235&amp;"!"&amp;" C:D"), 2, FALSE),"")</f>
        <v>Bubble Sort Algorithms</v>
      </c>
      <c r="G1235" s="92" t="str" cm="1">
        <f t="array" ref="G1235">IFERROR(CONCATENATE(TEXT(_xlfn.SWITCH(A1235, "Tiny", "1", "Mini", "2", "Junior", "3", "Senior", "4", "GCSE", "5"),"00"),"-", IF(ISBLANK(B1235), "XX", TEXT(B1235,"00")), "-", TEXT(C1235,"000")),"")</f>
        <v>05-XX-035</v>
      </c>
      <c r="H1235" t="str">
        <f>A1235&amp;D1235</f>
        <v>GCSE337a51cc-574b-491d-aa9c-0aefbc1ae913</v>
      </c>
      <c r="I1235" s="97" t="str">
        <f>IF(ISBLANK(A1235), "", IF(ISNUMBER(B1235),_xlfn.CONCAT(E1235, B1235, ".", C1235), _xlfn.CONCAT(E1235, C1235)))</f>
        <v>GCSE35</v>
      </c>
    </row>
    <row r="1236" spans="1:9" x14ac:dyDescent="0.45">
      <c r="A1236" s="96" t="s">
        <v>14</v>
      </c>
      <c r="C1236" s="92">
        <v>36</v>
      </c>
      <c r="D1236" s="93" t="s">
        <v>2371</v>
      </c>
      <c r="E1236" t="str" cm="1">
        <f t="array" ref="E1236">IFERROR(_xlfn.SWITCH(A1236, "Tiny", "TS", "Mini", "MC", "Junior", "JC", "Senior", "SC", "GCSE", "GCSE"),"")</f>
        <v>GCSE</v>
      </c>
      <c r="F1236" s="92" t="str">
        <f ca="1">IFERROR(VLOOKUP(I1236,INDIRECT(A1236&amp;"!"&amp;" C:D"), 2, FALSE),"")</f>
        <v>Von Neumann Architecture</v>
      </c>
      <c r="G1236" s="92" t="str" cm="1">
        <f t="array" ref="G1236">IFERROR(CONCATENATE(TEXT(_xlfn.SWITCH(A1236, "Tiny", "1", "Mini", "2", "Junior", "3", "Senior", "4", "GCSE", "5"),"00"),"-", IF(ISBLANK(B1236), "XX", TEXT(B1236,"00")), "-", TEXT(C1236,"000")),"")</f>
        <v>05-XX-036</v>
      </c>
      <c r="H1236" t="str">
        <f>A1236&amp;D1236</f>
        <v>GCSE52f42df3-2f32-485d-8efd-69cfd092e9f0</v>
      </c>
      <c r="I1236" s="97" t="str">
        <f>IF(ISBLANK(A1236), "", IF(ISNUMBER(B1236),_xlfn.CONCAT(E1236, B1236, ".", C1236), _xlfn.CONCAT(E1236, C1236)))</f>
        <v>GCSE36</v>
      </c>
    </row>
    <row r="1237" spans="1:9" x14ac:dyDescent="0.45">
      <c r="A1237" s="96" t="s">
        <v>14</v>
      </c>
      <c r="C1237" s="92">
        <v>36</v>
      </c>
      <c r="D1237" s="93" t="s">
        <v>2368</v>
      </c>
      <c r="E1237" t="str" cm="1">
        <f t="array" ref="E1237">IFERROR(_xlfn.SWITCH(A1237, "Tiny", "TS", "Mini", "MC", "Junior", "JC", "Senior", "SC", "GCSE", "GCSE"),"")</f>
        <v>GCSE</v>
      </c>
      <c r="F1237" s="92" t="str">
        <f ca="1">IFERROR(VLOOKUP(I1237,INDIRECT(A1237&amp;"!"&amp;" C:D"), 2, FALSE),"")</f>
        <v>Von Neumann Architecture</v>
      </c>
      <c r="G1237" s="92" t="str" cm="1">
        <f t="array" ref="G1237">IFERROR(CONCATENATE(TEXT(_xlfn.SWITCH(A1237, "Tiny", "1", "Mini", "2", "Junior", "3", "Senior", "4", "GCSE", "5"),"00"),"-", IF(ISBLANK(B1237), "XX", TEXT(B1237,"00")), "-", TEXT(C1237,"000")),"")</f>
        <v>05-XX-036</v>
      </c>
      <c r="H1237" t="str">
        <f>A1237&amp;D1237</f>
        <v>GCSE87b01a2a-2899-474d-bc4a-9c0a7be0f7f7</v>
      </c>
      <c r="I1237" s="97" t="str">
        <f>IF(ISBLANK(A1237), "", IF(ISNUMBER(B1237),_xlfn.CONCAT(E1237, B1237, ".", C1237), _xlfn.CONCAT(E1237, C1237)))</f>
        <v>GCSE36</v>
      </c>
    </row>
    <row r="1238" spans="1:9" x14ac:dyDescent="0.45">
      <c r="A1238" s="96" t="s">
        <v>14</v>
      </c>
      <c r="C1238" s="92">
        <v>36</v>
      </c>
      <c r="D1238" s="93" t="s">
        <v>2266</v>
      </c>
      <c r="E1238" t="str" cm="1">
        <f t="array" ref="E1238">IFERROR(_xlfn.SWITCH(A1238, "Tiny", "TS", "Mini", "MC", "Junior", "JC", "Senior", "SC", "GCSE", "GCSE"),"")</f>
        <v>GCSE</v>
      </c>
      <c r="F1238" s="92" t="str">
        <f ca="1">IFERROR(VLOOKUP(I1238,INDIRECT(A1238&amp;"!"&amp;" C:D"), 2, FALSE),"")</f>
        <v>Von Neumann Architecture</v>
      </c>
      <c r="G1238" s="92" t="str" cm="1">
        <f t="array" ref="G1238">IFERROR(CONCATENATE(TEXT(_xlfn.SWITCH(A1238, "Tiny", "1", "Mini", "2", "Junior", "3", "Senior", "4", "GCSE", "5"),"00"),"-", IF(ISBLANK(B1238), "XX", TEXT(B1238,"00")), "-", TEXT(C1238,"000")),"")</f>
        <v>05-XX-036</v>
      </c>
      <c r="H1238" t="str">
        <f>A1238&amp;D1238</f>
        <v>GCSEb4ea4e56-156a-4877-831f-ef7c26258f4e</v>
      </c>
      <c r="I1238" s="97" t="str">
        <f>IF(ISBLANK(A1238), "", IF(ISNUMBER(B1238),_xlfn.CONCAT(E1238, B1238, ".", C1238), _xlfn.CONCAT(E1238, C1238)))</f>
        <v>GCSE36</v>
      </c>
    </row>
    <row r="1239" spans="1:9" x14ac:dyDescent="0.45">
      <c r="A1239" s="96" t="s">
        <v>14</v>
      </c>
      <c r="C1239" s="92">
        <v>37</v>
      </c>
      <c r="D1239" s="93" t="s">
        <v>3149</v>
      </c>
      <c r="E1239" t="str" cm="1">
        <f t="array" ref="E1239">IFERROR(_xlfn.SWITCH(A1239, "Tiny", "TS", "Mini", "MC", "Junior", "JC", "Senior", "SC", "GCSE", "GCSE"),"")</f>
        <v>GCSE</v>
      </c>
      <c r="F1239" s="92" t="str">
        <f ca="1">IFERROR(VLOOKUP(I1239,INDIRECT(A1239&amp;"!"&amp;" C:D"), 2, FALSE),"")</f>
        <v>SQL</v>
      </c>
      <c r="G1239" s="92" t="str" cm="1">
        <f t="array" ref="G1239">IFERROR(CONCATENATE(TEXT(_xlfn.SWITCH(A1239, "Tiny", "1", "Mini", "2", "Junior", "3", "Senior", "4", "GCSE", "5"),"00"),"-", IF(ISBLANK(B1239), "XX", TEXT(B1239,"00")), "-", TEXT(C1239,"000")),"")</f>
        <v>05-XX-037</v>
      </c>
      <c r="H1239" t="str">
        <f>A1239&amp;D1239</f>
        <v>GCSE01cd5123-668a-4526-95f4-96421f00ef78</v>
      </c>
      <c r="I1239" s="97" t="str">
        <f>IF(ISBLANK(A1239), "", IF(ISNUMBER(B1239),_xlfn.CONCAT(E1239, B1239, ".", C1239), _xlfn.CONCAT(E1239, C1239)))</f>
        <v>GCSE37</v>
      </c>
    </row>
    <row r="1240" spans="1:9" x14ac:dyDescent="0.45">
      <c r="A1240" s="96" t="s">
        <v>14</v>
      </c>
      <c r="C1240" s="92">
        <v>37</v>
      </c>
      <c r="D1240" s="93" t="s">
        <v>3146</v>
      </c>
      <c r="E1240" t="str" cm="1">
        <f t="array" ref="E1240">IFERROR(_xlfn.SWITCH(A1240, "Tiny", "TS", "Mini", "MC", "Junior", "JC", "Senior", "SC", "GCSE", "GCSE"),"")</f>
        <v>GCSE</v>
      </c>
      <c r="F1240" s="92" t="str">
        <f ca="1">IFERROR(VLOOKUP(I1240,INDIRECT(A1240&amp;"!"&amp;" C:D"), 2, FALSE),"")</f>
        <v>SQL</v>
      </c>
      <c r="G1240" s="92" t="str" cm="1">
        <f t="array" ref="G1240">IFERROR(CONCATENATE(TEXT(_xlfn.SWITCH(A1240, "Tiny", "1", "Mini", "2", "Junior", "3", "Senior", "4", "GCSE", "5"),"00"),"-", IF(ISBLANK(B1240), "XX", TEXT(B1240,"00")), "-", TEXT(C1240,"000")),"")</f>
        <v>05-XX-037</v>
      </c>
      <c r="H1240" t="str">
        <f>A1240&amp;D1240</f>
        <v>GCSE065cbc6f-6435-431c-9c28-6bdf27c5fc6c</v>
      </c>
      <c r="I1240" s="97" t="str">
        <f>IF(ISBLANK(A1240), "", IF(ISNUMBER(B1240),_xlfn.CONCAT(E1240, B1240, ".", C1240), _xlfn.CONCAT(E1240, C1240)))</f>
        <v>GCSE37</v>
      </c>
    </row>
    <row r="1241" spans="1:9" x14ac:dyDescent="0.45">
      <c r="A1241" s="96" t="s">
        <v>14</v>
      </c>
      <c r="C1241" s="92">
        <v>37</v>
      </c>
      <c r="D1241" s="93" t="s">
        <v>3166</v>
      </c>
      <c r="E1241" t="str" cm="1">
        <f t="array" ref="E1241">IFERROR(_xlfn.SWITCH(A1241, "Tiny", "TS", "Mini", "MC", "Junior", "JC", "Senior", "SC", "GCSE", "GCSE"),"")</f>
        <v>GCSE</v>
      </c>
      <c r="F1241" s="92" t="str">
        <f ca="1">IFERROR(VLOOKUP(I1241,INDIRECT(A1241&amp;"!"&amp;" C:D"), 2, FALSE),"")</f>
        <v>SQL</v>
      </c>
      <c r="G1241" s="92" t="str" cm="1">
        <f t="array" ref="G1241">IFERROR(CONCATENATE(TEXT(_xlfn.SWITCH(A1241, "Tiny", "1", "Mini", "2", "Junior", "3", "Senior", "4", "GCSE", "5"),"00"),"-", IF(ISBLANK(B1241), "XX", TEXT(B1241,"00")), "-", TEXT(C1241,"000")),"")</f>
        <v>05-XX-037</v>
      </c>
      <c r="H1241" t="str">
        <f>A1241&amp;D1241</f>
        <v>GCSE2323b14b-572f-43f4-8b61-25604def2df9</v>
      </c>
      <c r="I1241" s="97" t="str">
        <f>IF(ISBLANK(A1241), "", IF(ISNUMBER(B1241),_xlfn.CONCAT(E1241, B1241, ".", C1241), _xlfn.CONCAT(E1241, C1241)))</f>
        <v>GCSE37</v>
      </c>
    </row>
    <row r="1242" spans="1:9" x14ac:dyDescent="0.45">
      <c r="A1242" s="96" t="s">
        <v>14</v>
      </c>
      <c r="C1242" s="92">
        <v>37</v>
      </c>
      <c r="D1242" s="93" t="s">
        <v>3161</v>
      </c>
      <c r="E1242" t="str" cm="1">
        <f t="array" ref="E1242">IFERROR(_xlfn.SWITCH(A1242, "Tiny", "TS", "Mini", "MC", "Junior", "JC", "Senior", "SC", "GCSE", "GCSE"),"")</f>
        <v>GCSE</v>
      </c>
      <c r="F1242" s="92" t="str">
        <f ca="1">IFERROR(VLOOKUP(I1242,INDIRECT(A1242&amp;"!"&amp;" C:D"), 2, FALSE),"")</f>
        <v>SQL</v>
      </c>
      <c r="G1242" s="92" t="str" cm="1">
        <f t="array" ref="G1242">IFERROR(CONCATENATE(TEXT(_xlfn.SWITCH(A1242, "Tiny", "1", "Mini", "2", "Junior", "3", "Senior", "4", "GCSE", "5"),"00"),"-", IF(ISBLANK(B1242), "XX", TEXT(B1242,"00")), "-", TEXT(C1242,"000")),"")</f>
        <v>05-XX-037</v>
      </c>
      <c r="H1242" t="str">
        <f>A1242&amp;D1242</f>
        <v>GCSE7c3c653a-1860-4c5c-b4b7-12111f126d83</v>
      </c>
      <c r="I1242" s="97" t="str">
        <f>IF(ISBLANK(A1242), "", IF(ISNUMBER(B1242),_xlfn.CONCAT(E1242, B1242, ".", C1242), _xlfn.CONCAT(E1242, C1242)))</f>
        <v>GCSE37</v>
      </c>
    </row>
    <row r="1243" spans="1:9" x14ac:dyDescent="0.45">
      <c r="A1243" s="96" t="s">
        <v>14</v>
      </c>
      <c r="C1243" s="92">
        <v>37</v>
      </c>
      <c r="D1243" s="93" t="s">
        <v>3155</v>
      </c>
      <c r="E1243" t="str" cm="1">
        <f t="array" ref="E1243">IFERROR(_xlfn.SWITCH(A1243, "Tiny", "TS", "Mini", "MC", "Junior", "JC", "Senior", "SC", "GCSE", "GCSE"),"")</f>
        <v>GCSE</v>
      </c>
      <c r="F1243" s="92" t="str">
        <f ca="1">IFERROR(VLOOKUP(I1243,INDIRECT(A1243&amp;"!"&amp;" C:D"), 2, FALSE),"")</f>
        <v>SQL</v>
      </c>
      <c r="G1243" s="92" t="str" cm="1">
        <f t="array" ref="G1243">IFERROR(CONCATENATE(TEXT(_xlfn.SWITCH(A1243, "Tiny", "1", "Mini", "2", "Junior", "3", "Senior", "4", "GCSE", "5"),"00"),"-", IF(ISBLANK(B1243), "XX", TEXT(B1243,"00")), "-", TEXT(C1243,"000")),"")</f>
        <v>05-XX-037</v>
      </c>
      <c r="H1243" t="str">
        <f>A1243&amp;D1243</f>
        <v>GCSE864f4976-05da-446e-9d67-3aa0007b58cb</v>
      </c>
      <c r="I1243" s="97" t="str">
        <f>IF(ISBLANK(A1243), "", IF(ISNUMBER(B1243),_xlfn.CONCAT(E1243, B1243, ".", C1243), _xlfn.CONCAT(E1243, C1243)))</f>
        <v>GCSE37</v>
      </c>
    </row>
    <row r="1244" spans="1:9" x14ac:dyDescent="0.45">
      <c r="A1244" s="96" t="s">
        <v>14</v>
      </c>
      <c r="C1244" s="92">
        <v>37</v>
      </c>
      <c r="D1244" s="93" t="s">
        <v>3172</v>
      </c>
      <c r="E1244" t="str" cm="1">
        <f t="array" ref="E1244">IFERROR(_xlfn.SWITCH(A1244, "Tiny", "TS", "Mini", "MC", "Junior", "JC", "Senior", "SC", "GCSE", "GCSE"),"")</f>
        <v>GCSE</v>
      </c>
      <c r="F1244" s="92" t="str">
        <f ca="1">IFERROR(VLOOKUP(I1244,INDIRECT(A1244&amp;"!"&amp;" C:D"), 2, FALSE),"")</f>
        <v>SQL</v>
      </c>
      <c r="G1244" s="92" t="str" cm="1">
        <f t="array" ref="G1244">IFERROR(CONCATENATE(TEXT(_xlfn.SWITCH(A1244, "Tiny", "1", "Mini", "2", "Junior", "3", "Senior", "4", "GCSE", "5"),"00"),"-", IF(ISBLANK(B1244), "XX", TEXT(B1244,"00")), "-", TEXT(C1244,"000")),"")</f>
        <v>05-XX-037</v>
      </c>
      <c r="H1244" t="str">
        <f>A1244&amp;D1244</f>
        <v>GCSEa3181c6e-3909-4804-a359-9601049af213</v>
      </c>
      <c r="I1244" s="97" t="str">
        <f>IF(ISBLANK(A1244), "", IF(ISNUMBER(B1244),_xlfn.CONCAT(E1244, B1244, ".", C1244), _xlfn.CONCAT(E1244, C1244)))</f>
        <v>GCSE37</v>
      </c>
    </row>
    <row r="1245" spans="1:9" x14ac:dyDescent="0.45">
      <c r="A1245" s="96" t="s">
        <v>14</v>
      </c>
      <c r="C1245" s="92">
        <v>37</v>
      </c>
      <c r="D1245" s="93" t="s">
        <v>3140</v>
      </c>
      <c r="E1245" t="str" cm="1">
        <f t="array" ref="E1245">IFERROR(_xlfn.SWITCH(A1245, "Tiny", "TS", "Mini", "MC", "Junior", "JC", "Senior", "SC", "GCSE", "GCSE"),"")</f>
        <v>GCSE</v>
      </c>
      <c r="F1245" s="92" t="str">
        <f ca="1">IFERROR(VLOOKUP(I1245,INDIRECT(A1245&amp;"!"&amp;" C:D"), 2, FALSE),"")</f>
        <v>SQL</v>
      </c>
      <c r="G1245" s="92" t="str" cm="1">
        <f t="array" ref="G1245">IFERROR(CONCATENATE(TEXT(_xlfn.SWITCH(A1245, "Tiny", "1", "Mini", "2", "Junior", "3", "Senior", "4", "GCSE", "5"),"00"),"-", IF(ISBLANK(B1245), "XX", TEXT(B1245,"00")), "-", TEXT(C1245,"000")),"")</f>
        <v>05-XX-037</v>
      </c>
      <c r="H1245" t="str">
        <f>A1245&amp;D1245</f>
        <v>GCSEa47008a3-a460-4c10-a0fe-83a32d207efc</v>
      </c>
      <c r="I1245" s="97" t="str">
        <f>IF(ISBLANK(A1245), "", IF(ISNUMBER(B1245),_xlfn.CONCAT(E1245, B1245, ".", C1245), _xlfn.CONCAT(E1245, C1245)))</f>
        <v>GCSE37</v>
      </c>
    </row>
    <row r="1246" spans="1:9" x14ac:dyDescent="0.45">
      <c r="A1246" s="96" t="s">
        <v>14</v>
      </c>
      <c r="C1246" s="92">
        <v>37</v>
      </c>
      <c r="D1246" s="93" t="s">
        <v>3143</v>
      </c>
      <c r="E1246" t="str" cm="1">
        <f t="array" ref="E1246">IFERROR(_xlfn.SWITCH(A1246, "Tiny", "TS", "Mini", "MC", "Junior", "JC", "Senior", "SC", "GCSE", "GCSE"),"")</f>
        <v>GCSE</v>
      </c>
      <c r="F1246" s="92" t="str">
        <f ca="1">IFERROR(VLOOKUP(I1246,INDIRECT(A1246&amp;"!"&amp;" C:D"), 2, FALSE),"")</f>
        <v>SQL</v>
      </c>
      <c r="G1246" s="92" t="str" cm="1">
        <f t="array" ref="G1246">IFERROR(CONCATENATE(TEXT(_xlfn.SWITCH(A1246, "Tiny", "1", "Mini", "2", "Junior", "3", "Senior", "4", "GCSE", "5"),"00"),"-", IF(ISBLANK(B1246), "XX", TEXT(B1246,"00")), "-", TEXT(C1246,"000")),"")</f>
        <v>05-XX-037</v>
      </c>
      <c r="H1246" t="str">
        <f>A1246&amp;D1246</f>
        <v>GCSEa59c43a7-5633-4169-8964-e7b6f4ea4e7a</v>
      </c>
      <c r="I1246" s="97" t="str">
        <f>IF(ISBLANK(A1246), "", IF(ISNUMBER(B1246),_xlfn.CONCAT(E1246, B1246, ".", C1246), _xlfn.CONCAT(E1246, C1246)))</f>
        <v>GCSE37</v>
      </c>
    </row>
    <row r="1247" spans="1:9" x14ac:dyDescent="0.45">
      <c r="A1247" s="96" t="s">
        <v>14</v>
      </c>
      <c r="C1247" s="92">
        <v>37</v>
      </c>
      <c r="D1247" s="93" t="s">
        <v>3152</v>
      </c>
      <c r="E1247" t="str" cm="1">
        <f t="array" ref="E1247">IFERROR(_xlfn.SWITCH(A1247, "Tiny", "TS", "Mini", "MC", "Junior", "JC", "Senior", "SC", "GCSE", "GCSE"),"")</f>
        <v>GCSE</v>
      </c>
      <c r="F1247" s="92" t="str">
        <f ca="1">IFERROR(VLOOKUP(I1247,INDIRECT(A1247&amp;"!"&amp;" C:D"), 2, FALSE),"")</f>
        <v>SQL</v>
      </c>
      <c r="G1247" s="92" t="str" cm="1">
        <f t="array" ref="G1247">IFERROR(CONCATENATE(TEXT(_xlfn.SWITCH(A1247, "Tiny", "1", "Mini", "2", "Junior", "3", "Senior", "4", "GCSE", "5"),"00"),"-", IF(ISBLANK(B1247), "XX", TEXT(B1247,"00")), "-", TEXT(C1247,"000")),"")</f>
        <v>05-XX-037</v>
      </c>
      <c r="H1247" t="str">
        <f>A1247&amp;D1247</f>
        <v>GCSEb698f4c1-db27-453f-a9a0-c3c5e21a37b7</v>
      </c>
      <c r="I1247" s="97" t="str">
        <f>IF(ISBLANK(A1247), "", IF(ISNUMBER(B1247),_xlfn.CONCAT(E1247, B1247, ".", C1247), _xlfn.CONCAT(E1247, C1247)))</f>
        <v>GCSE37</v>
      </c>
    </row>
    <row r="1248" spans="1:9" x14ac:dyDescent="0.45">
      <c r="A1248" s="96" t="s">
        <v>14</v>
      </c>
      <c r="C1248" s="92">
        <v>37</v>
      </c>
      <c r="D1248" s="93" t="s">
        <v>3175</v>
      </c>
      <c r="E1248" t="str" cm="1">
        <f t="array" ref="E1248">IFERROR(_xlfn.SWITCH(A1248, "Tiny", "TS", "Mini", "MC", "Junior", "JC", "Senior", "SC", "GCSE", "GCSE"),"")</f>
        <v>GCSE</v>
      </c>
      <c r="F1248" s="92" t="str">
        <f ca="1">IFERROR(VLOOKUP(I1248,INDIRECT(A1248&amp;"!"&amp;" C:D"), 2, FALSE),"")</f>
        <v>SQL</v>
      </c>
      <c r="G1248" s="92" t="str" cm="1">
        <f t="array" ref="G1248">IFERROR(CONCATENATE(TEXT(_xlfn.SWITCH(A1248, "Tiny", "1", "Mini", "2", "Junior", "3", "Senior", "4", "GCSE", "5"),"00"),"-", IF(ISBLANK(B1248), "XX", TEXT(B1248,"00")), "-", TEXT(C1248,"000")),"")</f>
        <v>05-XX-037</v>
      </c>
      <c r="H1248" t="str">
        <f>A1248&amp;D1248</f>
        <v>GCSEe11d7279-4263-4b44-9d40-aa04f595ad5a</v>
      </c>
      <c r="I1248" s="97" t="str">
        <f>IF(ISBLANK(A1248), "", IF(ISNUMBER(B1248),_xlfn.CONCAT(E1248, B1248, ".", C1248), _xlfn.CONCAT(E1248, C1248)))</f>
        <v>GCSE37</v>
      </c>
    </row>
    <row r="1249" spans="1:9" x14ac:dyDescent="0.45">
      <c r="A1249" s="96" t="s">
        <v>14</v>
      </c>
      <c r="C1249" s="92">
        <v>37</v>
      </c>
      <c r="D1249" s="93" t="s">
        <v>3169</v>
      </c>
      <c r="E1249" t="str" cm="1">
        <f t="array" ref="E1249">IFERROR(_xlfn.SWITCH(A1249, "Tiny", "TS", "Mini", "MC", "Junior", "JC", "Senior", "SC", "GCSE", "GCSE"),"")</f>
        <v>GCSE</v>
      </c>
      <c r="F1249" s="92" t="str">
        <f ca="1">IFERROR(VLOOKUP(I1249,INDIRECT(A1249&amp;"!"&amp;" C:D"), 2, FALSE),"")</f>
        <v>SQL</v>
      </c>
      <c r="G1249" s="92" t="str" cm="1">
        <f t="array" ref="G1249">IFERROR(CONCATENATE(TEXT(_xlfn.SWITCH(A1249, "Tiny", "1", "Mini", "2", "Junior", "3", "Senior", "4", "GCSE", "5"),"00"),"-", IF(ISBLANK(B1249), "XX", TEXT(B1249,"00")), "-", TEXT(C1249,"000")),"")</f>
        <v>05-XX-037</v>
      </c>
      <c r="H1249" t="str">
        <f>A1249&amp;D1249</f>
        <v>GCSEe70bba47-4fdf-4748-9df1-88752c1cc493</v>
      </c>
      <c r="I1249" s="97" t="str">
        <f>IF(ISBLANK(A1249), "", IF(ISNUMBER(B1249),_xlfn.CONCAT(E1249, B1249, ".", C1249), _xlfn.CONCAT(E1249, C1249)))</f>
        <v>GCSE37</v>
      </c>
    </row>
    <row r="1250" spans="1:9" x14ac:dyDescent="0.45">
      <c r="A1250" s="96" t="s">
        <v>14</v>
      </c>
      <c r="C1250" s="92">
        <v>37</v>
      </c>
      <c r="D1250" s="93" t="s">
        <v>3158</v>
      </c>
      <c r="E1250" t="str" cm="1">
        <f t="array" ref="E1250">IFERROR(_xlfn.SWITCH(A1250, "Tiny", "TS", "Mini", "MC", "Junior", "JC", "Senior", "SC", "GCSE", "GCSE"),"")</f>
        <v>GCSE</v>
      </c>
      <c r="F1250" s="92" t="str">
        <f ca="1">IFERROR(VLOOKUP(I1250,INDIRECT(A1250&amp;"!"&amp;" C:D"), 2, FALSE),"")</f>
        <v>SQL</v>
      </c>
      <c r="G1250" s="92" t="str" cm="1">
        <f t="array" ref="G1250">IFERROR(CONCATENATE(TEXT(_xlfn.SWITCH(A1250, "Tiny", "1", "Mini", "2", "Junior", "3", "Senior", "4", "GCSE", "5"),"00"),"-", IF(ISBLANK(B1250), "XX", TEXT(B1250,"00")), "-", TEXT(C1250,"000")),"")</f>
        <v>05-XX-037</v>
      </c>
      <c r="H1250" t="str">
        <f>A1250&amp;D1250</f>
        <v>GCSEe9c5aea5-f817-4a8a-808f-17d610a382ba</v>
      </c>
      <c r="I1250" s="97" t="str">
        <f>IF(ISBLANK(A1250), "", IF(ISNUMBER(B1250),_xlfn.CONCAT(E1250, B1250, ".", C1250), _xlfn.CONCAT(E1250, C1250)))</f>
        <v>GCSE37</v>
      </c>
    </row>
    <row r="1251" spans="1:9" x14ac:dyDescent="0.45">
      <c r="A1251" s="96" t="s">
        <v>14</v>
      </c>
      <c r="C1251" s="92">
        <v>38</v>
      </c>
      <c r="D1251" s="93" t="s">
        <v>3149</v>
      </c>
      <c r="E1251" t="str" cm="1">
        <f t="array" ref="E1251">IFERROR(_xlfn.SWITCH(A1251, "Tiny", "TS", "Mini", "MC", "Junior", "JC", "Senior", "SC", "GCSE", "GCSE"),"")</f>
        <v>GCSE</v>
      </c>
      <c r="F1251" s="92" t="str">
        <f ca="1">IFERROR(VLOOKUP(I1251,INDIRECT(A1251&amp;"!"&amp;" C:D"), 2, FALSE),"")</f>
        <v>Databases</v>
      </c>
      <c r="G1251" s="92" t="str" cm="1">
        <f t="array" ref="G1251">IFERROR(CONCATENATE(TEXT(_xlfn.SWITCH(A1251, "Tiny", "1", "Mini", "2", "Junior", "3", "Senior", "4", "GCSE", "5"),"00"),"-", IF(ISBLANK(B1251), "XX", TEXT(B1251,"00")), "-", TEXT(C1251,"000")),"")</f>
        <v>05-XX-038</v>
      </c>
      <c r="H1251" t="str">
        <f>A1251&amp;D1251</f>
        <v>GCSE01cd5123-668a-4526-95f4-96421f00ef78</v>
      </c>
      <c r="I1251" s="97" t="str">
        <f>IF(ISBLANK(A1251), "", IF(ISNUMBER(B1251),_xlfn.CONCAT(E1251, B1251, ".", C1251), _xlfn.CONCAT(E1251, C1251)))</f>
        <v>GCSE38</v>
      </c>
    </row>
    <row r="1252" spans="1:9" x14ac:dyDescent="0.45">
      <c r="A1252" s="96" t="s">
        <v>14</v>
      </c>
      <c r="C1252" s="92">
        <v>38</v>
      </c>
      <c r="D1252" s="93" t="s">
        <v>3146</v>
      </c>
      <c r="E1252" t="str" cm="1">
        <f t="array" ref="E1252">IFERROR(_xlfn.SWITCH(A1252, "Tiny", "TS", "Mini", "MC", "Junior", "JC", "Senior", "SC", "GCSE", "GCSE"),"")</f>
        <v>GCSE</v>
      </c>
      <c r="F1252" s="92" t="str">
        <f ca="1">IFERROR(VLOOKUP(I1252,INDIRECT(A1252&amp;"!"&amp;" C:D"), 2, FALSE),"")</f>
        <v>Databases</v>
      </c>
      <c r="G1252" s="92" t="str" cm="1">
        <f t="array" ref="G1252">IFERROR(CONCATENATE(TEXT(_xlfn.SWITCH(A1252, "Tiny", "1", "Mini", "2", "Junior", "3", "Senior", "4", "GCSE", "5"),"00"),"-", IF(ISBLANK(B1252), "XX", TEXT(B1252,"00")), "-", TEXT(C1252,"000")),"")</f>
        <v>05-XX-038</v>
      </c>
      <c r="H1252" t="str">
        <f>A1252&amp;D1252</f>
        <v>GCSE065cbc6f-6435-431c-9c28-6bdf27c5fc6c</v>
      </c>
      <c r="I1252" s="97" t="str">
        <f>IF(ISBLANK(A1252), "", IF(ISNUMBER(B1252),_xlfn.CONCAT(E1252, B1252, ".", C1252), _xlfn.CONCAT(E1252, C1252)))</f>
        <v>GCSE38</v>
      </c>
    </row>
    <row r="1253" spans="1:9" x14ac:dyDescent="0.45">
      <c r="A1253" s="96" t="s">
        <v>14</v>
      </c>
      <c r="C1253" s="92">
        <v>38</v>
      </c>
      <c r="D1253" s="93" t="s">
        <v>3161</v>
      </c>
      <c r="E1253" t="str" cm="1">
        <f t="array" ref="E1253">IFERROR(_xlfn.SWITCH(A1253, "Tiny", "TS", "Mini", "MC", "Junior", "JC", "Senior", "SC", "GCSE", "GCSE"),"")</f>
        <v>GCSE</v>
      </c>
      <c r="F1253" s="92" t="str">
        <f ca="1">IFERROR(VLOOKUP(I1253,INDIRECT(A1253&amp;"!"&amp;" C:D"), 2, FALSE),"")</f>
        <v>Databases</v>
      </c>
      <c r="G1253" s="92" t="str" cm="1">
        <f t="array" ref="G1253">IFERROR(CONCATENATE(TEXT(_xlfn.SWITCH(A1253, "Tiny", "1", "Mini", "2", "Junior", "3", "Senior", "4", "GCSE", "5"),"00"),"-", IF(ISBLANK(B1253), "XX", TEXT(B1253,"00")), "-", TEXT(C1253,"000")),"")</f>
        <v>05-XX-038</v>
      </c>
      <c r="H1253" t="str">
        <f>A1253&amp;D1253</f>
        <v>GCSE7c3c653a-1860-4c5c-b4b7-12111f126d83</v>
      </c>
      <c r="I1253" s="97" t="str">
        <f>IF(ISBLANK(A1253), "", IF(ISNUMBER(B1253),_xlfn.CONCAT(E1253, B1253, ".", C1253), _xlfn.CONCAT(E1253, C1253)))</f>
        <v>GCSE38</v>
      </c>
    </row>
    <row r="1254" spans="1:9" x14ac:dyDescent="0.45">
      <c r="A1254" s="96" t="s">
        <v>14</v>
      </c>
      <c r="C1254" s="92">
        <v>38</v>
      </c>
      <c r="D1254" s="93" t="s">
        <v>3155</v>
      </c>
      <c r="E1254" t="str" cm="1">
        <f t="array" ref="E1254">IFERROR(_xlfn.SWITCH(A1254, "Tiny", "TS", "Mini", "MC", "Junior", "JC", "Senior", "SC", "GCSE", "GCSE"),"")</f>
        <v>GCSE</v>
      </c>
      <c r="F1254" s="92" t="str">
        <f ca="1">IFERROR(VLOOKUP(I1254,INDIRECT(A1254&amp;"!"&amp;" C:D"), 2, FALSE),"")</f>
        <v>Databases</v>
      </c>
      <c r="G1254" s="92" t="str" cm="1">
        <f t="array" ref="G1254">IFERROR(CONCATENATE(TEXT(_xlfn.SWITCH(A1254, "Tiny", "1", "Mini", "2", "Junior", "3", "Senior", "4", "GCSE", "5"),"00"),"-", IF(ISBLANK(B1254), "XX", TEXT(B1254,"00")), "-", TEXT(C1254,"000")),"")</f>
        <v>05-XX-038</v>
      </c>
      <c r="H1254" t="str">
        <f>A1254&amp;D1254</f>
        <v>GCSE864f4976-05da-446e-9d67-3aa0007b58cb</v>
      </c>
      <c r="I1254" s="97" t="str">
        <f>IF(ISBLANK(A1254), "", IF(ISNUMBER(B1254),_xlfn.CONCAT(E1254, B1254, ".", C1254), _xlfn.CONCAT(E1254, C1254)))</f>
        <v>GCSE38</v>
      </c>
    </row>
    <row r="1255" spans="1:9" x14ac:dyDescent="0.45">
      <c r="A1255" s="96" t="s">
        <v>14</v>
      </c>
      <c r="C1255" s="92">
        <v>38</v>
      </c>
      <c r="D1255" s="93" t="s">
        <v>3140</v>
      </c>
      <c r="E1255" t="str" cm="1">
        <f t="array" ref="E1255">IFERROR(_xlfn.SWITCH(A1255, "Tiny", "TS", "Mini", "MC", "Junior", "JC", "Senior", "SC", "GCSE", "GCSE"),"")</f>
        <v>GCSE</v>
      </c>
      <c r="F1255" s="92" t="str">
        <f ca="1">IFERROR(VLOOKUP(I1255,INDIRECT(A1255&amp;"!"&amp;" C:D"), 2, FALSE),"")</f>
        <v>Databases</v>
      </c>
      <c r="G1255" s="92" t="str" cm="1">
        <f t="array" ref="G1255">IFERROR(CONCATENATE(TEXT(_xlfn.SWITCH(A1255, "Tiny", "1", "Mini", "2", "Junior", "3", "Senior", "4", "GCSE", "5"),"00"),"-", IF(ISBLANK(B1255), "XX", TEXT(B1255,"00")), "-", TEXT(C1255,"000")),"")</f>
        <v>05-XX-038</v>
      </c>
      <c r="H1255" t="str">
        <f>A1255&amp;D1255</f>
        <v>GCSEa47008a3-a460-4c10-a0fe-83a32d207efc</v>
      </c>
      <c r="I1255" s="97" t="str">
        <f>IF(ISBLANK(A1255), "", IF(ISNUMBER(B1255),_xlfn.CONCAT(E1255, B1255, ".", C1255), _xlfn.CONCAT(E1255, C1255)))</f>
        <v>GCSE38</v>
      </c>
    </row>
    <row r="1256" spans="1:9" x14ac:dyDescent="0.45">
      <c r="A1256" s="96" t="s">
        <v>14</v>
      </c>
      <c r="C1256" s="92">
        <v>38</v>
      </c>
      <c r="D1256" s="93" t="s">
        <v>3143</v>
      </c>
      <c r="E1256" t="str" cm="1">
        <f t="array" ref="E1256">IFERROR(_xlfn.SWITCH(A1256, "Tiny", "TS", "Mini", "MC", "Junior", "JC", "Senior", "SC", "GCSE", "GCSE"),"")</f>
        <v>GCSE</v>
      </c>
      <c r="F1256" s="92" t="str">
        <f ca="1">IFERROR(VLOOKUP(I1256,INDIRECT(A1256&amp;"!"&amp;" C:D"), 2, FALSE),"")</f>
        <v>Databases</v>
      </c>
      <c r="G1256" s="92" t="str" cm="1">
        <f t="array" ref="G1256">IFERROR(CONCATENATE(TEXT(_xlfn.SWITCH(A1256, "Tiny", "1", "Mini", "2", "Junior", "3", "Senior", "4", "GCSE", "5"),"00"),"-", IF(ISBLANK(B1256), "XX", TEXT(B1256,"00")), "-", TEXT(C1256,"000")),"")</f>
        <v>05-XX-038</v>
      </c>
      <c r="H1256" t="str">
        <f>A1256&amp;D1256</f>
        <v>GCSEa59c43a7-5633-4169-8964-e7b6f4ea4e7a</v>
      </c>
      <c r="I1256" s="97" t="str">
        <f>IF(ISBLANK(A1256), "", IF(ISNUMBER(B1256),_xlfn.CONCAT(E1256, B1256, ".", C1256), _xlfn.CONCAT(E1256, C1256)))</f>
        <v>GCSE38</v>
      </c>
    </row>
    <row r="1257" spans="1:9" x14ac:dyDescent="0.45">
      <c r="A1257" s="96" t="s">
        <v>14</v>
      </c>
      <c r="C1257" s="92">
        <v>38</v>
      </c>
      <c r="D1257" s="93" t="s">
        <v>3152</v>
      </c>
      <c r="E1257" t="str" cm="1">
        <f t="array" ref="E1257">IFERROR(_xlfn.SWITCH(A1257, "Tiny", "TS", "Mini", "MC", "Junior", "JC", "Senior", "SC", "GCSE", "GCSE"),"")</f>
        <v>GCSE</v>
      </c>
      <c r="F1257" s="92" t="str">
        <f ca="1">IFERROR(VLOOKUP(I1257,INDIRECT(A1257&amp;"!"&amp;" C:D"), 2, FALSE),"")</f>
        <v>Databases</v>
      </c>
      <c r="G1257" s="92" t="str" cm="1">
        <f t="array" ref="G1257">IFERROR(CONCATENATE(TEXT(_xlfn.SWITCH(A1257, "Tiny", "1", "Mini", "2", "Junior", "3", "Senior", "4", "GCSE", "5"),"00"),"-", IF(ISBLANK(B1257), "XX", TEXT(B1257,"00")), "-", TEXT(C1257,"000")),"")</f>
        <v>05-XX-038</v>
      </c>
      <c r="H1257" t="str">
        <f>A1257&amp;D1257</f>
        <v>GCSEb698f4c1-db27-453f-a9a0-c3c5e21a37b7</v>
      </c>
      <c r="I1257" s="97" t="str">
        <f>IF(ISBLANK(A1257), "", IF(ISNUMBER(B1257),_xlfn.CONCAT(E1257, B1257, ".", C1257), _xlfn.CONCAT(E1257, C1257)))</f>
        <v>GCSE38</v>
      </c>
    </row>
    <row r="1258" spans="1:9" x14ac:dyDescent="0.45">
      <c r="A1258" s="96" t="s">
        <v>14</v>
      </c>
      <c r="C1258" s="92">
        <v>38</v>
      </c>
      <c r="D1258" s="93" t="s">
        <v>3158</v>
      </c>
      <c r="E1258" t="str" cm="1">
        <f t="array" ref="E1258">IFERROR(_xlfn.SWITCH(A1258, "Tiny", "TS", "Mini", "MC", "Junior", "JC", "Senior", "SC", "GCSE", "GCSE"),"")</f>
        <v>GCSE</v>
      </c>
      <c r="F1258" s="92" t="str">
        <f ca="1">IFERROR(VLOOKUP(I1258,INDIRECT(A1258&amp;"!"&amp;" C:D"), 2, FALSE),"")</f>
        <v>Databases</v>
      </c>
      <c r="G1258" s="92" t="str" cm="1">
        <f t="array" ref="G1258">IFERROR(CONCATENATE(TEXT(_xlfn.SWITCH(A1258, "Tiny", "1", "Mini", "2", "Junior", "3", "Senior", "4", "GCSE", "5"),"00"),"-", IF(ISBLANK(B1258), "XX", TEXT(B1258,"00")), "-", TEXT(C1258,"000")),"")</f>
        <v>05-XX-038</v>
      </c>
      <c r="H1258" t="str">
        <f>A1258&amp;D1258</f>
        <v>GCSEe9c5aea5-f817-4a8a-808f-17d610a382ba</v>
      </c>
      <c r="I1258" s="97" t="str">
        <f>IF(ISBLANK(A1258), "", IF(ISNUMBER(B1258),_xlfn.CONCAT(E1258, B1258, ".", C1258), _xlfn.CONCAT(E1258, C1258)))</f>
        <v>GCSE38</v>
      </c>
    </row>
    <row r="1259" spans="1:9" x14ac:dyDescent="0.45">
      <c r="A1259" s="96" t="s">
        <v>14</v>
      </c>
      <c r="C1259" s="92">
        <v>39</v>
      </c>
      <c r="D1259" s="93" t="s">
        <v>2712</v>
      </c>
      <c r="E1259" t="str" cm="1">
        <f t="array" ref="E1259">IFERROR(_xlfn.SWITCH(A1259, "Tiny", "TS", "Mini", "MC", "Junior", "JC", "Senior", "SC", "GCSE", "GCSE"),"")</f>
        <v>GCSE</v>
      </c>
      <c r="F1259" s="92" t="str">
        <f ca="1">IFERROR(VLOOKUP(I1259,INDIRECT(A1259&amp;"!"&amp;" C:D"), 2, FALSE),"")</f>
        <v>Linear/Binary Search Algorithms</v>
      </c>
      <c r="G1259" s="92" t="str" cm="1">
        <f t="array" ref="G1259">IFERROR(CONCATENATE(TEXT(_xlfn.SWITCH(A1259, "Tiny", "1", "Mini", "2", "Junior", "3", "Senior", "4", "GCSE", "5"),"00"),"-", IF(ISBLANK(B1259), "XX", TEXT(B1259,"00")), "-", TEXT(C1259,"000")),"")</f>
        <v>05-XX-039</v>
      </c>
      <c r="H1259" t="str">
        <f>A1259&amp;D1259</f>
        <v>GCSE0c083bb5-2110-46d4-b040-6f0a41043229</v>
      </c>
      <c r="I1259" s="97" t="str">
        <f>IF(ISBLANK(A1259), "", IF(ISNUMBER(B1259),_xlfn.CONCAT(E1259, B1259, ".", C1259), _xlfn.CONCAT(E1259, C1259)))</f>
        <v>GCSE39</v>
      </c>
    </row>
    <row r="1260" spans="1:9" x14ac:dyDescent="0.45">
      <c r="A1260" s="96" t="s">
        <v>14</v>
      </c>
      <c r="C1260" s="92">
        <v>39</v>
      </c>
      <c r="D1260" s="93" t="s">
        <v>2701</v>
      </c>
      <c r="E1260" t="str" cm="1">
        <f t="array" ref="E1260">IFERROR(_xlfn.SWITCH(A1260, "Tiny", "TS", "Mini", "MC", "Junior", "JC", "Senior", "SC", "GCSE", "GCSE"),"")</f>
        <v>GCSE</v>
      </c>
      <c r="F1260" s="92" t="str">
        <f ca="1">IFERROR(VLOOKUP(I1260,INDIRECT(A1260&amp;"!"&amp;" C:D"), 2, FALSE),"")</f>
        <v>Linear/Binary Search Algorithms</v>
      </c>
      <c r="G1260" s="92" t="str" cm="1">
        <f t="array" ref="G1260">IFERROR(CONCATENATE(TEXT(_xlfn.SWITCH(A1260, "Tiny", "1", "Mini", "2", "Junior", "3", "Senior", "4", "GCSE", "5"),"00"),"-", IF(ISBLANK(B1260), "XX", TEXT(B1260,"00")), "-", TEXT(C1260,"000")),"")</f>
        <v>05-XX-039</v>
      </c>
      <c r="H1260" t="str">
        <f>A1260&amp;D1260</f>
        <v>GCSE9b8dc86b-e9b9-4e02-b020-ceb7d7b87619</v>
      </c>
      <c r="I1260" s="97" t="str">
        <f>IF(ISBLANK(A1260), "", IF(ISNUMBER(B1260),_xlfn.CONCAT(E1260, B1260, ".", C1260), _xlfn.CONCAT(E1260, C1260)))</f>
        <v>GCSE39</v>
      </c>
    </row>
    <row r="1261" spans="1:9" x14ac:dyDescent="0.45">
      <c r="A1261" s="96" t="s">
        <v>14</v>
      </c>
      <c r="C1261" s="92">
        <v>39</v>
      </c>
      <c r="D1261" s="93" t="s">
        <v>2707</v>
      </c>
      <c r="E1261" t="str" cm="1">
        <f t="array" ref="E1261">IFERROR(_xlfn.SWITCH(A1261, "Tiny", "TS", "Mini", "MC", "Junior", "JC", "Senior", "SC", "GCSE", "GCSE"),"")</f>
        <v>GCSE</v>
      </c>
      <c r="F1261" s="92" t="str">
        <f ca="1">IFERROR(VLOOKUP(I1261,INDIRECT(A1261&amp;"!"&amp;" C:D"), 2, FALSE),"")</f>
        <v>Linear/Binary Search Algorithms</v>
      </c>
      <c r="G1261" s="92" t="str" cm="1">
        <f t="array" ref="G1261">IFERROR(CONCATENATE(TEXT(_xlfn.SWITCH(A1261, "Tiny", "1", "Mini", "2", "Junior", "3", "Senior", "4", "GCSE", "5"),"00"),"-", IF(ISBLANK(B1261), "XX", TEXT(B1261,"00")), "-", TEXT(C1261,"000")),"")</f>
        <v>05-XX-039</v>
      </c>
      <c r="H1261" t="str">
        <f>A1261&amp;D1261</f>
        <v>GCSEa99026b5-133f-4fd9-8dfc-02aa1714fbfc</v>
      </c>
      <c r="I1261" s="97" t="str">
        <f>IF(ISBLANK(A1261), "", IF(ISNUMBER(B1261),_xlfn.CONCAT(E1261, B1261, ".", C1261), _xlfn.CONCAT(E1261, C1261)))</f>
        <v>GCSE39</v>
      </c>
    </row>
    <row r="1262" spans="1:9" x14ac:dyDescent="0.45">
      <c r="A1262" s="96" t="s">
        <v>14</v>
      </c>
      <c r="C1262" s="92">
        <v>39</v>
      </c>
      <c r="D1262" s="93" t="s">
        <v>2704</v>
      </c>
      <c r="E1262" t="str" cm="1">
        <f t="array" ref="E1262">IFERROR(_xlfn.SWITCH(A1262, "Tiny", "TS", "Mini", "MC", "Junior", "JC", "Senior", "SC", "GCSE", "GCSE"),"")</f>
        <v>GCSE</v>
      </c>
      <c r="F1262" s="92" t="str">
        <f ca="1">IFERROR(VLOOKUP(I1262,INDIRECT(A1262&amp;"!"&amp;" C:D"), 2, FALSE),"")</f>
        <v>Linear/Binary Search Algorithms</v>
      </c>
      <c r="G1262" s="92" t="str" cm="1">
        <f t="array" ref="G1262">IFERROR(CONCATENATE(TEXT(_xlfn.SWITCH(A1262, "Tiny", "1", "Mini", "2", "Junior", "3", "Senior", "4", "GCSE", "5"),"00"),"-", IF(ISBLANK(B1262), "XX", TEXT(B1262,"00")), "-", TEXT(C1262,"000")),"")</f>
        <v>05-XX-039</v>
      </c>
      <c r="H1262" t="str">
        <f>A1262&amp;D1262</f>
        <v>GCSEd017da94-2609-430c-b486-0f60c0b51912</v>
      </c>
      <c r="I1262" s="97" t="str">
        <f>IF(ISBLANK(A1262), "", IF(ISNUMBER(B1262),_xlfn.CONCAT(E1262, B1262, ".", C1262), _xlfn.CONCAT(E1262, C1262)))</f>
        <v>GCSE39</v>
      </c>
    </row>
    <row r="1263" spans="1:9" x14ac:dyDescent="0.45">
      <c r="A1263" s="96" t="s">
        <v>14</v>
      </c>
      <c r="C1263" s="92">
        <v>39</v>
      </c>
      <c r="D1263" s="93" t="s">
        <v>2698</v>
      </c>
      <c r="E1263" t="str" cm="1">
        <f t="array" ref="E1263">IFERROR(_xlfn.SWITCH(A1263, "Tiny", "TS", "Mini", "MC", "Junior", "JC", "Senior", "SC", "GCSE", "GCSE"),"")</f>
        <v>GCSE</v>
      </c>
      <c r="F1263" s="92" t="str">
        <f ca="1">IFERROR(VLOOKUP(I1263,INDIRECT(A1263&amp;"!"&amp;" C:D"), 2, FALSE),"")</f>
        <v>Linear/Binary Search Algorithms</v>
      </c>
      <c r="G1263" s="92" t="str" cm="1">
        <f t="array" ref="G1263">IFERROR(CONCATENATE(TEXT(_xlfn.SWITCH(A1263, "Tiny", "1", "Mini", "2", "Junior", "3", "Senior", "4", "GCSE", "5"),"00"),"-", IF(ISBLANK(B1263), "XX", TEXT(B1263,"00")), "-", TEXT(C1263,"000")),"")</f>
        <v>05-XX-039</v>
      </c>
      <c r="H1263" t="str">
        <f>A1263&amp;D1263</f>
        <v>GCSEed7358b3-9a04-4551-a1c2-0aa02547c393</v>
      </c>
      <c r="I1263" s="97" t="str">
        <f>IF(ISBLANK(A1263), "", IF(ISNUMBER(B1263),_xlfn.CONCAT(E1263, B1263, ".", C1263), _xlfn.CONCAT(E1263, C1263)))</f>
        <v>GCSE39</v>
      </c>
    </row>
    <row r="1264" spans="1:9" x14ac:dyDescent="0.45">
      <c r="A1264" s="96" t="s">
        <v>14</v>
      </c>
      <c r="C1264" s="92">
        <v>40</v>
      </c>
      <c r="D1264" s="93" t="s">
        <v>2861</v>
      </c>
      <c r="E1264" t="str" cm="1">
        <f t="array" ref="E1264">IFERROR(_xlfn.SWITCH(A1264, "Tiny", "TS", "Mini", "MC", "Junior", "JC", "Senior", "SC", "GCSE", "GCSE"),"")</f>
        <v>GCSE</v>
      </c>
      <c r="F1264" s="92" t="str">
        <f ca="1">IFERROR(VLOOKUP(I1264,INDIRECT(A1264&amp;"!"&amp;" C:D"), 2, FALSE),"")</f>
        <v>Operations &amp; String Manipulation</v>
      </c>
      <c r="G1264" s="92" t="str" cm="1">
        <f t="array" ref="G1264">IFERROR(CONCATENATE(TEXT(_xlfn.SWITCH(A1264, "Tiny", "1", "Mini", "2", "Junior", "3", "Senior", "4", "GCSE", "5"),"00"),"-", IF(ISBLANK(B1264), "XX", TEXT(B1264,"00")), "-", TEXT(C1264,"000")),"")</f>
        <v>05-XX-040</v>
      </c>
      <c r="H1264" t="str">
        <f>A1264&amp;D1264</f>
        <v>GCSE1a495185-5f6e-4205-88f4-6db05d874055</v>
      </c>
      <c r="I1264" s="97" t="str">
        <f>IF(ISBLANK(A1264), "", IF(ISNUMBER(B1264),_xlfn.CONCAT(E1264, B1264, ".", C1264), _xlfn.CONCAT(E1264, C1264)))</f>
        <v>GCSE40</v>
      </c>
    </row>
    <row r="1265" spans="1:9" x14ac:dyDescent="0.45">
      <c r="A1265" s="96" t="s">
        <v>14</v>
      </c>
      <c r="C1265" s="92">
        <v>40</v>
      </c>
      <c r="D1265" s="93" t="s">
        <v>2852</v>
      </c>
      <c r="E1265" t="str" cm="1">
        <f t="array" ref="E1265">IFERROR(_xlfn.SWITCH(A1265, "Tiny", "TS", "Mini", "MC", "Junior", "JC", "Senior", "SC", "GCSE", "GCSE"),"")</f>
        <v>GCSE</v>
      </c>
      <c r="F1265" s="92" t="str">
        <f ca="1">IFERROR(VLOOKUP(I1265,INDIRECT(A1265&amp;"!"&amp;" C:D"), 2, FALSE),"")</f>
        <v>Operations &amp; String Manipulation</v>
      </c>
      <c r="G1265" s="92" t="str" cm="1">
        <f t="array" ref="G1265">IFERROR(CONCATENATE(TEXT(_xlfn.SWITCH(A1265, "Tiny", "1", "Mini", "2", "Junior", "3", "Senior", "4", "GCSE", "5"),"00"),"-", IF(ISBLANK(B1265), "XX", TEXT(B1265,"00")), "-", TEXT(C1265,"000")),"")</f>
        <v>05-XX-040</v>
      </c>
      <c r="H1265" t="str">
        <f>A1265&amp;D1265</f>
        <v>GCSE48469e38-1616-4fa8-968b-27c16cdf1662</v>
      </c>
      <c r="I1265" s="97" t="str">
        <f>IF(ISBLANK(A1265), "", IF(ISNUMBER(B1265),_xlfn.CONCAT(E1265, B1265, ".", C1265), _xlfn.CONCAT(E1265, C1265)))</f>
        <v>GCSE40</v>
      </c>
    </row>
    <row r="1266" spans="1:9" x14ac:dyDescent="0.45">
      <c r="A1266" s="96" t="s">
        <v>14</v>
      </c>
      <c r="C1266" s="92">
        <v>40</v>
      </c>
      <c r="D1266" s="93" t="s">
        <v>2855</v>
      </c>
      <c r="E1266" t="str" cm="1">
        <f t="array" ref="E1266">IFERROR(_xlfn.SWITCH(A1266, "Tiny", "TS", "Mini", "MC", "Junior", "JC", "Senior", "SC", "GCSE", "GCSE"),"")</f>
        <v>GCSE</v>
      </c>
      <c r="F1266" s="92" t="str">
        <f ca="1">IFERROR(VLOOKUP(I1266,INDIRECT(A1266&amp;"!"&amp;" C:D"), 2, FALSE),"")</f>
        <v>Operations &amp; String Manipulation</v>
      </c>
      <c r="G1266" s="92" t="str" cm="1">
        <f t="array" ref="G1266">IFERROR(CONCATENATE(TEXT(_xlfn.SWITCH(A1266, "Tiny", "1", "Mini", "2", "Junior", "3", "Senior", "4", "GCSE", "5"),"00"),"-", IF(ISBLANK(B1266), "XX", TEXT(B1266,"00")), "-", TEXT(C1266,"000")),"")</f>
        <v>05-XX-040</v>
      </c>
      <c r="H1266" t="str">
        <f>A1266&amp;D1266</f>
        <v>GCSE60974bd3-4bb2-4b9d-bde6-c745bd7fc494</v>
      </c>
      <c r="I1266" s="97" t="str">
        <f>IF(ISBLANK(A1266), "", IF(ISNUMBER(B1266),_xlfn.CONCAT(E1266, B1266, ".", C1266), _xlfn.CONCAT(E1266, C1266)))</f>
        <v>GCSE40</v>
      </c>
    </row>
    <row r="1267" spans="1:9" x14ac:dyDescent="0.45">
      <c r="A1267" s="96" t="s">
        <v>14</v>
      </c>
      <c r="C1267" s="92">
        <v>40</v>
      </c>
      <c r="D1267" s="93" t="s">
        <v>2877</v>
      </c>
      <c r="E1267" t="str" cm="1">
        <f t="array" ref="E1267">IFERROR(_xlfn.SWITCH(A1267, "Tiny", "TS", "Mini", "MC", "Junior", "JC", "Senior", "SC", "GCSE", "GCSE"),"")</f>
        <v>GCSE</v>
      </c>
      <c r="F1267" s="92" t="str">
        <f ca="1">IFERROR(VLOOKUP(I1267,INDIRECT(A1267&amp;"!"&amp;" C:D"), 2, FALSE),"")</f>
        <v>Operations &amp; String Manipulation</v>
      </c>
      <c r="G1267" s="92" t="str" cm="1">
        <f t="array" ref="G1267">IFERROR(CONCATENATE(TEXT(_xlfn.SWITCH(A1267, "Tiny", "1", "Mini", "2", "Junior", "3", "Senior", "4", "GCSE", "5"),"00"),"-", IF(ISBLANK(B1267), "XX", TEXT(B1267,"00")), "-", TEXT(C1267,"000")),"")</f>
        <v>05-XX-040</v>
      </c>
      <c r="H1267" t="str">
        <f>A1267&amp;D1267</f>
        <v>GCSE7f8a638f-8bc6-499e-a6d6-e6ee0e67d97f</v>
      </c>
      <c r="I1267" s="97" t="str">
        <f>IF(ISBLANK(A1267), "", IF(ISNUMBER(B1267),_xlfn.CONCAT(E1267, B1267, ".", C1267), _xlfn.CONCAT(E1267, C1267)))</f>
        <v>GCSE40</v>
      </c>
    </row>
    <row r="1268" spans="1:9" x14ac:dyDescent="0.45">
      <c r="A1268" s="96" t="s">
        <v>14</v>
      </c>
      <c r="C1268" s="92">
        <v>40</v>
      </c>
      <c r="D1268" s="93" t="s">
        <v>2867</v>
      </c>
      <c r="E1268" t="str" cm="1">
        <f t="array" ref="E1268">IFERROR(_xlfn.SWITCH(A1268, "Tiny", "TS", "Mini", "MC", "Junior", "JC", "Senior", "SC", "GCSE", "GCSE"),"")</f>
        <v>GCSE</v>
      </c>
      <c r="F1268" s="92" t="str">
        <f ca="1">IFERROR(VLOOKUP(I1268,INDIRECT(A1268&amp;"!"&amp;" C:D"), 2, FALSE),"")</f>
        <v>Operations &amp; String Manipulation</v>
      </c>
      <c r="G1268" s="92" t="str" cm="1">
        <f t="array" ref="G1268">IFERROR(CONCATENATE(TEXT(_xlfn.SWITCH(A1268, "Tiny", "1", "Mini", "2", "Junior", "3", "Senior", "4", "GCSE", "5"),"00"),"-", IF(ISBLANK(B1268), "XX", TEXT(B1268,"00")), "-", TEXT(C1268,"000")),"")</f>
        <v>05-XX-040</v>
      </c>
      <c r="H1268" t="str">
        <f>A1268&amp;D1268</f>
        <v>GCSE8f8ea771-de70-4b55-8b20-9a3999d40ffb</v>
      </c>
      <c r="I1268" s="97" t="str">
        <f>IF(ISBLANK(A1268), "", IF(ISNUMBER(B1268),_xlfn.CONCAT(E1268, B1268, ".", C1268), _xlfn.CONCAT(E1268, C1268)))</f>
        <v>GCSE40</v>
      </c>
    </row>
    <row r="1269" spans="1:9" x14ac:dyDescent="0.45">
      <c r="A1269" s="96" t="s">
        <v>14</v>
      </c>
      <c r="C1269" s="92">
        <v>40</v>
      </c>
      <c r="D1269" s="93" t="s">
        <v>2880</v>
      </c>
      <c r="E1269" t="str" cm="1">
        <f t="array" ref="E1269">IFERROR(_xlfn.SWITCH(A1269, "Tiny", "TS", "Mini", "MC", "Junior", "JC", "Senior", "SC", "GCSE", "GCSE"),"")</f>
        <v>GCSE</v>
      </c>
      <c r="F1269" s="92" t="str">
        <f ca="1">IFERROR(VLOOKUP(I1269,INDIRECT(A1269&amp;"!"&amp;" C:D"), 2, FALSE),"")</f>
        <v>Operations &amp; String Manipulation</v>
      </c>
      <c r="G1269" s="92" t="str" cm="1">
        <f t="array" ref="G1269">IFERROR(CONCATENATE(TEXT(_xlfn.SWITCH(A1269, "Tiny", "1", "Mini", "2", "Junior", "3", "Senior", "4", "GCSE", "5"),"00"),"-", IF(ISBLANK(B1269), "XX", TEXT(B1269,"00")), "-", TEXT(C1269,"000")),"")</f>
        <v>05-XX-040</v>
      </c>
      <c r="H1269" t="str">
        <f>A1269&amp;D1269</f>
        <v>GCSEb5769eaa-7e64-4755-86e3-a3bec8c9332b</v>
      </c>
      <c r="I1269" s="97" t="str">
        <f>IF(ISBLANK(A1269), "", IF(ISNUMBER(B1269),_xlfn.CONCAT(E1269, B1269, ".", C1269), _xlfn.CONCAT(E1269, C1269)))</f>
        <v>GCSE40</v>
      </c>
    </row>
    <row r="1270" spans="1:9" x14ac:dyDescent="0.45">
      <c r="A1270" s="96" t="s">
        <v>14</v>
      </c>
      <c r="C1270" s="92">
        <v>40</v>
      </c>
      <c r="D1270" s="93" t="s">
        <v>2864</v>
      </c>
      <c r="E1270" t="str" cm="1">
        <f t="array" ref="E1270">IFERROR(_xlfn.SWITCH(A1270, "Tiny", "TS", "Mini", "MC", "Junior", "JC", "Senior", "SC", "GCSE", "GCSE"),"")</f>
        <v>GCSE</v>
      </c>
      <c r="F1270" s="92" t="str">
        <f ca="1">IFERROR(VLOOKUP(I1270,INDIRECT(A1270&amp;"!"&amp;" C:D"), 2, FALSE),"")</f>
        <v>Operations &amp; String Manipulation</v>
      </c>
      <c r="G1270" s="92" t="str" cm="1">
        <f t="array" ref="G1270">IFERROR(CONCATENATE(TEXT(_xlfn.SWITCH(A1270, "Tiny", "1", "Mini", "2", "Junior", "3", "Senior", "4", "GCSE", "5"),"00"),"-", IF(ISBLANK(B1270), "XX", TEXT(B1270,"00")), "-", TEXT(C1270,"000")),"")</f>
        <v>05-XX-040</v>
      </c>
      <c r="H1270" t="str">
        <f>A1270&amp;D1270</f>
        <v>GCSEc1339f19-628e-44d0-b7e3-db97390ee190</v>
      </c>
      <c r="I1270" s="97" t="str">
        <f>IF(ISBLANK(A1270), "", IF(ISNUMBER(B1270),_xlfn.CONCAT(E1270, B1270, ".", C1270), _xlfn.CONCAT(E1270, C1270)))</f>
        <v>GCSE40</v>
      </c>
    </row>
    <row r="1271" spans="1:9" x14ac:dyDescent="0.45">
      <c r="A1271" s="96" t="s">
        <v>14</v>
      </c>
      <c r="C1271" s="92">
        <v>40</v>
      </c>
      <c r="D1271" s="93" t="s">
        <v>2858</v>
      </c>
      <c r="E1271" t="str" cm="1">
        <f t="array" ref="E1271">IFERROR(_xlfn.SWITCH(A1271, "Tiny", "TS", "Mini", "MC", "Junior", "JC", "Senior", "SC", "GCSE", "GCSE"),"")</f>
        <v>GCSE</v>
      </c>
      <c r="F1271" s="92" t="str">
        <f ca="1">IFERROR(VLOOKUP(I1271,INDIRECT(A1271&amp;"!"&amp;" C:D"), 2, FALSE),"")</f>
        <v>Operations &amp; String Manipulation</v>
      </c>
      <c r="G1271" s="92" t="str" cm="1">
        <f t="array" ref="G1271">IFERROR(CONCATENATE(TEXT(_xlfn.SWITCH(A1271, "Tiny", "1", "Mini", "2", "Junior", "3", "Senior", "4", "GCSE", "5"),"00"),"-", IF(ISBLANK(B1271), "XX", TEXT(B1271,"00")), "-", TEXT(C1271,"000")),"")</f>
        <v>05-XX-040</v>
      </c>
      <c r="H1271" t="str">
        <f>A1271&amp;D1271</f>
        <v>GCSEf2e23d5a-f8e0-491c-93a3-06776f3e33a3</v>
      </c>
      <c r="I1271" s="97" t="str">
        <f>IF(ISBLANK(A1271), "", IF(ISNUMBER(B1271),_xlfn.CONCAT(E1271, B1271, ".", C1271), _xlfn.CONCAT(E1271, C1271)))</f>
        <v>GCSE40</v>
      </c>
    </row>
    <row r="1272" spans="1:9" x14ac:dyDescent="0.45">
      <c r="A1272" s="96" t="s">
        <v>14</v>
      </c>
      <c r="C1272" s="92">
        <v>41</v>
      </c>
      <c r="D1272" s="93" t="s">
        <v>2796</v>
      </c>
      <c r="E1272" t="str" cm="1">
        <f t="array" ref="E1272">IFERROR(_xlfn.SWITCH(A1272, "Tiny", "TS", "Mini", "MC", "Junior", "JC", "Senior", "SC", "GCSE", "GCSE"),"")</f>
        <v>GCSE</v>
      </c>
      <c r="F1272" s="92" t="str">
        <f ca="1">IFERROR(VLOOKUP(I1272,INDIRECT(A1272&amp;"!"&amp;" C:D"), 2, FALSE),"")</f>
        <v>Program Flow</v>
      </c>
      <c r="G1272" s="92" t="str" cm="1">
        <f t="array" ref="G1272">IFERROR(CONCATENATE(TEXT(_xlfn.SWITCH(A1272, "Tiny", "1", "Mini", "2", "Junior", "3", "Senior", "4", "GCSE", "5"),"00"),"-", IF(ISBLANK(B1272), "XX", TEXT(B1272,"00")), "-", TEXT(C1272,"000")),"")</f>
        <v>05-XX-041</v>
      </c>
      <c r="H1272" t="str">
        <f>A1272&amp;D1272</f>
        <v>GCSE56bfe60e-b76d-4ab6-b9b6-e36c70c749ee</v>
      </c>
      <c r="I1272" s="97" t="str">
        <f>IF(ISBLANK(A1272), "", IF(ISNUMBER(B1272),_xlfn.CONCAT(E1272, B1272, ".", C1272), _xlfn.CONCAT(E1272, C1272)))</f>
        <v>GCSE41</v>
      </c>
    </row>
    <row r="1273" spans="1:9" x14ac:dyDescent="0.45">
      <c r="A1273" s="96" t="s">
        <v>14</v>
      </c>
      <c r="C1273" s="92">
        <v>41</v>
      </c>
      <c r="D1273" s="93" t="s">
        <v>2802</v>
      </c>
      <c r="E1273" t="str" cm="1">
        <f t="array" ref="E1273">IFERROR(_xlfn.SWITCH(A1273, "Tiny", "TS", "Mini", "MC", "Junior", "JC", "Senior", "SC", "GCSE", "GCSE"),"")</f>
        <v>GCSE</v>
      </c>
      <c r="F1273" s="92" t="str">
        <f ca="1">IFERROR(VLOOKUP(I1273,INDIRECT(A1273&amp;"!"&amp;" C:D"), 2, FALSE),"")</f>
        <v>Program Flow</v>
      </c>
      <c r="G1273" s="92" t="str" cm="1">
        <f t="array" ref="G1273">IFERROR(CONCATENATE(TEXT(_xlfn.SWITCH(A1273, "Tiny", "1", "Mini", "2", "Junior", "3", "Senior", "4", "GCSE", "5"),"00"),"-", IF(ISBLANK(B1273), "XX", TEXT(B1273,"00")), "-", TEXT(C1273,"000")),"")</f>
        <v>05-XX-041</v>
      </c>
      <c r="H1273" t="str">
        <f>A1273&amp;D1273</f>
        <v>GCSE59f9d801-3a53-4110-b16b-678170a97e8e</v>
      </c>
      <c r="I1273" s="97" t="str">
        <f>IF(ISBLANK(A1273), "", IF(ISNUMBER(B1273),_xlfn.CONCAT(E1273, B1273, ".", C1273), _xlfn.CONCAT(E1273, C1273)))</f>
        <v>GCSE41</v>
      </c>
    </row>
    <row r="1274" spans="1:9" x14ac:dyDescent="0.45">
      <c r="A1274" s="96" t="s">
        <v>14</v>
      </c>
      <c r="C1274" s="92">
        <v>41</v>
      </c>
      <c r="D1274" s="93" t="s">
        <v>2799</v>
      </c>
      <c r="E1274" t="str" cm="1">
        <f t="array" ref="E1274">IFERROR(_xlfn.SWITCH(A1274, "Tiny", "TS", "Mini", "MC", "Junior", "JC", "Senior", "SC", "GCSE", "GCSE"),"")</f>
        <v>GCSE</v>
      </c>
      <c r="F1274" s="92" t="str">
        <f ca="1">IFERROR(VLOOKUP(I1274,INDIRECT(A1274&amp;"!"&amp;" C:D"), 2, FALSE),"")</f>
        <v>Program Flow</v>
      </c>
      <c r="G1274" s="92" t="str" cm="1">
        <f t="array" ref="G1274">IFERROR(CONCATENATE(TEXT(_xlfn.SWITCH(A1274, "Tiny", "1", "Mini", "2", "Junior", "3", "Senior", "4", "GCSE", "5"),"00"),"-", IF(ISBLANK(B1274), "XX", TEXT(B1274,"00")), "-", TEXT(C1274,"000")),"")</f>
        <v>05-XX-041</v>
      </c>
      <c r="H1274" t="str">
        <f>A1274&amp;D1274</f>
        <v>GCSE879300c8-d0e9-40cf-8cd4-aca256378c6f</v>
      </c>
      <c r="I1274" s="97" t="str">
        <f>IF(ISBLANK(A1274), "", IF(ISNUMBER(B1274),_xlfn.CONCAT(E1274, B1274, ".", C1274), _xlfn.CONCAT(E1274, C1274)))</f>
        <v>GCSE41</v>
      </c>
    </row>
    <row r="1275" spans="1:9" x14ac:dyDescent="0.45">
      <c r="A1275" s="96" t="s">
        <v>14</v>
      </c>
      <c r="C1275" s="92">
        <v>41</v>
      </c>
      <c r="D1275" s="93" t="s">
        <v>701</v>
      </c>
      <c r="E1275" t="str" cm="1">
        <f t="array" ref="E1275">IFERROR(_xlfn.SWITCH(A1275, "Tiny", "TS", "Mini", "MC", "Junior", "JC", "Senior", "SC", "GCSE", "GCSE"),"")</f>
        <v>GCSE</v>
      </c>
      <c r="F1275" s="92" t="str">
        <f ca="1">IFERROR(VLOOKUP(I1275,INDIRECT(A1275&amp;"!"&amp;" C:D"), 2, FALSE),"")</f>
        <v>Program Flow</v>
      </c>
      <c r="G1275" s="92" t="str" cm="1">
        <f t="array" ref="G1275">IFERROR(CONCATENATE(TEXT(_xlfn.SWITCH(A1275, "Tiny", "1", "Mini", "2", "Junior", "3", "Senior", "4", "GCSE", "5"),"00"),"-", IF(ISBLANK(B1275), "XX", TEXT(B1275,"00")), "-", TEXT(C1275,"000")),"")</f>
        <v>05-XX-041</v>
      </c>
      <c r="H1275" t="str">
        <f>A1275&amp;D1275</f>
        <v>GCSEb1bbd865-3809-4aa0-ac76-02424ee2c2ff</v>
      </c>
      <c r="I1275" s="97" t="str">
        <f>IF(ISBLANK(A1275), "", IF(ISNUMBER(B1275),_xlfn.CONCAT(E1275, B1275, ".", C1275), _xlfn.CONCAT(E1275, C1275)))</f>
        <v>GCSE41</v>
      </c>
    </row>
    <row r="1276" spans="1:9" x14ac:dyDescent="0.45">
      <c r="A1276" s="96" t="s">
        <v>14</v>
      </c>
      <c r="C1276" s="92">
        <v>41</v>
      </c>
      <c r="D1276" s="93" t="s">
        <v>2793</v>
      </c>
      <c r="E1276" t="str" cm="1">
        <f t="array" ref="E1276">IFERROR(_xlfn.SWITCH(A1276, "Tiny", "TS", "Mini", "MC", "Junior", "JC", "Senior", "SC", "GCSE", "GCSE"),"")</f>
        <v>GCSE</v>
      </c>
      <c r="F1276" s="92" t="str">
        <f ca="1">IFERROR(VLOOKUP(I1276,INDIRECT(A1276&amp;"!"&amp;" C:D"), 2, FALSE),"")</f>
        <v>Program Flow</v>
      </c>
      <c r="G1276" s="92" t="str" cm="1">
        <f t="array" ref="G1276">IFERROR(CONCATENATE(TEXT(_xlfn.SWITCH(A1276, "Tiny", "1", "Mini", "2", "Junior", "3", "Senior", "4", "GCSE", "5"),"00"),"-", IF(ISBLANK(B1276), "XX", TEXT(B1276,"00")), "-", TEXT(C1276,"000")),"")</f>
        <v>05-XX-041</v>
      </c>
      <c r="H1276" t="str">
        <f>A1276&amp;D1276</f>
        <v>GCSEb3508cc0-c828-4841-b93e-4c6707ee4264</v>
      </c>
      <c r="I1276" s="97" t="str">
        <f>IF(ISBLANK(A1276), "", IF(ISNUMBER(B1276),_xlfn.CONCAT(E1276, B1276, ".", C1276), _xlfn.CONCAT(E1276, C1276)))</f>
        <v>GCSE41</v>
      </c>
    </row>
    <row r="1277" spans="1:9" x14ac:dyDescent="0.45">
      <c r="A1277" s="96" t="s">
        <v>14</v>
      </c>
      <c r="C1277" s="92">
        <v>41</v>
      </c>
      <c r="D1277" s="93" t="s">
        <v>2805</v>
      </c>
      <c r="E1277" t="str" cm="1">
        <f t="array" ref="E1277">IFERROR(_xlfn.SWITCH(A1277, "Tiny", "TS", "Mini", "MC", "Junior", "JC", "Senior", "SC", "GCSE", "GCSE"),"")</f>
        <v>GCSE</v>
      </c>
      <c r="F1277" s="92" t="str">
        <f ca="1">IFERROR(VLOOKUP(I1277,INDIRECT(A1277&amp;"!"&amp;" C:D"), 2, FALSE),"")</f>
        <v>Program Flow</v>
      </c>
      <c r="G1277" s="92" t="str" cm="1">
        <f t="array" ref="G1277">IFERROR(CONCATENATE(TEXT(_xlfn.SWITCH(A1277, "Tiny", "1", "Mini", "2", "Junior", "3", "Senior", "4", "GCSE", "5"),"00"),"-", IF(ISBLANK(B1277), "XX", TEXT(B1277,"00")), "-", TEXT(C1277,"000")),"")</f>
        <v>05-XX-041</v>
      </c>
      <c r="H1277" t="str">
        <f>A1277&amp;D1277</f>
        <v>GCSEdb243242-06f2-42e3-80af-23d12d730f39</v>
      </c>
      <c r="I1277" s="97" t="str">
        <f>IF(ISBLANK(A1277), "", IF(ISNUMBER(B1277),_xlfn.CONCAT(E1277, B1277, ".", C1277), _xlfn.CONCAT(E1277, C1277)))</f>
        <v>GCSE41</v>
      </c>
    </row>
    <row r="1278" spans="1:9" x14ac:dyDescent="0.45">
      <c r="A1278" s="96" t="s">
        <v>14</v>
      </c>
      <c r="C1278" s="92">
        <v>42</v>
      </c>
      <c r="D1278" s="93" t="s">
        <v>2941</v>
      </c>
      <c r="E1278" t="str" cm="1">
        <f t="array" ref="E1278">IFERROR(_xlfn.SWITCH(A1278, "Tiny", "TS", "Mini", "MC", "Junior", "JC", "Senior", "SC", "GCSE", "GCSE"),"")</f>
        <v>GCSE</v>
      </c>
      <c r="F1278" s="92" t="str">
        <f ca="1">IFERROR(VLOOKUP(I1278,INDIRECT(A1278&amp;"!"&amp;" C:D"), 2, FALSE),"")</f>
        <v>Testing</v>
      </c>
      <c r="G1278" s="92" t="str" cm="1">
        <f t="array" ref="G1278">IFERROR(CONCATENATE(TEXT(_xlfn.SWITCH(A1278, "Tiny", "1", "Mini", "2", "Junior", "3", "Senior", "4", "GCSE", "5"),"00"),"-", IF(ISBLANK(B1278), "XX", TEXT(B1278,"00")), "-", TEXT(C1278,"000")),"")</f>
        <v>05-XX-042</v>
      </c>
      <c r="H1278" t="str">
        <f>A1278&amp;D1278</f>
        <v>GCSE0da3bc49-8854-4c12-8ca4-625ed456d20d</v>
      </c>
      <c r="I1278" s="97" t="str">
        <f>IF(ISBLANK(A1278), "", IF(ISNUMBER(B1278),_xlfn.CONCAT(E1278, B1278, ".", C1278), _xlfn.CONCAT(E1278, C1278)))</f>
        <v>GCSE42</v>
      </c>
    </row>
    <row r="1279" spans="1:9" x14ac:dyDescent="0.45">
      <c r="A1279" s="96" t="s">
        <v>14</v>
      </c>
      <c r="C1279" s="92">
        <v>42</v>
      </c>
      <c r="D1279" s="93" t="s">
        <v>2947</v>
      </c>
      <c r="E1279" t="str" cm="1">
        <f t="array" ref="E1279">IFERROR(_xlfn.SWITCH(A1279, "Tiny", "TS", "Mini", "MC", "Junior", "JC", "Senior", "SC", "GCSE", "GCSE"),"")</f>
        <v>GCSE</v>
      </c>
      <c r="F1279" s="92" t="str">
        <f ca="1">IFERROR(VLOOKUP(I1279,INDIRECT(A1279&amp;"!"&amp;" C:D"), 2, FALSE),"")</f>
        <v>Testing</v>
      </c>
      <c r="G1279" s="92" t="str" cm="1">
        <f t="array" ref="G1279">IFERROR(CONCATENATE(TEXT(_xlfn.SWITCH(A1279, "Tiny", "1", "Mini", "2", "Junior", "3", "Senior", "4", "GCSE", "5"),"00"),"-", IF(ISBLANK(B1279), "XX", TEXT(B1279,"00")), "-", TEXT(C1279,"000")),"")</f>
        <v>05-XX-042</v>
      </c>
      <c r="H1279" t="str">
        <f>A1279&amp;D1279</f>
        <v>GCSE0edbdd85-a30f-4d73-8c8c-9ae265d1067f</v>
      </c>
      <c r="I1279" s="97" t="str">
        <f>IF(ISBLANK(A1279), "", IF(ISNUMBER(B1279),_xlfn.CONCAT(E1279, B1279, ".", C1279), _xlfn.CONCAT(E1279, C1279)))</f>
        <v>GCSE42</v>
      </c>
    </row>
    <row r="1280" spans="1:9" x14ac:dyDescent="0.45">
      <c r="A1280" s="96" t="s">
        <v>14</v>
      </c>
      <c r="C1280" s="92">
        <v>42</v>
      </c>
      <c r="D1280" s="93" t="s">
        <v>2757</v>
      </c>
      <c r="E1280" t="str" cm="1">
        <f t="array" ref="E1280">IFERROR(_xlfn.SWITCH(A1280, "Tiny", "TS", "Mini", "MC", "Junior", "JC", "Senior", "SC", "GCSE", "GCSE"),"")</f>
        <v>GCSE</v>
      </c>
      <c r="F1280" s="92" t="str">
        <f ca="1">IFERROR(VLOOKUP(I1280,INDIRECT(A1280&amp;"!"&amp;" C:D"), 2, FALSE),"")</f>
        <v>Testing</v>
      </c>
      <c r="G1280" s="92" t="str" cm="1">
        <f t="array" ref="G1280">IFERROR(CONCATENATE(TEXT(_xlfn.SWITCH(A1280, "Tiny", "1", "Mini", "2", "Junior", "3", "Senior", "4", "GCSE", "5"),"00"),"-", IF(ISBLANK(B1280), "XX", TEXT(B1280,"00")), "-", TEXT(C1280,"000")),"")</f>
        <v>05-XX-042</v>
      </c>
      <c r="H1280" t="str">
        <f>A1280&amp;D1280</f>
        <v>GCSE1c8d7c8b-b15b-410e-80fe-eacab5672254</v>
      </c>
      <c r="I1280" s="97" t="str">
        <f>IF(ISBLANK(A1280), "", IF(ISNUMBER(B1280),_xlfn.CONCAT(E1280, B1280, ".", C1280), _xlfn.CONCAT(E1280, C1280)))</f>
        <v>GCSE42</v>
      </c>
    </row>
    <row r="1281" spans="1:9" x14ac:dyDescent="0.45">
      <c r="A1281" s="96" t="s">
        <v>14</v>
      </c>
      <c r="C1281" s="92">
        <v>42</v>
      </c>
      <c r="D1281" s="93" t="s">
        <v>2754</v>
      </c>
      <c r="E1281" t="str" cm="1">
        <f t="array" ref="E1281">IFERROR(_xlfn.SWITCH(A1281, "Tiny", "TS", "Mini", "MC", "Junior", "JC", "Senior", "SC", "GCSE", "GCSE"),"")</f>
        <v>GCSE</v>
      </c>
      <c r="F1281" s="92" t="str">
        <f ca="1">IFERROR(VLOOKUP(I1281,INDIRECT(A1281&amp;"!"&amp;" C:D"), 2, FALSE),"")</f>
        <v>Testing</v>
      </c>
      <c r="G1281" s="92" t="str" cm="1">
        <f t="array" ref="G1281">IFERROR(CONCATENATE(TEXT(_xlfn.SWITCH(A1281, "Tiny", "1", "Mini", "2", "Junior", "3", "Senior", "4", "GCSE", "5"),"00"),"-", IF(ISBLANK(B1281), "XX", TEXT(B1281,"00")), "-", TEXT(C1281,"000")),"")</f>
        <v>05-XX-042</v>
      </c>
      <c r="H1281" t="str">
        <f>A1281&amp;D1281</f>
        <v>GCSE1fb5473d-d224-4583-b016-fe0864d4d4e3</v>
      </c>
      <c r="I1281" s="97" t="str">
        <f>IF(ISBLANK(A1281), "", IF(ISNUMBER(B1281),_xlfn.CONCAT(E1281, B1281, ".", C1281), _xlfn.CONCAT(E1281, C1281)))</f>
        <v>GCSE42</v>
      </c>
    </row>
    <row r="1282" spans="1:9" x14ac:dyDescent="0.45">
      <c r="A1282" s="96" t="s">
        <v>14</v>
      </c>
      <c r="C1282" s="92">
        <v>42</v>
      </c>
      <c r="D1282" s="93" t="s">
        <v>3276</v>
      </c>
      <c r="E1282" t="str" cm="1">
        <f t="array" ref="E1282">IFERROR(_xlfn.SWITCH(A1282, "Tiny", "TS", "Mini", "MC", "Junior", "JC", "Senior", "SC", "GCSE", "GCSE"),"")</f>
        <v>GCSE</v>
      </c>
      <c r="F1282" s="92" t="str">
        <f ca="1">IFERROR(VLOOKUP(I1282,INDIRECT(A1282&amp;"!"&amp;" C:D"), 2, FALSE),"")</f>
        <v>Testing</v>
      </c>
      <c r="G1282" s="92" t="str" cm="1">
        <f t="array" ref="G1282">IFERROR(CONCATENATE(TEXT(_xlfn.SWITCH(A1282, "Tiny", "1", "Mini", "2", "Junior", "3", "Senior", "4", "GCSE", "5"),"00"),"-", IF(ISBLANK(B1282), "XX", TEXT(B1282,"00")), "-", TEXT(C1282,"000")),"")</f>
        <v>05-XX-042</v>
      </c>
      <c r="H1282" t="str">
        <f>A1282&amp;D1282</f>
        <v>GCSE2ad1e0da-0026-4550-9739-1e5da77513f6</v>
      </c>
      <c r="I1282" s="97" t="str">
        <f>IF(ISBLANK(A1282), "", IF(ISNUMBER(B1282),_xlfn.CONCAT(E1282, B1282, ".", C1282), _xlfn.CONCAT(E1282, C1282)))</f>
        <v>GCSE42</v>
      </c>
    </row>
    <row r="1283" spans="1:9" x14ac:dyDescent="0.45">
      <c r="A1283" s="96" t="s">
        <v>14</v>
      </c>
      <c r="C1283" s="92">
        <v>42</v>
      </c>
      <c r="D1283" s="93" t="s">
        <v>2763</v>
      </c>
      <c r="E1283" t="str" cm="1">
        <f t="array" ref="E1283">IFERROR(_xlfn.SWITCH(A1283, "Tiny", "TS", "Mini", "MC", "Junior", "JC", "Senior", "SC", "GCSE", "GCSE"),"")</f>
        <v>GCSE</v>
      </c>
      <c r="F1283" s="92" t="str">
        <f ca="1">IFERROR(VLOOKUP(I1283,INDIRECT(A1283&amp;"!"&amp;" C:D"), 2, FALSE),"")</f>
        <v>Testing</v>
      </c>
      <c r="G1283" s="92" t="str" cm="1">
        <f t="array" ref="G1283">IFERROR(CONCATENATE(TEXT(_xlfn.SWITCH(A1283, "Tiny", "1", "Mini", "2", "Junior", "3", "Senior", "4", "GCSE", "5"),"00"),"-", IF(ISBLANK(B1283), "XX", TEXT(B1283,"00")), "-", TEXT(C1283,"000")),"")</f>
        <v>05-XX-042</v>
      </c>
      <c r="H1283" t="str">
        <f>A1283&amp;D1283</f>
        <v>GCSE55c5e357-43b9-4815-a731-82b09c4ec448</v>
      </c>
      <c r="I1283" s="97" t="str">
        <f>IF(ISBLANK(A1283), "", IF(ISNUMBER(B1283),_xlfn.CONCAT(E1283, B1283, ".", C1283), _xlfn.CONCAT(E1283, C1283)))</f>
        <v>GCSE42</v>
      </c>
    </row>
    <row r="1284" spans="1:9" x14ac:dyDescent="0.45">
      <c r="A1284" s="96" t="s">
        <v>14</v>
      </c>
      <c r="C1284" s="92">
        <v>42</v>
      </c>
      <c r="D1284" s="93" t="s">
        <v>2944</v>
      </c>
      <c r="E1284" t="str" cm="1">
        <f t="array" ref="E1284">IFERROR(_xlfn.SWITCH(A1284, "Tiny", "TS", "Mini", "MC", "Junior", "JC", "Senior", "SC", "GCSE", "GCSE"),"")</f>
        <v>GCSE</v>
      </c>
      <c r="F1284" s="92" t="str">
        <f ca="1">IFERROR(VLOOKUP(I1284,INDIRECT(A1284&amp;"!"&amp;" C:D"), 2, FALSE),"")</f>
        <v>Testing</v>
      </c>
      <c r="G1284" s="92" t="str" cm="1">
        <f t="array" ref="G1284">IFERROR(CONCATENATE(TEXT(_xlfn.SWITCH(A1284, "Tiny", "1", "Mini", "2", "Junior", "3", "Senior", "4", "GCSE", "5"),"00"),"-", IF(ISBLANK(B1284), "XX", TEXT(B1284,"00")), "-", TEXT(C1284,"000")),"")</f>
        <v>05-XX-042</v>
      </c>
      <c r="H1284" t="str">
        <f>A1284&amp;D1284</f>
        <v>GCSE630ecd67-2b11-4424-b750-aadb1e59b4b4</v>
      </c>
      <c r="I1284" s="97" t="str">
        <f>IF(ISBLANK(A1284), "", IF(ISNUMBER(B1284),_xlfn.CONCAT(E1284, B1284, ".", C1284), _xlfn.CONCAT(E1284, C1284)))</f>
        <v>GCSE42</v>
      </c>
    </row>
    <row r="1285" spans="1:9" x14ac:dyDescent="0.45">
      <c r="A1285" s="96" t="s">
        <v>14</v>
      </c>
      <c r="C1285" s="92">
        <v>42</v>
      </c>
      <c r="D1285" s="93" t="s">
        <v>3282</v>
      </c>
      <c r="E1285" t="str" cm="1">
        <f t="array" ref="E1285">IFERROR(_xlfn.SWITCH(A1285, "Tiny", "TS", "Mini", "MC", "Junior", "JC", "Senior", "SC", "GCSE", "GCSE"),"")</f>
        <v>GCSE</v>
      </c>
      <c r="F1285" s="92" t="str">
        <f ca="1">IFERROR(VLOOKUP(I1285,INDIRECT(A1285&amp;"!"&amp;" C:D"), 2, FALSE),"")</f>
        <v>Testing</v>
      </c>
      <c r="G1285" s="92" t="str" cm="1">
        <f t="array" ref="G1285">IFERROR(CONCATENATE(TEXT(_xlfn.SWITCH(A1285, "Tiny", "1", "Mini", "2", "Junior", "3", "Senior", "4", "GCSE", "5"),"00"),"-", IF(ISBLANK(B1285), "XX", TEXT(B1285,"00")), "-", TEXT(C1285,"000")),"")</f>
        <v>05-XX-042</v>
      </c>
      <c r="H1285" t="str">
        <f>A1285&amp;D1285</f>
        <v>GCSE9fb2a763-4aa1-405f-83b2-8b9f0a369a1e</v>
      </c>
      <c r="I1285" s="97" t="str">
        <f>IF(ISBLANK(A1285), "", IF(ISNUMBER(B1285),_xlfn.CONCAT(E1285, B1285, ".", C1285), _xlfn.CONCAT(E1285, C1285)))</f>
        <v>GCSE42</v>
      </c>
    </row>
    <row r="1286" spans="1:9" x14ac:dyDescent="0.45">
      <c r="A1286" s="96" t="s">
        <v>14</v>
      </c>
      <c r="C1286" s="92">
        <v>42</v>
      </c>
      <c r="D1286" s="93" t="s">
        <v>2766</v>
      </c>
      <c r="E1286" t="str" cm="1">
        <f t="array" ref="E1286">IFERROR(_xlfn.SWITCH(A1286, "Tiny", "TS", "Mini", "MC", "Junior", "JC", "Senior", "SC", "GCSE", "GCSE"),"")</f>
        <v>GCSE</v>
      </c>
      <c r="F1286" s="92" t="str">
        <f ca="1">IFERROR(VLOOKUP(I1286,INDIRECT(A1286&amp;"!"&amp;" C:D"), 2, FALSE),"")</f>
        <v>Testing</v>
      </c>
      <c r="G1286" s="92" t="str" cm="1">
        <f t="array" ref="G1286">IFERROR(CONCATENATE(TEXT(_xlfn.SWITCH(A1286, "Tiny", "1", "Mini", "2", "Junior", "3", "Senior", "4", "GCSE", "5"),"00"),"-", IF(ISBLANK(B1286), "XX", TEXT(B1286,"00")), "-", TEXT(C1286,"000")),"")</f>
        <v>05-XX-042</v>
      </c>
      <c r="H1286" t="str">
        <f>A1286&amp;D1286</f>
        <v>GCSEa4af4b0d-0877-49d2-8c47-46da7f25f9a7</v>
      </c>
      <c r="I1286" s="97" t="str">
        <f>IF(ISBLANK(A1286), "", IF(ISNUMBER(B1286),_xlfn.CONCAT(E1286, B1286, ".", C1286), _xlfn.CONCAT(E1286, C1286)))</f>
        <v>GCSE42</v>
      </c>
    </row>
    <row r="1287" spans="1:9" x14ac:dyDescent="0.45">
      <c r="A1287" s="96" t="s">
        <v>14</v>
      </c>
      <c r="C1287" s="92">
        <v>42</v>
      </c>
      <c r="D1287" s="93" t="s">
        <v>3279</v>
      </c>
      <c r="E1287" t="str" cm="1">
        <f t="array" ref="E1287">IFERROR(_xlfn.SWITCH(A1287, "Tiny", "TS", "Mini", "MC", "Junior", "JC", "Senior", "SC", "GCSE", "GCSE"),"")</f>
        <v>GCSE</v>
      </c>
      <c r="F1287" s="92" t="str">
        <f ca="1">IFERROR(VLOOKUP(I1287,INDIRECT(A1287&amp;"!"&amp;" C:D"), 2, FALSE),"")</f>
        <v>Testing</v>
      </c>
      <c r="G1287" s="92" t="str" cm="1">
        <f t="array" ref="G1287">IFERROR(CONCATENATE(TEXT(_xlfn.SWITCH(A1287, "Tiny", "1", "Mini", "2", "Junior", "3", "Senior", "4", "GCSE", "5"),"00"),"-", IF(ISBLANK(B1287), "XX", TEXT(B1287,"00")), "-", TEXT(C1287,"000")),"")</f>
        <v>05-XX-042</v>
      </c>
      <c r="H1287" t="str">
        <f>A1287&amp;D1287</f>
        <v>GCSEac63b549-76b3-4fe8-a2ac-7975ad276c6a</v>
      </c>
      <c r="I1287" s="97" t="str">
        <f>IF(ISBLANK(A1287), "", IF(ISNUMBER(B1287),_xlfn.CONCAT(E1287, B1287, ".", C1287), _xlfn.CONCAT(E1287, C1287)))</f>
        <v>GCSE42</v>
      </c>
    </row>
    <row r="1288" spans="1:9" x14ac:dyDescent="0.45">
      <c r="A1288" s="96" t="s">
        <v>14</v>
      </c>
      <c r="C1288" s="92">
        <v>42</v>
      </c>
      <c r="D1288" s="93" t="s">
        <v>3270</v>
      </c>
      <c r="E1288" t="str" cm="1">
        <f t="array" ref="E1288">IFERROR(_xlfn.SWITCH(A1288, "Tiny", "TS", "Mini", "MC", "Junior", "JC", "Senior", "SC", "GCSE", "GCSE"),"")</f>
        <v>GCSE</v>
      </c>
      <c r="F1288" s="92" t="str">
        <f ca="1">IFERROR(VLOOKUP(I1288,INDIRECT(A1288&amp;"!"&amp;" C:D"), 2, FALSE),"")</f>
        <v>Testing</v>
      </c>
      <c r="G1288" s="92" t="str" cm="1">
        <f t="array" ref="G1288">IFERROR(CONCATENATE(TEXT(_xlfn.SWITCH(A1288, "Tiny", "1", "Mini", "2", "Junior", "3", "Senior", "4", "GCSE", "5"),"00"),"-", IF(ISBLANK(B1288), "XX", TEXT(B1288,"00")), "-", TEXT(C1288,"000")),"")</f>
        <v>05-XX-042</v>
      </c>
      <c r="H1288" t="str">
        <f>A1288&amp;D1288</f>
        <v>GCSEaca398c8-b325-4f44-bf5a-e80ca8fc8c01</v>
      </c>
      <c r="I1288" s="97" t="str">
        <f>IF(ISBLANK(A1288), "", IF(ISNUMBER(B1288),_xlfn.CONCAT(E1288, B1288, ".", C1288), _xlfn.CONCAT(E1288, C1288)))</f>
        <v>GCSE42</v>
      </c>
    </row>
    <row r="1289" spans="1:9" x14ac:dyDescent="0.45">
      <c r="A1289" s="96" t="s">
        <v>14</v>
      </c>
      <c r="C1289" s="92">
        <v>42</v>
      </c>
      <c r="D1289" s="93" t="s">
        <v>2938</v>
      </c>
      <c r="E1289" t="str" cm="1">
        <f t="array" ref="E1289">IFERROR(_xlfn.SWITCH(A1289, "Tiny", "TS", "Mini", "MC", "Junior", "JC", "Senior", "SC", "GCSE", "GCSE"),"")</f>
        <v>GCSE</v>
      </c>
      <c r="F1289" s="92" t="str">
        <f ca="1">IFERROR(VLOOKUP(I1289,INDIRECT(A1289&amp;"!"&amp;" C:D"), 2, FALSE),"")</f>
        <v>Testing</v>
      </c>
      <c r="G1289" s="92" t="str" cm="1">
        <f t="array" ref="G1289">IFERROR(CONCATENATE(TEXT(_xlfn.SWITCH(A1289, "Tiny", "1", "Mini", "2", "Junior", "3", "Senior", "4", "GCSE", "5"),"00"),"-", IF(ISBLANK(B1289), "XX", TEXT(B1289,"00")), "-", TEXT(C1289,"000")),"")</f>
        <v>05-XX-042</v>
      </c>
      <c r="H1289" t="str">
        <f>A1289&amp;D1289</f>
        <v>GCSEad273dc3-1a6c-489d-87c9-da9e14be8743</v>
      </c>
      <c r="I1289" s="97" t="str">
        <f>IF(ISBLANK(A1289), "", IF(ISNUMBER(B1289),_xlfn.CONCAT(E1289, B1289, ".", C1289), _xlfn.CONCAT(E1289, C1289)))</f>
        <v>GCSE42</v>
      </c>
    </row>
    <row r="1290" spans="1:9" x14ac:dyDescent="0.45">
      <c r="A1290" s="96" t="s">
        <v>14</v>
      </c>
      <c r="C1290" s="92">
        <v>42</v>
      </c>
      <c r="D1290" s="93" t="s">
        <v>2760</v>
      </c>
      <c r="E1290" t="str" cm="1">
        <f t="array" ref="E1290">IFERROR(_xlfn.SWITCH(A1290, "Tiny", "TS", "Mini", "MC", "Junior", "JC", "Senior", "SC", "GCSE", "GCSE"),"")</f>
        <v>GCSE</v>
      </c>
      <c r="F1290" s="92" t="str">
        <f ca="1">IFERROR(VLOOKUP(I1290,INDIRECT(A1290&amp;"!"&amp;" C:D"), 2, FALSE),"")</f>
        <v>Testing</v>
      </c>
      <c r="G1290" s="92" t="str" cm="1">
        <f t="array" ref="G1290">IFERROR(CONCATENATE(TEXT(_xlfn.SWITCH(A1290, "Tiny", "1", "Mini", "2", "Junior", "3", "Senior", "4", "GCSE", "5"),"00"),"-", IF(ISBLANK(B1290), "XX", TEXT(B1290,"00")), "-", TEXT(C1290,"000")),"")</f>
        <v>05-XX-042</v>
      </c>
      <c r="H1290" t="str">
        <f>A1290&amp;D1290</f>
        <v>GCSEbe8a5679-cf14-47d4-8163-70090c8ada39</v>
      </c>
      <c r="I1290" s="97" t="str">
        <f>IF(ISBLANK(A1290), "", IF(ISNUMBER(B1290),_xlfn.CONCAT(E1290, B1290, ".", C1290), _xlfn.CONCAT(E1290, C1290)))</f>
        <v>GCSE42</v>
      </c>
    </row>
    <row r="1291" spans="1:9" x14ac:dyDescent="0.45">
      <c r="A1291" s="96" t="s">
        <v>14</v>
      </c>
      <c r="C1291" s="92">
        <v>42</v>
      </c>
      <c r="D1291" s="93" t="s">
        <v>3273</v>
      </c>
      <c r="E1291" t="str" cm="1">
        <f t="array" ref="E1291">IFERROR(_xlfn.SWITCH(A1291, "Tiny", "TS", "Mini", "MC", "Junior", "JC", "Senior", "SC", "GCSE", "GCSE"),"")</f>
        <v>GCSE</v>
      </c>
      <c r="F1291" s="92" t="str">
        <f ca="1">IFERROR(VLOOKUP(I1291,INDIRECT(A1291&amp;"!"&amp;" C:D"), 2, FALSE),"")</f>
        <v>Testing</v>
      </c>
      <c r="G1291" s="92" t="str" cm="1">
        <f t="array" ref="G1291">IFERROR(CONCATENATE(TEXT(_xlfn.SWITCH(A1291, "Tiny", "1", "Mini", "2", "Junior", "3", "Senior", "4", "GCSE", "5"),"00"),"-", IF(ISBLANK(B1291), "XX", TEXT(B1291,"00")), "-", TEXT(C1291,"000")),"")</f>
        <v>05-XX-042</v>
      </c>
      <c r="H1291" t="str">
        <f>A1291&amp;D1291</f>
        <v>GCSEdfa445e8-35ac-4771-b862-8e9f2e9add0f</v>
      </c>
      <c r="I1291" s="97" t="str">
        <f>IF(ISBLANK(A1291), "", IF(ISNUMBER(B1291),_xlfn.CONCAT(E1291, B1291, ".", C1291), _xlfn.CONCAT(E1291, C1291)))</f>
        <v>GCSE42</v>
      </c>
    </row>
    <row r="1292" spans="1:9" x14ac:dyDescent="0.45">
      <c r="A1292" s="96" t="s">
        <v>14</v>
      </c>
      <c r="C1292" s="92">
        <v>43</v>
      </c>
      <c r="D1292" s="93" t="s">
        <v>2540</v>
      </c>
      <c r="E1292" t="str" cm="1">
        <f t="array" ref="E1292">IFERROR(_xlfn.SWITCH(A1292, "Tiny", "TS", "Mini", "MC", "Junior", "JC", "Senior", "SC", "GCSE", "GCSE"),"")</f>
        <v>GCSE</v>
      </c>
      <c r="F1292" s="92" t="str">
        <f ca="1">IFERROR(VLOOKUP(I1292,INDIRECT(A1292&amp;"!"&amp;" C:D"), 2, FALSE),"")</f>
        <v>Binary Number Systems</v>
      </c>
      <c r="G1292" s="92" t="str" cm="1">
        <f t="array" ref="G1292">IFERROR(CONCATENATE(TEXT(_xlfn.SWITCH(A1292, "Tiny", "1", "Mini", "2", "Junior", "3", "Senior", "4", "GCSE", "5"),"00"),"-", IF(ISBLANK(B1292), "XX", TEXT(B1292,"00")), "-", TEXT(C1292,"000")),"")</f>
        <v>05-XX-043</v>
      </c>
      <c r="H1292" t="str">
        <f>A1292&amp;D1292</f>
        <v>GCSE0503cef0-5472-454b-a489-2da32813856c</v>
      </c>
      <c r="I1292" s="97" t="str">
        <f>IF(ISBLANK(A1292), "", IF(ISNUMBER(B1292),_xlfn.CONCAT(E1292, B1292, ".", C1292), _xlfn.CONCAT(E1292, C1292)))</f>
        <v>GCSE43</v>
      </c>
    </row>
    <row r="1293" spans="1:9" x14ac:dyDescent="0.45">
      <c r="A1293" s="96" t="s">
        <v>14</v>
      </c>
      <c r="C1293" s="92">
        <v>43</v>
      </c>
      <c r="D1293" s="93" t="s">
        <v>2560</v>
      </c>
      <c r="E1293" t="str" cm="1">
        <f t="array" ref="E1293">IFERROR(_xlfn.SWITCH(A1293, "Tiny", "TS", "Mini", "MC", "Junior", "JC", "Senior", "SC", "GCSE", "GCSE"),"")</f>
        <v>GCSE</v>
      </c>
      <c r="F1293" s="92" t="str">
        <f ca="1">IFERROR(VLOOKUP(I1293,INDIRECT(A1293&amp;"!"&amp;" C:D"), 2, FALSE),"")</f>
        <v>Binary Number Systems</v>
      </c>
      <c r="G1293" s="92" t="str" cm="1">
        <f t="array" ref="G1293">IFERROR(CONCATENATE(TEXT(_xlfn.SWITCH(A1293, "Tiny", "1", "Mini", "2", "Junior", "3", "Senior", "4", "GCSE", "5"),"00"),"-", IF(ISBLANK(B1293), "XX", TEXT(B1293,"00")), "-", TEXT(C1293,"000")),"")</f>
        <v>05-XX-043</v>
      </c>
      <c r="H1293" t="str">
        <f>A1293&amp;D1293</f>
        <v>GCSE51dbbfff-df11-4589-af19-9d0012b6b857</v>
      </c>
      <c r="I1293" s="97" t="str">
        <f>IF(ISBLANK(A1293), "", IF(ISNUMBER(B1293),_xlfn.CONCAT(E1293, B1293, ".", C1293), _xlfn.CONCAT(E1293, C1293)))</f>
        <v>GCSE43</v>
      </c>
    </row>
    <row r="1294" spans="1:9" x14ac:dyDescent="0.45">
      <c r="A1294" s="96" t="s">
        <v>14</v>
      </c>
      <c r="C1294" s="92">
        <v>43</v>
      </c>
      <c r="D1294" s="93" t="s">
        <v>2555</v>
      </c>
      <c r="E1294" t="str" cm="1">
        <f t="array" ref="E1294">IFERROR(_xlfn.SWITCH(A1294, "Tiny", "TS", "Mini", "MC", "Junior", "JC", "Senior", "SC", "GCSE", "GCSE"),"")</f>
        <v>GCSE</v>
      </c>
      <c r="F1294" s="92" t="str">
        <f ca="1">IFERROR(VLOOKUP(I1294,INDIRECT(A1294&amp;"!"&amp;" C:D"), 2, FALSE),"")</f>
        <v>Binary Number Systems</v>
      </c>
      <c r="G1294" s="92" t="str" cm="1">
        <f t="array" ref="G1294">IFERROR(CONCATENATE(TEXT(_xlfn.SWITCH(A1294, "Tiny", "1", "Mini", "2", "Junior", "3", "Senior", "4", "GCSE", "5"),"00"),"-", IF(ISBLANK(B1294), "XX", TEXT(B1294,"00")), "-", TEXT(C1294,"000")),"")</f>
        <v>05-XX-043</v>
      </c>
      <c r="H1294" t="str">
        <f>A1294&amp;D1294</f>
        <v>GCSE71912753-1811-4bb2-9600-c8e8e774dad8</v>
      </c>
      <c r="I1294" s="97" t="str">
        <f>IF(ISBLANK(A1294), "", IF(ISNUMBER(B1294),_xlfn.CONCAT(E1294, B1294, ".", C1294), _xlfn.CONCAT(E1294, C1294)))</f>
        <v>GCSE43</v>
      </c>
    </row>
    <row r="1295" spans="1:9" x14ac:dyDescent="0.45">
      <c r="A1295" s="96" t="s">
        <v>14</v>
      </c>
      <c r="C1295" s="92">
        <v>43</v>
      </c>
      <c r="D1295" s="93" t="s">
        <v>2550</v>
      </c>
      <c r="E1295" t="str" cm="1">
        <f t="array" ref="E1295">IFERROR(_xlfn.SWITCH(A1295, "Tiny", "TS", "Mini", "MC", "Junior", "JC", "Senior", "SC", "GCSE", "GCSE"),"")</f>
        <v>GCSE</v>
      </c>
      <c r="F1295" s="92" t="str">
        <f ca="1">IFERROR(VLOOKUP(I1295,INDIRECT(A1295&amp;"!"&amp;" C:D"), 2, FALSE),"")</f>
        <v>Binary Number Systems</v>
      </c>
      <c r="G1295" s="92" t="str" cm="1">
        <f t="array" ref="G1295">IFERROR(CONCATENATE(TEXT(_xlfn.SWITCH(A1295, "Tiny", "1", "Mini", "2", "Junior", "3", "Senior", "4", "GCSE", "5"),"00"),"-", IF(ISBLANK(B1295), "XX", TEXT(B1295,"00")), "-", TEXT(C1295,"000")),"")</f>
        <v>05-XX-043</v>
      </c>
      <c r="H1295" t="str">
        <f>A1295&amp;D1295</f>
        <v>GCSE83aad298-217f-40a6-a496-43c733117928</v>
      </c>
      <c r="I1295" s="97" t="str">
        <f>IF(ISBLANK(A1295), "", IF(ISNUMBER(B1295),_xlfn.CONCAT(E1295, B1295, ".", C1295), _xlfn.CONCAT(E1295, C1295)))</f>
        <v>GCSE43</v>
      </c>
    </row>
    <row r="1296" spans="1:9" x14ac:dyDescent="0.45">
      <c r="A1296" s="96" t="s">
        <v>14</v>
      </c>
      <c r="C1296" s="92">
        <v>43</v>
      </c>
      <c r="D1296" s="93" t="s">
        <v>2546</v>
      </c>
      <c r="E1296" t="str" cm="1">
        <f t="array" ref="E1296">IFERROR(_xlfn.SWITCH(A1296, "Tiny", "TS", "Mini", "MC", "Junior", "JC", "Senior", "SC", "GCSE", "GCSE"),"")</f>
        <v>GCSE</v>
      </c>
      <c r="F1296" s="92" t="str">
        <f ca="1">IFERROR(VLOOKUP(I1296,INDIRECT(A1296&amp;"!"&amp;" C:D"), 2, FALSE),"")</f>
        <v>Binary Number Systems</v>
      </c>
      <c r="G1296" s="92" t="str" cm="1">
        <f t="array" ref="G1296">IFERROR(CONCATENATE(TEXT(_xlfn.SWITCH(A1296, "Tiny", "1", "Mini", "2", "Junior", "3", "Senior", "4", "GCSE", "5"),"00"),"-", IF(ISBLANK(B1296), "XX", TEXT(B1296,"00")), "-", TEXT(C1296,"000")),"")</f>
        <v>05-XX-043</v>
      </c>
      <c r="H1296" t="str">
        <f>A1296&amp;D1296</f>
        <v>GCSEb85729c4-717c-431e-b65e-bb8df2e053d5</v>
      </c>
      <c r="I1296" s="97" t="str">
        <f>IF(ISBLANK(A1296), "", IF(ISNUMBER(B1296),_xlfn.CONCAT(E1296, B1296, ".", C1296), _xlfn.CONCAT(E1296, C1296)))</f>
        <v>GCSE43</v>
      </c>
    </row>
    <row r="1297" spans="1:9" x14ac:dyDescent="0.45">
      <c r="A1297" s="96" t="s">
        <v>14</v>
      </c>
      <c r="C1297" s="92">
        <v>43</v>
      </c>
      <c r="D1297" s="93" t="s">
        <v>2543</v>
      </c>
      <c r="E1297" t="str" cm="1">
        <f t="array" ref="E1297">IFERROR(_xlfn.SWITCH(A1297, "Tiny", "TS", "Mini", "MC", "Junior", "JC", "Senior", "SC", "GCSE", "GCSE"),"")</f>
        <v>GCSE</v>
      </c>
      <c r="F1297" s="92" t="str">
        <f ca="1">IFERROR(VLOOKUP(I1297,INDIRECT(A1297&amp;"!"&amp;" C:D"), 2, FALSE),"")</f>
        <v>Binary Number Systems</v>
      </c>
      <c r="G1297" s="92" t="str" cm="1">
        <f t="array" ref="G1297">IFERROR(CONCATENATE(TEXT(_xlfn.SWITCH(A1297, "Tiny", "1", "Mini", "2", "Junior", "3", "Senior", "4", "GCSE", "5"),"00"),"-", IF(ISBLANK(B1297), "XX", TEXT(B1297,"00")), "-", TEXT(C1297,"000")),"")</f>
        <v>05-XX-043</v>
      </c>
      <c r="H1297" t="str">
        <f>A1297&amp;D1297</f>
        <v>GCSEca640cf4-9745-4878-aad9-c5d869e9e55a</v>
      </c>
      <c r="I1297" s="97" t="str">
        <f>IF(ISBLANK(A1297), "", IF(ISNUMBER(B1297),_xlfn.CONCAT(E1297, B1297, ".", C1297), _xlfn.CONCAT(E1297, C1297)))</f>
        <v>GCSE43</v>
      </c>
    </row>
    <row r="1298" spans="1:9" x14ac:dyDescent="0.45">
      <c r="A1298" s="96" t="s">
        <v>14</v>
      </c>
      <c r="C1298" s="92">
        <v>43</v>
      </c>
      <c r="D1298" s="93" t="s">
        <v>2537</v>
      </c>
      <c r="E1298" t="str" cm="1">
        <f t="array" ref="E1298">IFERROR(_xlfn.SWITCH(A1298, "Tiny", "TS", "Mini", "MC", "Junior", "JC", "Senior", "SC", "GCSE", "GCSE"),"")</f>
        <v>GCSE</v>
      </c>
      <c r="F1298" s="92" t="str">
        <f ca="1">IFERROR(VLOOKUP(I1298,INDIRECT(A1298&amp;"!"&amp;" C:D"), 2, FALSE),"")</f>
        <v>Binary Number Systems</v>
      </c>
      <c r="G1298" s="92" t="str" cm="1">
        <f t="array" ref="G1298">IFERROR(CONCATENATE(TEXT(_xlfn.SWITCH(A1298, "Tiny", "1", "Mini", "2", "Junior", "3", "Senior", "4", "GCSE", "5"),"00"),"-", IF(ISBLANK(B1298), "XX", TEXT(B1298,"00")), "-", TEXT(C1298,"000")),"")</f>
        <v>05-XX-043</v>
      </c>
      <c r="H1298" t="str">
        <f>A1298&amp;D1298</f>
        <v>GCSEd9396cb8-5991-4779-bcb7-484a830fac05</v>
      </c>
      <c r="I1298" s="97" t="str">
        <f>IF(ISBLANK(A1298), "", IF(ISNUMBER(B1298),_xlfn.CONCAT(E1298, B1298, ".", C1298), _xlfn.CONCAT(E1298, C1298)))</f>
        <v>GCSE43</v>
      </c>
    </row>
    <row r="1299" spans="1:9" x14ac:dyDescent="0.45">
      <c r="A1299" s="96" t="s">
        <v>14</v>
      </c>
      <c r="C1299" s="92">
        <v>44</v>
      </c>
      <c r="D1299" s="93" t="s">
        <v>2891</v>
      </c>
      <c r="E1299" t="str" cm="1">
        <f t="array" ref="E1299">IFERROR(_xlfn.SWITCH(A1299, "Tiny", "TS", "Mini", "MC", "Junior", "JC", "Senior", "SC", "GCSE", "GCSE"),"")</f>
        <v>GCSE</v>
      </c>
      <c r="F1299" s="92" t="str">
        <f ca="1">IFERROR(VLOOKUP(I1299,INDIRECT(A1299&amp;"!"&amp;" C:D"), 2, FALSE),"")</f>
        <v>Assembly</v>
      </c>
      <c r="G1299" s="92" t="str" cm="1">
        <f t="array" ref="G1299">IFERROR(CONCATENATE(TEXT(_xlfn.SWITCH(A1299, "Tiny", "1", "Mini", "2", "Junior", "3", "Senior", "4", "GCSE", "5"),"00"),"-", IF(ISBLANK(B1299), "XX", TEXT(B1299,"00")), "-", TEXT(C1299,"000")),"")</f>
        <v>05-XX-044</v>
      </c>
      <c r="H1299" t="str">
        <f>A1299&amp;D1299</f>
        <v>GCSE259605d1-4c90-42c7-b0b7-fa450f844c97</v>
      </c>
      <c r="I1299" s="97" t="str">
        <f>IF(ISBLANK(A1299), "", IF(ISNUMBER(B1299),_xlfn.CONCAT(E1299, B1299, ".", C1299), _xlfn.CONCAT(E1299, C1299)))</f>
        <v>GCSE44</v>
      </c>
    </row>
    <row r="1300" spans="1:9" x14ac:dyDescent="0.45">
      <c r="A1300" s="96" t="s">
        <v>14</v>
      </c>
      <c r="C1300" s="92">
        <v>44</v>
      </c>
      <c r="D1300" s="93" t="s">
        <v>2885</v>
      </c>
      <c r="E1300" t="str" cm="1">
        <f t="array" ref="E1300">IFERROR(_xlfn.SWITCH(A1300, "Tiny", "TS", "Mini", "MC", "Junior", "JC", "Senior", "SC", "GCSE", "GCSE"),"")</f>
        <v>GCSE</v>
      </c>
      <c r="F1300" s="92" t="str">
        <f ca="1">IFERROR(VLOOKUP(I1300,INDIRECT(A1300&amp;"!"&amp;" C:D"), 2, FALSE),"")</f>
        <v>Assembly</v>
      </c>
      <c r="G1300" s="92" t="str" cm="1">
        <f t="array" ref="G1300">IFERROR(CONCATENATE(TEXT(_xlfn.SWITCH(A1300, "Tiny", "1", "Mini", "2", "Junior", "3", "Senior", "4", "GCSE", "5"),"00"),"-", IF(ISBLANK(B1300), "XX", TEXT(B1300,"00")), "-", TEXT(C1300,"000")),"")</f>
        <v>05-XX-044</v>
      </c>
      <c r="H1300" t="str">
        <f>A1300&amp;D1300</f>
        <v>GCSEb6ef8c0f-6087-428a-bd1e-7e58270238df</v>
      </c>
      <c r="I1300" s="97" t="str">
        <f>IF(ISBLANK(A1300), "", IF(ISNUMBER(B1300),_xlfn.CONCAT(E1300, B1300, ".", C1300), _xlfn.CONCAT(E1300, C1300)))</f>
        <v>GCSE44</v>
      </c>
    </row>
    <row r="1301" spans="1:9" x14ac:dyDescent="0.45">
      <c r="A1301" s="96" t="s">
        <v>14</v>
      </c>
      <c r="C1301" s="92">
        <v>44</v>
      </c>
      <c r="D1301" s="93" t="s">
        <v>2897</v>
      </c>
      <c r="E1301" t="str" cm="1">
        <f t="array" ref="E1301">IFERROR(_xlfn.SWITCH(A1301, "Tiny", "TS", "Mini", "MC", "Junior", "JC", "Senior", "SC", "GCSE", "GCSE"),"")</f>
        <v>GCSE</v>
      </c>
      <c r="F1301" s="92" t="str">
        <f ca="1">IFERROR(VLOOKUP(I1301,INDIRECT(A1301&amp;"!"&amp;" C:D"), 2, FALSE),"")</f>
        <v>Assembly</v>
      </c>
      <c r="G1301" s="92" t="str" cm="1">
        <f t="array" ref="G1301">IFERROR(CONCATENATE(TEXT(_xlfn.SWITCH(A1301, "Tiny", "1", "Mini", "2", "Junior", "3", "Senior", "4", "GCSE", "5"),"00"),"-", IF(ISBLANK(B1301), "XX", TEXT(B1301,"00")), "-", TEXT(C1301,"000")),"")</f>
        <v>05-XX-044</v>
      </c>
      <c r="H1301" t="str">
        <f>A1301&amp;D1301</f>
        <v>GCSEcf95bf3d-d027-45a0-8bba-2ecf0f63f786</v>
      </c>
      <c r="I1301" s="97" t="str">
        <f>IF(ISBLANK(A1301), "", IF(ISNUMBER(B1301),_xlfn.CONCAT(E1301, B1301, ".", C1301), _xlfn.CONCAT(E1301, C1301)))</f>
        <v>GCSE44</v>
      </c>
    </row>
    <row r="1302" spans="1:9" x14ac:dyDescent="0.45">
      <c r="A1302" s="96" t="s">
        <v>14</v>
      </c>
      <c r="C1302" s="92">
        <v>44</v>
      </c>
      <c r="D1302" s="93" t="s">
        <v>2888</v>
      </c>
      <c r="E1302" t="str" cm="1">
        <f t="array" ref="E1302">IFERROR(_xlfn.SWITCH(A1302, "Tiny", "TS", "Mini", "MC", "Junior", "JC", "Senior", "SC", "GCSE", "GCSE"),"")</f>
        <v>GCSE</v>
      </c>
      <c r="F1302" s="92" t="str">
        <f ca="1">IFERROR(VLOOKUP(I1302,INDIRECT(A1302&amp;"!"&amp;" C:D"), 2, FALSE),"")</f>
        <v>Assembly</v>
      </c>
      <c r="G1302" s="92" t="str" cm="1">
        <f t="array" ref="G1302">IFERROR(CONCATENATE(TEXT(_xlfn.SWITCH(A1302, "Tiny", "1", "Mini", "2", "Junior", "3", "Senior", "4", "GCSE", "5"),"00"),"-", IF(ISBLANK(B1302), "XX", TEXT(B1302,"00")), "-", TEXT(C1302,"000")),"")</f>
        <v>05-XX-044</v>
      </c>
      <c r="H1302" t="str">
        <f>A1302&amp;D1302</f>
        <v>GCSEdb79ee85-79d9-417f-b69b-7e61ac6be27e</v>
      </c>
      <c r="I1302" s="97" t="str">
        <f>IF(ISBLANK(A1302), "", IF(ISNUMBER(B1302),_xlfn.CONCAT(E1302, B1302, ".", C1302), _xlfn.CONCAT(E1302, C1302)))</f>
        <v>GCSE44</v>
      </c>
    </row>
    <row r="1303" spans="1:9" x14ac:dyDescent="0.45">
      <c r="A1303" s="96" t="s">
        <v>14</v>
      </c>
      <c r="C1303" s="92">
        <v>44</v>
      </c>
      <c r="D1303" s="93" t="s">
        <v>2894</v>
      </c>
      <c r="E1303" t="str" cm="1">
        <f t="array" ref="E1303">IFERROR(_xlfn.SWITCH(A1303, "Tiny", "TS", "Mini", "MC", "Junior", "JC", "Senior", "SC", "GCSE", "GCSE"),"")</f>
        <v>GCSE</v>
      </c>
      <c r="F1303" s="92" t="str">
        <f ca="1">IFERROR(VLOOKUP(I1303,INDIRECT(A1303&amp;"!"&amp;" C:D"), 2, FALSE),"")</f>
        <v>Assembly</v>
      </c>
      <c r="G1303" s="92" t="str" cm="1">
        <f t="array" ref="G1303">IFERROR(CONCATENATE(TEXT(_xlfn.SWITCH(A1303, "Tiny", "1", "Mini", "2", "Junior", "3", "Senior", "4", "GCSE", "5"),"00"),"-", IF(ISBLANK(B1303), "XX", TEXT(B1303,"00")), "-", TEXT(C1303,"000")),"")</f>
        <v>05-XX-044</v>
      </c>
      <c r="H1303" t="str">
        <f>A1303&amp;D1303</f>
        <v>GCSEe474dddf-11ad-4752-9358-e515db066ab0</v>
      </c>
      <c r="I1303" s="97" t="str">
        <f>IF(ISBLANK(A1303), "", IF(ISNUMBER(B1303),_xlfn.CONCAT(E1303, B1303, ".", C1303), _xlfn.CONCAT(E1303, C1303)))</f>
        <v>GCSE44</v>
      </c>
    </row>
    <row r="1304" spans="1:9" x14ac:dyDescent="0.45">
      <c r="A1304" s="96" t="s">
        <v>14</v>
      </c>
      <c r="C1304" s="92">
        <v>45</v>
      </c>
      <c r="D1304" s="93" t="s">
        <v>3204</v>
      </c>
      <c r="E1304" t="str" cm="1">
        <f t="array" ref="E1304">IFERROR(_xlfn.SWITCH(A1304, "Tiny", "TS", "Mini", "MC", "Junior", "JC", "Senior", "SC", "GCSE", "GCSE"),"")</f>
        <v>GCSE</v>
      </c>
      <c r="F1304" s="92" t="str">
        <f ca="1">IFERROR(VLOOKUP(I1304,INDIRECT(A1304&amp;"!"&amp;" C:D"), 2, FALSE),"")</f>
        <v>System Security</v>
      </c>
      <c r="G1304" s="92" t="str" cm="1">
        <f t="array" ref="G1304">IFERROR(CONCATENATE(TEXT(_xlfn.SWITCH(A1304, "Tiny", "1", "Mini", "2", "Junior", "3", "Senior", "4", "GCSE", "5"),"00"),"-", IF(ISBLANK(B1304), "XX", TEXT(B1304,"00")), "-", TEXT(C1304,"000")),"")</f>
        <v>05-XX-045</v>
      </c>
      <c r="H1304" t="str">
        <f>A1304&amp;D1304</f>
        <v>GCSE016c3179-6cd2-48e9-ab28-a9bc92f06673</v>
      </c>
      <c r="I1304" s="97" t="str">
        <f>IF(ISBLANK(A1304), "", IF(ISNUMBER(B1304),_xlfn.CONCAT(E1304, B1304, ".", C1304), _xlfn.CONCAT(E1304, C1304)))</f>
        <v>GCSE45</v>
      </c>
    </row>
    <row r="1305" spans="1:9" x14ac:dyDescent="0.45">
      <c r="A1305" s="96" t="s">
        <v>14</v>
      </c>
      <c r="C1305" s="92">
        <v>45</v>
      </c>
      <c r="D1305" s="93" t="s">
        <v>3264</v>
      </c>
      <c r="E1305" t="str" cm="1">
        <f t="array" ref="E1305">IFERROR(_xlfn.SWITCH(A1305, "Tiny", "TS", "Mini", "MC", "Junior", "JC", "Senior", "SC", "GCSE", "GCSE"),"")</f>
        <v>GCSE</v>
      </c>
      <c r="F1305" s="92" t="str">
        <f ca="1">IFERROR(VLOOKUP(I1305,INDIRECT(A1305&amp;"!"&amp;" C:D"), 2, FALSE),"")</f>
        <v>System Security</v>
      </c>
      <c r="G1305" s="92" t="str" cm="1">
        <f t="array" ref="G1305">IFERROR(CONCATENATE(TEXT(_xlfn.SWITCH(A1305, "Tiny", "1", "Mini", "2", "Junior", "3", "Senior", "4", "GCSE", "5"),"00"),"-", IF(ISBLANK(B1305), "XX", TEXT(B1305,"00")), "-", TEXT(C1305,"000")),"")</f>
        <v>05-XX-045</v>
      </c>
      <c r="H1305" t="str">
        <f>A1305&amp;D1305</f>
        <v>GCSE093bc4ea-be1e-4849-b5cf-c9fc82888f55</v>
      </c>
      <c r="I1305" s="97" t="str">
        <f>IF(ISBLANK(A1305), "", IF(ISNUMBER(B1305),_xlfn.CONCAT(E1305, B1305, ".", C1305), _xlfn.CONCAT(E1305, C1305)))</f>
        <v>GCSE45</v>
      </c>
    </row>
    <row r="1306" spans="1:9" x14ac:dyDescent="0.45">
      <c r="A1306" s="96" t="s">
        <v>14</v>
      </c>
      <c r="C1306" s="92">
        <v>45</v>
      </c>
      <c r="D1306" s="93" t="s">
        <v>3252</v>
      </c>
      <c r="E1306" t="str" cm="1">
        <f t="array" ref="E1306">IFERROR(_xlfn.SWITCH(A1306, "Tiny", "TS", "Mini", "MC", "Junior", "JC", "Senior", "SC", "GCSE", "GCSE"),"")</f>
        <v>GCSE</v>
      </c>
      <c r="F1306" s="92" t="str">
        <f ca="1">IFERROR(VLOOKUP(I1306,INDIRECT(A1306&amp;"!"&amp;" C:D"), 2, FALSE),"")</f>
        <v>System Security</v>
      </c>
      <c r="G1306" s="92" t="str" cm="1">
        <f t="array" ref="G1306">IFERROR(CONCATENATE(TEXT(_xlfn.SWITCH(A1306, "Tiny", "1", "Mini", "2", "Junior", "3", "Senior", "4", "GCSE", "5"),"00"),"-", IF(ISBLANK(B1306), "XX", TEXT(B1306,"00")), "-", TEXT(C1306,"000")),"")</f>
        <v>05-XX-045</v>
      </c>
      <c r="H1306" t="str">
        <f>A1306&amp;D1306</f>
        <v>GCSE5564f5c3-d6a0-440f-a46c-73ef7f64942b</v>
      </c>
      <c r="I1306" s="97" t="str">
        <f>IF(ISBLANK(A1306), "", IF(ISNUMBER(B1306),_xlfn.CONCAT(E1306, B1306, ".", C1306), _xlfn.CONCAT(E1306, C1306)))</f>
        <v>GCSE45</v>
      </c>
    </row>
    <row r="1307" spans="1:9" x14ac:dyDescent="0.45">
      <c r="A1307" s="96" t="s">
        <v>14</v>
      </c>
      <c r="C1307" s="92">
        <v>45</v>
      </c>
      <c r="D1307" s="93" t="s">
        <v>3212</v>
      </c>
      <c r="E1307" t="str" cm="1">
        <f t="array" ref="E1307">IFERROR(_xlfn.SWITCH(A1307, "Tiny", "TS", "Mini", "MC", "Junior", "JC", "Senior", "SC", "GCSE", "GCSE"),"")</f>
        <v>GCSE</v>
      </c>
      <c r="F1307" s="92" t="str">
        <f ca="1">IFERROR(VLOOKUP(I1307,INDIRECT(A1307&amp;"!"&amp;" C:D"), 2, FALSE),"")</f>
        <v>System Security</v>
      </c>
      <c r="G1307" s="92" t="str" cm="1">
        <f t="array" ref="G1307">IFERROR(CONCATENATE(TEXT(_xlfn.SWITCH(A1307, "Tiny", "1", "Mini", "2", "Junior", "3", "Senior", "4", "GCSE", "5"),"00"),"-", IF(ISBLANK(B1307), "XX", TEXT(B1307,"00")), "-", TEXT(C1307,"000")),"")</f>
        <v>05-XX-045</v>
      </c>
      <c r="H1307" t="str">
        <f>A1307&amp;D1307</f>
        <v>GCSE5a86667d-c0f8-4d3d-8f43-6edf3672bea3</v>
      </c>
      <c r="I1307" s="97" t="str">
        <f>IF(ISBLANK(A1307), "", IF(ISNUMBER(B1307),_xlfn.CONCAT(E1307, B1307, ".", C1307), _xlfn.CONCAT(E1307, C1307)))</f>
        <v>GCSE45</v>
      </c>
    </row>
    <row r="1308" spans="1:9" x14ac:dyDescent="0.45">
      <c r="A1308" s="96" t="s">
        <v>14</v>
      </c>
      <c r="C1308" s="92">
        <v>45</v>
      </c>
      <c r="D1308" s="93" t="s">
        <v>3192</v>
      </c>
      <c r="E1308" t="str" cm="1">
        <f t="array" ref="E1308">IFERROR(_xlfn.SWITCH(A1308, "Tiny", "TS", "Mini", "MC", "Junior", "JC", "Senior", "SC", "GCSE", "GCSE"),"")</f>
        <v>GCSE</v>
      </c>
      <c r="F1308" s="92" t="str">
        <f ca="1">IFERROR(VLOOKUP(I1308,INDIRECT(A1308&amp;"!"&amp;" C:D"), 2, FALSE),"")</f>
        <v>System Security</v>
      </c>
      <c r="G1308" s="92" t="str" cm="1">
        <f t="array" ref="G1308">IFERROR(CONCATENATE(TEXT(_xlfn.SWITCH(A1308, "Tiny", "1", "Mini", "2", "Junior", "3", "Senior", "4", "GCSE", "5"),"00"),"-", IF(ISBLANK(B1308), "XX", TEXT(B1308,"00")), "-", TEXT(C1308,"000")),"")</f>
        <v>05-XX-045</v>
      </c>
      <c r="H1308" t="str">
        <f>A1308&amp;D1308</f>
        <v>GCSE5bb3e950-eff7-4143-916d-e8cad1a77f72</v>
      </c>
      <c r="I1308" s="97" t="str">
        <f>IF(ISBLANK(A1308), "", IF(ISNUMBER(B1308),_xlfn.CONCAT(E1308, B1308, ".", C1308), _xlfn.CONCAT(E1308, C1308)))</f>
        <v>GCSE45</v>
      </c>
    </row>
    <row r="1309" spans="1:9" x14ac:dyDescent="0.45">
      <c r="A1309" s="96" t="s">
        <v>14</v>
      </c>
      <c r="C1309" s="92">
        <v>45</v>
      </c>
      <c r="D1309" s="93" t="s">
        <v>3238</v>
      </c>
      <c r="E1309" t="str" cm="1">
        <f t="array" ref="E1309">IFERROR(_xlfn.SWITCH(A1309, "Tiny", "TS", "Mini", "MC", "Junior", "JC", "Senior", "SC", "GCSE", "GCSE"),"")</f>
        <v>GCSE</v>
      </c>
      <c r="F1309" s="92" t="str">
        <f ca="1">IFERROR(VLOOKUP(I1309,INDIRECT(A1309&amp;"!"&amp;" C:D"), 2, FALSE),"")</f>
        <v>System Security</v>
      </c>
      <c r="G1309" s="92" t="str" cm="1">
        <f t="array" ref="G1309">IFERROR(CONCATENATE(TEXT(_xlfn.SWITCH(A1309, "Tiny", "1", "Mini", "2", "Junior", "3", "Senior", "4", "GCSE", "5"),"00"),"-", IF(ISBLANK(B1309), "XX", TEXT(B1309,"00")), "-", TEXT(C1309,"000")),"")</f>
        <v>05-XX-045</v>
      </c>
      <c r="H1309" t="str">
        <f>A1309&amp;D1309</f>
        <v>GCSE7a344ac0-649e-42d5-bec8-35024f4a2758</v>
      </c>
      <c r="I1309" s="97" t="str">
        <f>IF(ISBLANK(A1309), "", IF(ISNUMBER(B1309),_xlfn.CONCAT(E1309, B1309, ".", C1309), _xlfn.CONCAT(E1309, C1309)))</f>
        <v>GCSE45</v>
      </c>
    </row>
    <row r="1310" spans="1:9" x14ac:dyDescent="0.45">
      <c r="A1310" s="96" t="s">
        <v>14</v>
      </c>
      <c r="C1310" s="92">
        <v>45</v>
      </c>
      <c r="D1310" s="93" t="s">
        <v>3207</v>
      </c>
      <c r="E1310" t="str" cm="1">
        <f t="array" ref="E1310">IFERROR(_xlfn.SWITCH(A1310, "Tiny", "TS", "Mini", "MC", "Junior", "JC", "Senior", "SC", "GCSE", "GCSE"),"")</f>
        <v>GCSE</v>
      </c>
      <c r="F1310" s="92" t="str">
        <f ca="1">IFERROR(VLOOKUP(I1310,INDIRECT(A1310&amp;"!"&amp;" C:D"), 2, FALSE),"")</f>
        <v>System Security</v>
      </c>
      <c r="G1310" s="92" t="str" cm="1">
        <f t="array" ref="G1310">IFERROR(CONCATENATE(TEXT(_xlfn.SWITCH(A1310, "Tiny", "1", "Mini", "2", "Junior", "3", "Senior", "4", "GCSE", "5"),"00"),"-", IF(ISBLANK(B1310), "XX", TEXT(B1310,"00")), "-", TEXT(C1310,"000")),"")</f>
        <v>05-XX-045</v>
      </c>
      <c r="H1310" t="str">
        <f>A1310&amp;D1310</f>
        <v>GCSE80c8c450-5e83-4931-a695-6591db456f73</v>
      </c>
      <c r="I1310" s="97" t="str">
        <f>IF(ISBLANK(A1310), "", IF(ISNUMBER(B1310),_xlfn.CONCAT(E1310, B1310, ".", C1310), _xlfn.CONCAT(E1310, C1310)))</f>
        <v>GCSE45</v>
      </c>
    </row>
    <row r="1311" spans="1:9" x14ac:dyDescent="0.45">
      <c r="A1311" s="96" t="s">
        <v>14</v>
      </c>
      <c r="C1311" s="92">
        <v>45</v>
      </c>
      <c r="D1311" s="93" t="s">
        <v>3255</v>
      </c>
      <c r="E1311" t="str" cm="1">
        <f t="array" ref="E1311">IFERROR(_xlfn.SWITCH(A1311, "Tiny", "TS", "Mini", "MC", "Junior", "JC", "Senior", "SC", "GCSE", "GCSE"),"")</f>
        <v>GCSE</v>
      </c>
      <c r="F1311" s="92" t="str">
        <f ca="1">IFERROR(VLOOKUP(I1311,INDIRECT(A1311&amp;"!"&amp;" C:D"), 2, FALSE),"")</f>
        <v>System Security</v>
      </c>
      <c r="G1311" s="92" t="str" cm="1">
        <f t="array" ref="G1311">IFERROR(CONCATENATE(TEXT(_xlfn.SWITCH(A1311, "Tiny", "1", "Mini", "2", "Junior", "3", "Senior", "4", "GCSE", "5"),"00"),"-", IF(ISBLANK(B1311), "XX", TEXT(B1311,"00")), "-", TEXT(C1311,"000")),"")</f>
        <v>05-XX-045</v>
      </c>
      <c r="H1311" t="str">
        <f>A1311&amp;D1311</f>
        <v>GCSE83213f4a-5810-4af6-b41c-72aa833ac109</v>
      </c>
      <c r="I1311" s="97" t="str">
        <f>IF(ISBLANK(A1311), "", IF(ISNUMBER(B1311),_xlfn.CONCAT(E1311, B1311, ".", C1311), _xlfn.CONCAT(E1311, C1311)))</f>
        <v>GCSE45</v>
      </c>
    </row>
    <row r="1312" spans="1:9" x14ac:dyDescent="0.45">
      <c r="A1312" s="96" t="s">
        <v>14</v>
      </c>
      <c r="C1312" s="92">
        <v>45</v>
      </c>
      <c r="D1312" s="93" t="s">
        <v>3247</v>
      </c>
      <c r="E1312" t="str" cm="1">
        <f t="array" ref="E1312">IFERROR(_xlfn.SWITCH(A1312, "Tiny", "TS", "Mini", "MC", "Junior", "JC", "Senior", "SC", "GCSE", "GCSE"),"")</f>
        <v>GCSE</v>
      </c>
      <c r="F1312" s="92" t="str">
        <f ca="1">IFERROR(VLOOKUP(I1312,INDIRECT(A1312&amp;"!"&amp;" C:D"), 2, FALSE),"")</f>
        <v>System Security</v>
      </c>
      <c r="G1312" s="92" t="str" cm="1">
        <f t="array" ref="G1312">IFERROR(CONCATENATE(TEXT(_xlfn.SWITCH(A1312, "Tiny", "1", "Mini", "2", "Junior", "3", "Senior", "4", "GCSE", "5"),"00"),"-", IF(ISBLANK(B1312), "XX", TEXT(B1312,"00")), "-", TEXT(C1312,"000")),"")</f>
        <v>05-XX-045</v>
      </c>
      <c r="H1312" t="str">
        <f>A1312&amp;D1312</f>
        <v>GCSE878a0db9-c643-4c8f-91c3-74204b29113f</v>
      </c>
      <c r="I1312" s="97" t="str">
        <f>IF(ISBLANK(A1312), "", IF(ISNUMBER(B1312),_xlfn.CONCAT(E1312, B1312, ".", C1312), _xlfn.CONCAT(E1312, C1312)))</f>
        <v>GCSE45</v>
      </c>
    </row>
    <row r="1313" spans="1:9" x14ac:dyDescent="0.45">
      <c r="A1313" s="96" t="s">
        <v>14</v>
      </c>
      <c r="C1313" s="92">
        <v>45</v>
      </c>
      <c r="D1313" s="93" t="s">
        <v>3181</v>
      </c>
      <c r="E1313" t="str" cm="1">
        <f t="array" ref="E1313">IFERROR(_xlfn.SWITCH(A1313, "Tiny", "TS", "Mini", "MC", "Junior", "JC", "Senior", "SC", "GCSE", "GCSE"),"")</f>
        <v>GCSE</v>
      </c>
      <c r="F1313" s="92" t="str">
        <f ca="1">IFERROR(VLOOKUP(I1313,INDIRECT(A1313&amp;"!"&amp;" C:D"), 2, FALSE),"")</f>
        <v>System Security</v>
      </c>
      <c r="G1313" s="92" t="str" cm="1">
        <f t="array" ref="G1313">IFERROR(CONCATENATE(TEXT(_xlfn.SWITCH(A1313, "Tiny", "1", "Mini", "2", "Junior", "3", "Senior", "4", "GCSE", "5"),"00"),"-", IF(ISBLANK(B1313), "XX", TEXT(B1313,"00")), "-", TEXT(C1313,"000")),"")</f>
        <v>05-XX-045</v>
      </c>
      <c r="H1313" t="str">
        <f>A1313&amp;D1313</f>
        <v>GCSE8b59b9f8-b0c8-4bc8-a70d-6a457bcf4192</v>
      </c>
      <c r="I1313" s="97" t="str">
        <f>IF(ISBLANK(A1313), "", IF(ISNUMBER(B1313),_xlfn.CONCAT(E1313, B1313, ".", C1313), _xlfn.CONCAT(E1313, C1313)))</f>
        <v>GCSE45</v>
      </c>
    </row>
    <row r="1314" spans="1:9" x14ac:dyDescent="0.45">
      <c r="A1314" s="96" t="s">
        <v>14</v>
      </c>
      <c r="C1314" s="92">
        <v>45</v>
      </c>
      <c r="D1314" s="93" t="s">
        <v>3227</v>
      </c>
      <c r="E1314" t="str" cm="1">
        <f t="array" ref="E1314">IFERROR(_xlfn.SWITCH(A1314, "Tiny", "TS", "Mini", "MC", "Junior", "JC", "Senior", "SC", "GCSE", "GCSE"),"")</f>
        <v>GCSE</v>
      </c>
      <c r="F1314" s="92" t="str">
        <f ca="1">IFERROR(VLOOKUP(I1314,INDIRECT(A1314&amp;"!"&amp;" C:D"), 2, FALSE),"")</f>
        <v>System Security</v>
      </c>
      <c r="G1314" s="92" t="str" cm="1">
        <f t="array" ref="G1314">IFERROR(CONCATENATE(TEXT(_xlfn.SWITCH(A1314, "Tiny", "1", "Mini", "2", "Junior", "3", "Senior", "4", "GCSE", "5"),"00"),"-", IF(ISBLANK(B1314), "XX", TEXT(B1314,"00")), "-", TEXT(C1314,"000")),"")</f>
        <v>05-XX-045</v>
      </c>
      <c r="H1314" t="str">
        <f>A1314&amp;D1314</f>
        <v>GCSE9bdb8db9-5a7f-4c73-b95a-3362583550c5</v>
      </c>
      <c r="I1314" s="97" t="str">
        <f>IF(ISBLANK(A1314), "", IF(ISNUMBER(B1314),_xlfn.CONCAT(E1314, B1314, ".", C1314), _xlfn.CONCAT(E1314, C1314)))</f>
        <v>GCSE45</v>
      </c>
    </row>
    <row r="1315" spans="1:9" x14ac:dyDescent="0.45">
      <c r="A1315" s="96" t="s">
        <v>14</v>
      </c>
      <c r="C1315" s="92">
        <v>45</v>
      </c>
      <c r="D1315" s="93" t="s">
        <v>3261</v>
      </c>
      <c r="E1315" t="str" cm="1">
        <f t="array" ref="E1315">IFERROR(_xlfn.SWITCH(A1315, "Tiny", "TS", "Mini", "MC", "Junior", "JC", "Senior", "SC", "GCSE", "GCSE"),"")</f>
        <v>GCSE</v>
      </c>
      <c r="F1315" s="92" t="str">
        <f ca="1">IFERROR(VLOOKUP(I1315,INDIRECT(A1315&amp;"!"&amp;" C:D"), 2, FALSE),"")</f>
        <v>System Security</v>
      </c>
      <c r="G1315" s="92" t="str" cm="1">
        <f t="array" ref="G1315">IFERROR(CONCATENATE(TEXT(_xlfn.SWITCH(A1315, "Tiny", "1", "Mini", "2", "Junior", "3", "Senior", "4", "GCSE", "5"),"00"),"-", IF(ISBLANK(B1315), "XX", TEXT(B1315,"00")), "-", TEXT(C1315,"000")),"")</f>
        <v>05-XX-045</v>
      </c>
      <c r="H1315" t="str">
        <f>A1315&amp;D1315</f>
        <v>GCSE9c5e25ad-9978-4983-bc4c-8d62dc04cc34</v>
      </c>
      <c r="I1315" s="97" t="str">
        <f>IF(ISBLANK(A1315), "", IF(ISNUMBER(B1315),_xlfn.CONCAT(E1315, B1315, ".", C1315), _xlfn.CONCAT(E1315, C1315)))</f>
        <v>GCSE45</v>
      </c>
    </row>
    <row r="1316" spans="1:9" x14ac:dyDescent="0.45">
      <c r="A1316" s="96" t="s">
        <v>14</v>
      </c>
      <c r="C1316" s="92">
        <v>45</v>
      </c>
      <c r="D1316" s="93" t="s">
        <v>3201</v>
      </c>
      <c r="E1316" t="str" cm="1">
        <f t="array" ref="E1316">IFERROR(_xlfn.SWITCH(A1316, "Tiny", "TS", "Mini", "MC", "Junior", "JC", "Senior", "SC", "GCSE", "GCSE"),"")</f>
        <v>GCSE</v>
      </c>
      <c r="F1316" s="92" t="str">
        <f ca="1">IFERROR(VLOOKUP(I1316,INDIRECT(A1316&amp;"!"&amp;" C:D"), 2, FALSE),"")</f>
        <v>System Security</v>
      </c>
      <c r="G1316" s="92" t="str" cm="1">
        <f t="array" ref="G1316">IFERROR(CONCATENATE(TEXT(_xlfn.SWITCH(A1316, "Tiny", "1", "Mini", "2", "Junior", "3", "Senior", "4", "GCSE", "5"),"00"),"-", IF(ISBLANK(B1316), "XX", TEXT(B1316,"00")), "-", TEXT(C1316,"000")),"")</f>
        <v>05-XX-045</v>
      </c>
      <c r="H1316" t="str">
        <f>A1316&amp;D1316</f>
        <v>GCSEa0199397-f902-4ecf-a3a0-fb1b4b94cea4</v>
      </c>
      <c r="I1316" s="97" t="str">
        <f>IF(ISBLANK(A1316), "", IF(ISNUMBER(B1316),_xlfn.CONCAT(E1316, B1316, ".", C1316), _xlfn.CONCAT(E1316, C1316)))</f>
        <v>GCSE45</v>
      </c>
    </row>
    <row r="1317" spans="1:9" x14ac:dyDescent="0.45">
      <c r="A1317" s="96" t="s">
        <v>14</v>
      </c>
      <c r="C1317" s="92">
        <v>45</v>
      </c>
      <c r="D1317" s="93" t="s">
        <v>3232</v>
      </c>
      <c r="E1317" t="str" cm="1">
        <f t="array" ref="E1317">IFERROR(_xlfn.SWITCH(A1317, "Tiny", "TS", "Mini", "MC", "Junior", "JC", "Senior", "SC", "GCSE", "GCSE"),"")</f>
        <v>GCSE</v>
      </c>
      <c r="F1317" s="92" t="str">
        <f ca="1">IFERROR(VLOOKUP(I1317,INDIRECT(A1317&amp;"!"&amp;" C:D"), 2, FALSE),"")</f>
        <v>System Security</v>
      </c>
      <c r="G1317" s="92" t="str" cm="1">
        <f t="array" ref="G1317">IFERROR(CONCATENATE(TEXT(_xlfn.SWITCH(A1317, "Tiny", "1", "Mini", "2", "Junior", "3", "Senior", "4", "GCSE", "5"),"00"),"-", IF(ISBLANK(B1317), "XX", TEXT(B1317,"00")), "-", TEXT(C1317,"000")),"")</f>
        <v>05-XX-045</v>
      </c>
      <c r="H1317" t="str">
        <f>A1317&amp;D1317</f>
        <v>GCSEb3f55b6f-9477-4418-ba35-f7a08f5fb005</v>
      </c>
      <c r="I1317" s="97" t="str">
        <f>IF(ISBLANK(A1317), "", IF(ISNUMBER(B1317),_xlfn.CONCAT(E1317, B1317, ".", C1317), _xlfn.CONCAT(E1317, C1317)))</f>
        <v>GCSE45</v>
      </c>
    </row>
    <row r="1318" spans="1:9" x14ac:dyDescent="0.45">
      <c r="A1318" s="96" t="s">
        <v>14</v>
      </c>
      <c r="C1318" s="92">
        <v>45</v>
      </c>
      <c r="D1318" s="93" t="s">
        <v>3235</v>
      </c>
      <c r="E1318" t="str" cm="1">
        <f t="array" ref="E1318">IFERROR(_xlfn.SWITCH(A1318, "Tiny", "TS", "Mini", "MC", "Junior", "JC", "Senior", "SC", "GCSE", "GCSE"),"")</f>
        <v>GCSE</v>
      </c>
      <c r="F1318" s="92" t="str">
        <f ca="1">IFERROR(VLOOKUP(I1318,INDIRECT(A1318&amp;"!"&amp;" C:D"), 2, FALSE),"")</f>
        <v>System Security</v>
      </c>
      <c r="G1318" s="92" t="str" cm="1">
        <f t="array" ref="G1318">IFERROR(CONCATENATE(TEXT(_xlfn.SWITCH(A1318, "Tiny", "1", "Mini", "2", "Junior", "3", "Senior", "4", "GCSE", "5"),"00"),"-", IF(ISBLANK(B1318), "XX", TEXT(B1318,"00")), "-", TEXT(C1318,"000")),"")</f>
        <v>05-XX-045</v>
      </c>
      <c r="H1318" t="str">
        <f>A1318&amp;D1318</f>
        <v>GCSEb4bb1ddb-4351-4bcd-b4c9-00863d5673d1</v>
      </c>
      <c r="I1318" s="97" t="str">
        <f>IF(ISBLANK(A1318), "", IF(ISNUMBER(B1318),_xlfn.CONCAT(E1318, B1318, ".", C1318), _xlfn.CONCAT(E1318, C1318)))</f>
        <v>GCSE45</v>
      </c>
    </row>
    <row r="1319" spans="1:9" x14ac:dyDescent="0.45">
      <c r="A1319" s="96" t="s">
        <v>14</v>
      </c>
      <c r="C1319" s="92">
        <v>45</v>
      </c>
      <c r="D1319" s="93" t="s">
        <v>3221</v>
      </c>
      <c r="E1319" t="str" cm="1">
        <f t="array" ref="E1319">IFERROR(_xlfn.SWITCH(A1319, "Tiny", "TS", "Mini", "MC", "Junior", "JC", "Senior", "SC", "GCSE", "GCSE"),"")</f>
        <v>GCSE</v>
      </c>
      <c r="F1319" s="92" t="str">
        <f ca="1">IFERROR(VLOOKUP(I1319,INDIRECT(A1319&amp;"!"&amp;" C:D"), 2, FALSE),"")</f>
        <v>System Security</v>
      </c>
      <c r="G1319" s="92" t="str" cm="1">
        <f t="array" ref="G1319">IFERROR(CONCATENATE(TEXT(_xlfn.SWITCH(A1319, "Tiny", "1", "Mini", "2", "Junior", "3", "Senior", "4", "GCSE", "5"),"00"),"-", IF(ISBLANK(B1319), "XX", TEXT(B1319,"00")), "-", TEXT(C1319,"000")),"")</f>
        <v>05-XX-045</v>
      </c>
      <c r="H1319" t="str">
        <f>A1319&amp;D1319</f>
        <v>GCSEbc840087-1c5d-4217-9c7b-d0a525d21a9b</v>
      </c>
      <c r="I1319" s="97" t="str">
        <f>IF(ISBLANK(A1319), "", IF(ISNUMBER(B1319),_xlfn.CONCAT(E1319, B1319, ".", C1319), _xlfn.CONCAT(E1319, C1319)))</f>
        <v>GCSE45</v>
      </c>
    </row>
    <row r="1320" spans="1:9" x14ac:dyDescent="0.45">
      <c r="A1320" s="96" t="s">
        <v>14</v>
      </c>
      <c r="C1320" s="92">
        <v>45</v>
      </c>
      <c r="D1320" s="93" t="s">
        <v>3241</v>
      </c>
      <c r="E1320" t="str" cm="1">
        <f t="array" ref="E1320">IFERROR(_xlfn.SWITCH(A1320, "Tiny", "TS", "Mini", "MC", "Junior", "JC", "Senior", "SC", "GCSE", "GCSE"),"")</f>
        <v>GCSE</v>
      </c>
      <c r="F1320" s="92" t="str">
        <f ca="1">IFERROR(VLOOKUP(I1320,INDIRECT(A1320&amp;"!"&amp;" C:D"), 2, FALSE),"")</f>
        <v>System Security</v>
      </c>
      <c r="G1320" s="92" t="str" cm="1">
        <f t="array" ref="G1320">IFERROR(CONCATENATE(TEXT(_xlfn.SWITCH(A1320, "Tiny", "1", "Mini", "2", "Junior", "3", "Senior", "4", "GCSE", "5"),"00"),"-", IF(ISBLANK(B1320), "XX", TEXT(B1320,"00")), "-", TEXT(C1320,"000")),"")</f>
        <v>05-XX-045</v>
      </c>
      <c r="H1320" t="str">
        <f>A1320&amp;D1320</f>
        <v>GCSEc2c3e73f-a499-4a28-be67-71919a49ebc0</v>
      </c>
      <c r="I1320" s="97" t="str">
        <f>IF(ISBLANK(A1320), "", IF(ISNUMBER(B1320),_xlfn.CONCAT(E1320, B1320, ".", C1320), _xlfn.CONCAT(E1320, C1320)))</f>
        <v>GCSE45</v>
      </c>
    </row>
    <row r="1321" spans="1:9" x14ac:dyDescent="0.45">
      <c r="A1321" s="96" t="s">
        <v>14</v>
      </c>
      <c r="C1321" s="92">
        <v>45</v>
      </c>
      <c r="D1321" s="93" t="s">
        <v>3244</v>
      </c>
      <c r="E1321" t="str" cm="1">
        <f t="array" ref="E1321">IFERROR(_xlfn.SWITCH(A1321, "Tiny", "TS", "Mini", "MC", "Junior", "JC", "Senior", "SC", "GCSE", "GCSE"),"")</f>
        <v>GCSE</v>
      </c>
      <c r="F1321" s="92" t="str">
        <f ca="1">IFERROR(VLOOKUP(I1321,INDIRECT(A1321&amp;"!"&amp;" C:D"), 2, FALSE),"")</f>
        <v>System Security</v>
      </c>
      <c r="G1321" s="92" t="str" cm="1">
        <f t="array" ref="G1321">IFERROR(CONCATENATE(TEXT(_xlfn.SWITCH(A1321, "Tiny", "1", "Mini", "2", "Junior", "3", "Senior", "4", "GCSE", "5"),"00"),"-", IF(ISBLANK(B1321), "XX", TEXT(B1321,"00")), "-", TEXT(C1321,"000")),"")</f>
        <v>05-XX-045</v>
      </c>
      <c r="H1321" t="str">
        <f>A1321&amp;D1321</f>
        <v>GCSEc8af8cbd-6235-494d-a6e9-34997c8f88b8</v>
      </c>
      <c r="I1321" s="97" t="str">
        <f>IF(ISBLANK(A1321), "", IF(ISNUMBER(B1321),_xlfn.CONCAT(E1321, B1321, ".", C1321), _xlfn.CONCAT(E1321, C1321)))</f>
        <v>GCSE45</v>
      </c>
    </row>
    <row r="1322" spans="1:9" x14ac:dyDescent="0.45">
      <c r="A1322" s="96" t="s">
        <v>14</v>
      </c>
      <c r="C1322" s="92">
        <v>45</v>
      </c>
      <c r="D1322" s="93" t="s">
        <v>3258</v>
      </c>
      <c r="E1322" t="str" cm="1">
        <f t="array" ref="E1322">IFERROR(_xlfn.SWITCH(A1322, "Tiny", "TS", "Mini", "MC", "Junior", "JC", "Senior", "SC", "GCSE", "GCSE"),"")</f>
        <v>GCSE</v>
      </c>
      <c r="F1322" s="92" t="str">
        <f ca="1">IFERROR(VLOOKUP(I1322,INDIRECT(A1322&amp;"!"&amp;" C:D"), 2, FALSE),"")</f>
        <v>System Security</v>
      </c>
      <c r="G1322" s="92" t="str" cm="1">
        <f t="array" ref="G1322">IFERROR(CONCATENATE(TEXT(_xlfn.SWITCH(A1322, "Tiny", "1", "Mini", "2", "Junior", "3", "Senior", "4", "GCSE", "5"),"00"),"-", IF(ISBLANK(B1322), "XX", TEXT(B1322,"00")), "-", TEXT(C1322,"000")),"")</f>
        <v>05-XX-045</v>
      </c>
      <c r="H1322" t="str">
        <f>A1322&amp;D1322</f>
        <v>GCSEd5399aa7-97ec-4f9b-8d91-59da0aec514a</v>
      </c>
      <c r="I1322" s="97" t="str">
        <f>IF(ISBLANK(A1322), "", IF(ISNUMBER(B1322),_xlfn.CONCAT(E1322, B1322, ".", C1322), _xlfn.CONCAT(E1322, C1322)))</f>
        <v>GCSE45</v>
      </c>
    </row>
    <row r="1323" spans="1:9" x14ac:dyDescent="0.45">
      <c r="A1323" s="96" t="s">
        <v>14</v>
      </c>
      <c r="C1323" s="92">
        <v>45</v>
      </c>
      <c r="D1323" s="93" t="s">
        <v>3224</v>
      </c>
      <c r="E1323" t="str" cm="1">
        <f t="array" ref="E1323">IFERROR(_xlfn.SWITCH(A1323, "Tiny", "TS", "Mini", "MC", "Junior", "JC", "Senior", "SC", "GCSE", "GCSE"),"")</f>
        <v>GCSE</v>
      </c>
      <c r="F1323" s="92" t="str">
        <f ca="1">IFERROR(VLOOKUP(I1323,INDIRECT(A1323&amp;"!"&amp;" C:D"), 2, FALSE),"")</f>
        <v>System Security</v>
      </c>
      <c r="G1323" s="92" t="str" cm="1">
        <f t="array" ref="G1323">IFERROR(CONCATENATE(TEXT(_xlfn.SWITCH(A1323, "Tiny", "1", "Mini", "2", "Junior", "3", "Senior", "4", "GCSE", "5"),"00"),"-", IF(ISBLANK(B1323), "XX", TEXT(B1323,"00")), "-", TEXT(C1323,"000")),"")</f>
        <v>05-XX-045</v>
      </c>
      <c r="H1323" t="str">
        <f>A1323&amp;D1323</f>
        <v>GCSEd5d6ea44-d4a7-47d6-a140-2d708f78cf5f</v>
      </c>
      <c r="I1323" s="97" t="str">
        <f>IF(ISBLANK(A1323), "", IF(ISNUMBER(B1323),_xlfn.CONCAT(E1323, B1323, ".", C1323), _xlfn.CONCAT(E1323, C1323)))</f>
        <v>GCSE45</v>
      </c>
    </row>
    <row r="1324" spans="1:9" x14ac:dyDescent="0.45">
      <c r="A1324" s="96" t="s">
        <v>14</v>
      </c>
      <c r="C1324" s="92">
        <v>45</v>
      </c>
      <c r="D1324" s="93" t="s">
        <v>3195</v>
      </c>
      <c r="E1324" t="str" cm="1">
        <f t="array" ref="E1324">IFERROR(_xlfn.SWITCH(A1324, "Tiny", "TS", "Mini", "MC", "Junior", "JC", "Senior", "SC", "GCSE", "GCSE"),"")</f>
        <v>GCSE</v>
      </c>
      <c r="F1324" s="92" t="str">
        <f ca="1">IFERROR(VLOOKUP(I1324,INDIRECT(A1324&amp;"!"&amp;" C:D"), 2, FALSE),"")</f>
        <v>System Security</v>
      </c>
      <c r="G1324" s="92" t="str" cm="1">
        <f t="array" ref="G1324">IFERROR(CONCATENATE(TEXT(_xlfn.SWITCH(A1324, "Tiny", "1", "Mini", "2", "Junior", "3", "Senior", "4", "GCSE", "5"),"00"),"-", IF(ISBLANK(B1324), "XX", TEXT(B1324,"00")), "-", TEXT(C1324,"000")),"")</f>
        <v>05-XX-045</v>
      </c>
      <c r="H1324" t="str">
        <f>A1324&amp;D1324</f>
        <v>GCSEdde026d0-5422-478d-8bf0-c219a3613435</v>
      </c>
      <c r="I1324" s="97" t="str">
        <f>IF(ISBLANK(A1324), "", IF(ISNUMBER(B1324),_xlfn.CONCAT(E1324, B1324, ".", C1324), _xlfn.CONCAT(E1324, C1324)))</f>
        <v>GCSE45</v>
      </c>
    </row>
    <row r="1325" spans="1:9" x14ac:dyDescent="0.45">
      <c r="A1325" s="96" t="s">
        <v>14</v>
      </c>
      <c r="C1325" s="92">
        <v>45</v>
      </c>
      <c r="D1325" s="93" t="s">
        <v>3189</v>
      </c>
      <c r="E1325" t="str" cm="1">
        <f t="array" ref="E1325">IFERROR(_xlfn.SWITCH(A1325, "Tiny", "TS", "Mini", "MC", "Junior", "JC", "Senior", "SC", "GCSE", "GCSE"),"")</f>
        <v>GCSE</v>
      </c>
      <c r="F1325" s="92" t="str">
        <f ca="1">IFERROR(VLOOKUP(I1325,INDIRECT(A1325&amp;"!"&amp;" C:D"), 2, FALSE),"")</f>
        <v>System Security</v>
      </c>
      <c r="G1325" s="92" t="str" cm="1">
        <f t="array" ref="G1325">IFERROR(CONCATENATE(TEXT(_xlfn.SWITCH(A1325, "Tiny", "1", "Mini", "2", "Junior", "3", "Senior", "4", "GCSE", "5"),"00"),"-", IF(ISBLANK(B1325), "XX", TEXT(B1325,"00")), "-", TEXT(C1325,"000")),"")</f>
        <v>05-XX-045</v>
      </c>
      <c r="H1325" t="str">
        <f>A1325&amp;D1325</f>
        <v>GCSEdf29c63c-0e38-4a59-b9e6-7d63bc3f386f</v>
      </c>
      <c r="I1325" s="97" t="str">
        <f>IF(ISBLANK(A1325), "", IF(ISNUMBER(B1325),_xlfn.CONCAT(E1325, B1325, ".", C1325), _xlfn.CONCAT(E1325, C1325)))</f>
        <v>GCSE45</v>
      </c>
    </row>
    <row r="1326" spans="1:9" x14ac:dyDescent="0.45">
      <c r="A1326" s="96" t="s">
        <v>14</v>
      </c>
      <c r="C1326" s="92">
        <v>45</v>
      </c>
      <c r="D1326" s="93" t="s">
        <v>3198</v>
      </c>
      <c r="E1326" t="str" cm="1">
        <f t="array" ref="E1326">IFERROR(_xlfn.SWITCH(A1326, "Tiny", "TS", "Mini", "MC", "Junior", "JC", "Senior", "SC", "GCSE", "GCSE"),"")</f>
        <v>GCSE</v>
      </c>
      <c r="F1326" s="92" t="str">
        <f ca="1">IFERROR(VLOOKUP(I1326,INDIRECT(A1326&amp;"!"&amp;" C:D"), 2, FALSE),"")</f>
        <v>System Security</v>
      </c>
      <c r="G1326" s="92" t="str" cm="1">
        <f t="array" ref="G1326">IFERROR(CONCATENATE(TEXT(_xlfn.SWITCH(A1326, "Tiny", "1", "Mini", "2", "Junior", "3", "Senior", "4", "GCSE", "5"),"00"),"-", IF(ISBLANK(B1326), "XX", TEXT(B1326,"00")), "-", TEXT(C1326,"000")),"")</f>
        <v>05-XX-045</v>
      </c>
      <c r="H1326" t="str">
        <f>A1326&amp;D1326</f>
        <v>GCSEe4a58591-47db-4cf1-8ea2-3a831c096a11</v>
      </c>
      <c r="I1326" s="97" t="str">
        <f>IF(ISBLANK(A1326), "", IF(ISNUMBER(B1326),_xlfn.CONCAT(E1326, B1326, ".", C1326), _xlfn.CONCAT(E1326, C1326)))</f>
        <v>GCSE45</v>
      </c>
    </row>
    <row r="1327" spans="1:9" x14ac:dyDescent="0.45">
      <c r="A1327" s="96" t="s">
        <v>14</v>
      </c>
      <c r="C1327" s="92">
        <v>45</v>
      </c>
      <c r="D1327" s="93" t="s">
        <v>3218</v>
      </c>
      <c r="E1327" t="str" cm="1">
        <f t="array" ref="E1327">IFERROR(_xlfn.SWITCH(A1327, "Tiny", "TS", "Mini", "MC", "Junior", "JC", "Senior", "SC", "GCSE", "GCSE"),"")</f>
        <v>GCSE</v>
      </c>
      <c r="F1327" s="92" t="str">
        <f ca="1">IFERROR(VLOOKUP(I1327,INDIRECT(A1327&amp;"!"&amp;" C:D"), 2, FALSE),"")</f>
        <v>System Security</v>
      </c>
      <c r="G1327" s="92" t="str" cm="1">
        <f t="array" ref="G1327">IFERROR(CONCATENATE(TEXT(_xlfn.SWITCH(A1327, "Tiny", "1", "Mini", "2", "Junior", "3", "Senior", "4", "GCSE", "5"),"00"),"-", IF(ISBLANK(B1327), "XX", TEXT(B1327,"00")), "-", TEXT(C1327,"000")),"")</f>
        <v>05-XX-045</v>
      </c>
      <c r="H1327" t="str">
        <f>A1327&amp;D1327</f>
        <v>GCSEe825c21b-61ac-4a62-b77f-20ab23b57b59</v>
      </c>
      <c r="I1327" s="97" t="str">
        <f>IF(ISBLANK(A1327), "", IF(ISNUMBER(B1327),_xlfn.CONCAT(E1327, B1327, ".", C1327), _xlfn.CONCAT(E1327, C1327)))</f>
        <v>GCSE45</v>
      </c>
    </row>
    <row r="1328" spans="1:9" x14ac:dyDescent="0.45">
      <c r="A1328" s="96" t="s">
        <v>14</v>
      </c>
      <c r="C1328" s="92">
        <v>45</v>
      </c>
      <c r="D1328" s="93" t="s">
        <v>3184</v>
      </c>
      <c r="E1328" t="str" cm="1">
        <f t="array" ref="E1328">IFERROR(_xlfn.SWITCH(A1328, "Tiny", "TS", "Mini", "MC", "Junior", "JC", "Senior", "SC", "GCSE", "GCSE"),"")</f>
        <v>GCSE</v>
      </c>
      <c r="F1328" s="92" t="str">
        <f ca="1">IFERROR(VLOOKUP(I1328,INDIRECT(A1328&amp;"!"&amp;" C:D"), 2, FALSE),"")</f>
        <v>System Security</v>
      </c>
      <c r="G1328" s="92" t="str" cm="1">
        <f t="array" ref="G1328">IFERROR(CONCATENATE(TEXT(_xlfn.SWITCH(A1328, "Tiny", "1", "Mini", "2", "Junior", "3", "Senior", "4", "GCSE", "5"),"00"),"-", IF(ISBLANK(B1328), "XX", TEXT(B1328,"00")), "-", TEXT(C1328,"000")),"")</f>
        <v>05-XX-045</v>
      </c>
      <c r="H1328" t="str">
        <f>A1328&amp;D1328</f>
        <v>GCSEee41cce6-7d18-4acc-a291-f916b37d4496</v>
      </c>
      <c r="I1328" s="97" t="str">
        <f>IF(ISBLANK(A1328), "", IF(ISNUMBER(B1328),_xlfn.CONCAT(E1328, B1328, ".", C1328), _xlfn.CONCAT(E1328, C1328)))</f>
        <v>GCSE45</v>
      </c>
    </row>
    <row r="1329" spans="1:9" x14ac:dyDescent="0.45">
      <c r="A1329" s="96" t="s">
        <v>14</v>
      </c>
      <c r="C1329" s="92">
        <v>45</v>
      </c>
      <c r="D1329" s="93" t="s">
        <v>3215</v>
      </c>
      <c r="E1329" t="str" cm="1">
        <f t="array" ref="E1329">IFERROR(_xlfn.SWITCH(A1329, "Tiny", "TS", "Mini", "MC", "Junior", "JC", "Senior", "SC", "GCSE", "GCSE"),"")</f>
        <v>GCSE</v>
      </c>
      <c r="F1329" s="92" t="str">
        <f ca="1">IFERROR(VLOOKUP(I1329,INDIRECT(A1329&amp;"!"&amp;" C:D"), 2, FALSE),"")</f>
        <v>System Security</v>
      </c>
      <c r="G1329" s="92" t="str" cm="1">
        <f t="array" ref="G1329">IFERROR(CONCATENATE(TEXT(_xlfn.SWITCH(A1329, "Tiny", "1", "Mini", "2", "Junior", "3", "Senior", "4", "GCSE", "5"),"00"),"-", IF(ISBLANK(B1329), "XX", TEXT(B1329,"00")), "-", TEXT(C1329,"000")),"")</f>
        <v>05-XX-045</v>
      </c>
      <c r="H1329" t="str">
        <f>A1329&amp;D1329</f>
        <v>GCSEf2086dea-0d4a-4ff9-8058-c6eacb349259</v>
      </c>
      <c r="I1329" s="97" t="str">
        <f>IF(ISBLANK(A1329), "", IF(ISNUMBER(B1329),_xlfn.CONCAT(E1329, B1329, ".", C1329), _xlfn.CONCAT(E1329, C1329)))</f>
        <v>GCSE45</v>
      </c>
    </row>
    <row r="1330" spans="1:9" x14ac:dyDescent="0.45">
      <c r="A1330" s="96" t="s">
        <v>14</v>
      </c>
      <c r="C1330" s="92">
        <v>46</v>
      </c>
      <c r="D1330" s="93" t="s">
        <v>2524</v>
      </c>
      <c r="E1330" t="str" cm="1">
        <f t="array" ref="E1330">IFERROR(_xlfn.SWITCH(A1330, "Tiny", "TS", "Mini", "MC", "Junior", "JC", "Senior", "SC", "GCSE", "GCSE"),"")</f>
        <v>GCSE</v>
      </c>
      <c r="F1330" s="92" t="str">
        <f ca="1">IFERROR(VLOOKUP(I1330,INDIRECT(A1330&amp;"!"&amp;" C:D"), 2, FALSE),"")</f>
        <v>Compression</v>
      </c>
      <c r="G1330" s="92" t="str" cm="1">
        <f t="array" ref="G1330">IFERROR(CONCATENATE(TEXT(_xlfn.SWITCH(A1330, "Tiny", "1", "Mini", "2", "Junior", "3", "Senior", "4", "GCSE", "5"),"00"),"-", IF(ISBLANK(B1330), "XX", TEXT(B1330,"00")), "-", TEXT(C1330,"000")),"")</f>
        <v>05-XX-046</v>
      </c>
      <c r="H1330" t="str">
        <f>A1330&amp;D1330</f>
        <v>GCSE17fcf119-b710-4937-821a-ddfb996aedde</v>
      </c>
      <c r="I1330" s="97" t="str">
        <f>IF(ISBLANK(A1330), "", IF(ISNUMBER(B1330),_xlfn.CONCAT(E1330, B1330, ".", C1330), _xlfn.CONCAT(E1330, C1330)))</f>
        <v>GCSE46</v>
      </c>
    </row>
    <row r="1331" spans="1:9" x14ac:dyDescent="0.45">
      <c r="A1331" s="96" t="s">
        <v>14</v>
      </c>
      <c r="C1331" s="92">
        <v>46</v>
      </c>
      <c r="D1331" s="93" t="s">
        <v>2485</v>
      </c>
      <c r="E1331" t="str" cm="1">
        <f t="array" ref="E1331">IFERROR(_xlfn.SWITCH(A1331, "Tiny", "TS", "Mini", "MC", "Junior", "JC", "Senior", "SC", "GCSE", "GCSE"),"")</f>
        <v>GCSE</v>
      </c>
      <c r="F1331" s="92" t="str">
        <f ca="1">IFERROR(VLOOKUP(I1331,INDIRECT(A1331&amp;"!"&amp;" C:D"), 2, FALSE),"")</f>
        <v>Compression</v>
      </c>
      <c r="G1331" s="92" t="str" cm="1">
        <f t="array" ref="G1331">IFERROR(CONCATENATE(TEXT(_xlfn.SWITCH(A1331, "Tiny", "1", "Mini", "2", "Junior", "3", "Senior", "4", "GCSE", "5"),"00"),"-", IF(ISBLANK(B1331), "XX", TEXT(B1331,"00")), "-", TEXT(C1331,"000")),"")</f>
        <v>05-XX-046</v>
      </c>
      <c r="H1331" t="str">
        <f>A1331&amp;D1331</f>
        <v>GCSE3fe1d35f-2528-4226-b779-a618d40fbcf8</v>
      </c>
      <c r="I1331" s="97" t="str">
        <f>IF(ISBLANK(A1331), "", IF(ISNUMBER(B1331),_xlfn.CONCAT(E1331, B1331, ".", C1331), _xlfn.CONCAT(E1331, C1331)))</f>
        <v>GCSE46</v>
      </c>
    </row>
    <row r="1332" spans="1:9" x14ac:dyDescent="0.45">
      <c r="A1332" s="96" t="s">
        <v>14</v>
      </c>
      <c r="C1332" s="92">
        <v>46</v>
      </c>
      <c r="D1332" s="93" t="s">
        <v>2494</v>
      </c>
      <c r="E1332" t="str" cm="1">
        <f t="array" ref="E1332">IFERROR(_xlfn.SWITCH(A1332, "Tiny", "TS", "Mini", "MC", "Junior", "JC", "Senior", "SC", "GCSE", "GCSE"),"")</f>
        <v>GCSE</v>
      </c>
      <c r="F1332" s="92" t="str">
        <f ca="1">IFERROR(VLOOKUP(I1332,INDIRECT(A1332&amp;"!"&amp;" C:D"), 2, FALSE),"")</f>
        <v>Compression</v>
      </c>
      <c r="G1332" s="92" t="str" cm="1">
        <f t="array" ref="G1332">IFERROR(CONCATENATE(TEXT(_xlfn.SWITCH(A1332, "Tiny", "1", "Mini", "2", "Junior", "3", "Senior", "4", "GCSE", "5"),"00"),"-", IF(ISBLANK(B1332), "XX", TEXT(B1332,"00")), "-", TEXT(C1332,"000")),"")</f>
        <v>05-XX-046</v>
      </c>
      <c r="H1332" t="str">
        <f>A1332&amp;D1332</f>
        <v>GCSE41470208-0f48-4dd3-86e2-dcec523c6a77</v>
      </c>
      <c r="I1332" s="97" t="str">
        <f>IF(ISBLANK(A1332), "", IF(ISNUMBER(B1332),_xlfn.CONCAT(E1332, B1332, ".", C1332), _xlfn.CONCAT(E1332, C1332)))</f>
        <v>GCSE46</v>
      </c>
    </row>
    <row r="1333" spans="1:9" x14ac:dyDescent="0.45">
      <c r="A1333" s="96" t="s">
        <v>14</v>
      </c>
      <c r="C1333" s="92">
        <v>46</v>
      </c>
      <c r="D1333" s="93" t="s">
        <v>2491</v>
      </c>
      <c r="E1333" t="str" cm="1">
        <f t="array" ref="E1333">IFERROR(_xlfn.SWITCH(A1333, "Tiny", "TS", "Mini", "MC", "Junior", "JC", "Senior", "SC", "GCSE", "GCSE"),"")</f>
        <v>GCSE</v>
      </c>
      <c r="F1333" s="92" t="str">
        <f ca="1">IFERROR(VLOOKUP(I1333,INDIRECT(A1333&amp;"!"&amp;" C:D"), 2, FALSE),"")</f>
        <v>Compression</v>
      </c>
      <c r="G1333" s="92" t="str" cm="1">
        <f t="array" ref="G1333">IFERROR(CONCATENATE(TEXT(_xlfn.SWITCH(A1333, "Tiny", "1", "Mini", "2", "Junior", "3", "Senior", "4", "GCSE", "5"),"00"),"-", IF(ISBLANK(B1333), "XX", TEXT(B1333,"00")), "-", TEXT(C1333,"000")),"")</f>
        <v>05-XX-046</v>
      </c>
      <c r="H1333" t="str">
        <f>A1333&amp;D1333</f>
        <v>GCSE43967391-387e-4293-a02b-690c645ba508</v>
      </c>
      <c r="I1333" s="97" t="str">
        <f>IF(ISBLANK(A1333), "", IF(ISNUMBER(B1333),_xlfn.CONCAT(E1333, B1333, ".", C1333), _xlfn.CONCAT(E1333, C1333)))</f>
        <v>GCSE46</v>
      </c>
    </row>
    <row r="1334" spans="1:9" x14ac:dyDescent="0.45">
      <c r="A1334" s="96" t="s">
        <v>14</v>
      </c>
      <c r="C1334" s="92">
        <v>46</v>
      </c>
      <c r="D1334" s="93" t="s">
        <v>2503</v>
      </c>
      <c r="E1334" t="str" cm="1">
        <f t="array" ref="E1334">IFERROR(_xlfn.SWITCH(A1334, "Tiny", "TS", "Mini", "MC", "Junior", "JC", "Senior", "SC", "GCSE", "GCSE"),"")</f>
        <v>GCSE</v>
      </c>
      <c r="F1334" s="92" t="str">
        <f ca="1">IFERROR(VLOOKUP(I1334,INDIRECT(A1334&amp;"!"&amp;" C:D"), 2, FALSE),"")</f>
        <v>Compression</v>
      </c>
      <c r="G1334" s="92" t="str" cm="1">
        <f t="array" ref="G1334">IFERROR(CONCATENATE(TEXT(_xlfn.SWITCH(A1334, "Tiny", "1", "Mini", "2", "Junior", "3", "Senior", "4", "GCSE", "5"),"00"),"-", IF(ISBLANK(B1334), "XX", TEXT(B1334,"00")), "-", TEXT(C1334,"000")),"")</f>
        <v>05-XX-046</v>
      </c>
      <c r="H1334" t="str">
        <f>A1334&amp;D1334</f>
        <v>GCSE4521c939-6d38-4cad-8894-74a83d994afb</v>
      </c>
      <c r="I1334" s="97" t="str">
        <f>IF(ISBLANK(A1334), "", IF(ISNUMBER(B1334),_xlfn.CONCAT(E1334, B1334, ".", C1334), _xlfn.CONCAT(E1334, C1334)))</f>
        <v>GCSE46</v>
      </c>
    </row>
    <row r="1335" spans="1:9" x14ac:dyDescent="0.45">
      <c r="A1335" s="96" t="s">
        <v>14</v>
      </c>
      <c r="C1335" s="92">
        <v>46</v>
      </c>
      <c r="D1335" s="93" t="s">
        <v>2500</v>
      </c>
      <c r="E1335" t="str" cm="1">
        <f t="array" ref="E1335">IFERROR(_xlfn.SWITCH(A1335, "Tiny", "TS", "Mini", "MC", "Junior", "JC", "Senior", "SC", "GCSE", "GCSE"),"")</f>
        <v>GCSE</v>
      </c>
      <c r="F1335" s="92" t="str">
        <f ca="1">IFERROR(VLOOKUP(I1335,INDIRECT(A1335&amp;"!"&amp;" C:D"), 2, FALSE),"")</f>
        <v>Compression</v>
      </c>
      <c r="G1335" s="92" t="str" cm="1">
        <f t="array" ref="G1335">IFERROR(CONCATENATE(TEXT(_xlfn.SWITCH(A1335, "Tiny", "1", "Mini", "2", "Junior", "3", "Senior", "4", "GCSE", "5"),"00"),"-", IF(ISBLANK(B1335), "XX", TEXT(B1335,"00")), "-", TEXT(C1335,"000")),"")</f>
        <v>05-XX-046</v>
      </c>
      <c r="H1335" t="str">
        <f>A1335&amp;D1335</f>
        <v>GCSE671df2cb-e933-4b1e-96ad-f54e0cee8059</v>
      </c>
      <c r="I1335" s="97" t="str">
        <f>IF(ISBLANK(A1335), "", IF(ISNUMBER(B1335),_xlfn.CONCAT(E1335, B1335, ".", C1335), _xlfn.CONCAT(E1335, C1335)))</f>
        <v>GCSE46</v>
      </c>
    </row>
    <row r="1336" spans="1:9" x14ac:dyDescent="0.45">
      <c r="A1336" s="96" t="s">
        <v>14</v>
      </c>
      <c r="C1336" s="92">
        <v>46</v>
      </c>
      <c r="D1336" s="93" t="s">
        <v>2520</v>
      </c>
      <c r="E1336" t="str" cm="1">
        <f t="array" ref="E1336">IFERROR(_xlfn.SWITCH(A1336, "Tiny", "TS", "Mini", "MC", "Junior", "JC", "Senior", "SC", "GCSE", "GCSE"),"")</f>
        <v>GCSE</v>
      </c>
      <c r="F1336" s="92" t="str">
        <f ca="1">IFERROR(VLOOKUP(I1336,INDIRECT(A1336&amp;"!"&amp;" C:D"), 2, FALSE),"")</f>
        <v>Compression</v>
      </c>
      <c r="G1336" s="92" t="str" cm="1">
        <f t="array" ref="G1336">IFERROR(CONCATENATE(TEXT(_xlfn.SWITCH(A1336, "Tiny", "1", "Mini", "2", "Junior", "3", "Senior", "4", "GCSE", "5"),"00"),"-", IF(ISBLANK(B1336), "XX", TEXT(B1336,"00")), "-", TEXT(C1336,"000")),"")</f>
        <v>05-XX-046</v>
      </c>
      <c r="H1336" t="str">
        <f>A1336&amp;D1336</f>
        <v>GCSE75546323-9a61-40c6-9b2a-6163de39309f</v>
      </c>
      <c r="I1336" s="97" t="str">
        <f>IF(ISBLANK(A1336), "", IF(ISNUMBER(B1336),_xlfn.CONCAT(E1336, B1336, ".", C1336), _xlfn.CONCAT(E1336, C1336)))</f>
        <v>GCSE46</v>
      </c>
    </row>
    <row r="1337" spans="1:9" x14ac:dyDescent="0.45">
      <c r="A1337" s="96" t="s">
        <v>14</v>
      </c>
      <c r="C1337" s="92">
        <v>46</v>
      </c>
      <c r="D1337" s="93" t="s">
        <v>2516</v>
      </c>
      <c r="E1337" t="str" cm="1">
        <f t="array" ref="E1337">IFERROR(_xlfn.SWITCH(A1337, "Tiny", "TS", "Mini", "MC", "Junior", "JC", "Senior", "SC", "GCSE", "GCSE"),"")</f>
        <v>GCSE</v>
      </c>
      <c r="F1337" s="92" t="str">
        <f ca="1">IFERROR(VLOOKUP(I1337,INDIRECT(A1337&amp;"!"&amp;" C:D"), 2, FALSE),"")</f>
        <v>Compression</v>
      </c>
      <c r="G1337" s="92" t="str" cm="1">
        <f t="array" ref="G1337">IFERROR(CONCATENATE(TEXT(_xlfn.SWITCH(A1337, "Tiny", "1", "Mini", "2", "Junior", "3", "Senior", "4", "GCSE", "5"),"00"),"-", IF(ISBLANK(B1337), "XX", TEXT(B1337,"00")), "-", TEXT(C1337,"000")),"")</f>
        <v>05-XX-046</v>
      </c>
      <c r="H1337" t="str">
        <f>A1337&amp;D1337</f>
        <v>GCSE798d38e0-c980-4401-8e33-bcb0a5efadd6</v>
      </c>
      <c r="I1337" s="97" t="str">
        <f>IF(ISBLANK(A1337), "", IF(ISNUMBER(B1337),_xlfn.CONCAT(E1337, B1337, ".", C1337), _xlfn.CONCAT(E1337, C1337)))</f>
        <v>GCSE46</v>
      </c>
    </row>
    <row r="1338" spans="1:9" x14ac:dyDescent="0.45">
      <c r="A1338" s="96" t="s">
        <v>14</v>
      </c>
      <c r="C1338" s="92">
        <v>46</v>
      </c>
      <c r="D1338" s="98" t="s">
        <v>2510</v>
      </c>
      <c r="E1338" t="str" cm="1">
        <f t="array" ref="E1338">IFERROR(_xlfn.SWITCH(A1338, "Tiny", "TS", "Mini", "MC", "Junior", "JC", "Senior", "SC", "GCSE", "GCSE"),"")</f>
        <v>GCSE</v>
      </c>
      <c r="F1338" s="92" t="str">
        <f ca="1">IFERROR(VLOOKUP(I1338,INDIRECT(A1338&amp;"!"&amp;" C:D"), 2, FALSE),"")</f>
        <v>Compression</v>
      </c>
      <c r="G1338" s="92" t="str" cm="1">
        <f t="array" ref="G1338">IFERROR(CONCATENATE(TEXT(_xlfn.SWITCH(A1338, "Tiny", "1", "Mini", "2", "Junior", "3", "Senior", "4", "GCSE", "5"),"00"),"-", IF(ISBLANK(B1338), "XX", TEXT(B1338,"00")), "-", TEXT(C1338,"000")),"")</f>
        <v>05-XX-046</v>
      </c>
      <c r="H1338" t="str">
        <f>A1338&amp;D1338</f>
        <v>GCSE7e686f8a-72bc-4b32-870a-ac03c94cecff</v>
      </c>
      <c r="I1338" s="97" t="str">
        <f>IF(ISBLANK(A1338), "", IF(ISNUMBER(B1338),_xlfn.CONCAT(E1338, B1338, ".", C1338), _xlfn.CONCAT(E1338, C1338)))</f>
        <v>GCSE46</v>
      </c>
    </row>
    <row r="1339" spans="1:9" x14ac:dyDescent="0.45">
      <c r="A1339" s="96" t="s">
        <v>14</v>
      </c>
      <c r="C1339" s="92">
        <v>46</v>
      </c>
      <c r="D1339" s="93" t="s">
        <v>2532</v>
      </c>
      <c r="E1339" t="str" cm="1">
        <f t="array" ref="E1339">IFERROR(_xlfn.SWITCH(A1339, "Tiny", "TS", "Mini", "MC", "Junior", "JC", "Senior", "SC", "GCSE", "GCSE"),"")</f>
        <v>GCSE</v>
      </c>
      <c r="F1339" s="92" t="str">
        <f ca="1">IFERROR(VLOOKUP(I1339,INDIRECT(A1339&amp;"!"&amp;" C:D"), 2, FALSE),"")</f>
        <v>Compression</v>
      </c>
      <c r="G1339" s="92" t="str" cm="1">
        <f t="array" ref="G1339">IFERROR(CONCATENATE(TEXT(_xlfn.SWITCH(A1339, "Tiny", "1", "Mini", "2", "Junior", "3", "Senior", "4", "GCSE", "5"),"00"),"-", IF(ISBLANK(B1339), "XX", TEXT(B1339,"00")), "-", TEXT(C1339,"000")),"")</f>
        <v>05-XX-046</v>
      </c>
      <c r="H1339" t="str">
        <f>A1339&amp;D1339</f>
        <v>GCSE81d783e1-d0a0-4afa-92b1-005e6f9b3f2d</v>
      </c>
      <c r="I1339" s="97" t="str">
        <f>IF(ISBLANK(A1339), "", IF(ISNUMBER(B1339),_xlfn.CONCAT(E1339, B1339, ".", C1339), _xlfn.CONCAT(E1339, C1339)))</f>
        <v>GCSE46</v>
      </c>
    </row>
    <row r="1340" spans="1:9" x14ac:dyDescent="0.45">
      <c r="A1340" s="96" t="s">
        <v>14</v>
      </c>
      <c r="C1340" s="92">
        <v>46</v>
      </c>
      <c r="D1340" s="93" t="s">
        <v>2528</v>
      </c>
      <c r="E1340" t="str" cm="1">
        <f t="array" ref="E1340">IFERROR(_xlfn.SWITCH(A1340, "Tiny", "TS", "Mini", "MC", "Junior", "JC", "Senior", "SC", "GCSE", "GCSE"),"")</f>
        <v>GCSE</v>
      </c>
      <c r="F1340" s="92" t="str">
        <f ca="1">IFERROR(VLOOKUP(I1340,INDIRECT(A1340&amp;"!"&amp;" C:D"), 2, FALSE),"")</f>
        <v>Compression</v>
      </c>
      <c r="G1340" s="92" t="str" cm="1">
        <f t="array" ref="G1340">IFERROR(CONCATENATE(TEXT(_xlfn.SWITCH(A1340, "Tiny", "1", "Mini", "2", "Junior", "3", "Senior", "4", "GCSE", "5"),"00"),"-", IF(ISBLANK(B1340), "XX", TEXT(B1340,"00")), "-", TEXT(C1340,"000")),"")</f>
        <v>05-XX-046</v>
      </c>
      <c r="H1340" t="str">
        <f>A1340&amp;D1340</f>
        <v>GCSE98dd57ff-3fa9-4c2d-a3f6-29672605fe41</v>
      </c>
      <c r="I1340" s="97" t="str">
        <f>IF(ISBLANK(A1340), "", IF(ISNUMBER(B1340),_xlfn.CONCAT(E1340, B1340, ".", C1340), _xlfn.CONCAT(E1340, C1340)))</f>
        <v>GCSE46</v>
      </c>
    </row>
    <row r="1341" spans="1:9" x14ac:dyDescent="0.45">
      <c r="A1341" s="96" t="s">
        <v>14</v>
      </c>
      <c r="C1341" s="92">
        <v>46</v>
      </c>
      <c r="D1341" s="93" t="s">
        <v>2488</v>
      </c>
      <c r="E1341" t="str" cm="1">
        <f t="array" ref="E1341">IFERROR(_xlfn.SWITCH(A1341, "Tiny", "TS", "Mini", "MC", "Junior", "JC", "Senior", "SC", "GCSE", "GCSE"),"")</f>
        <v>GCSE</v>
      </c>
      <c r="F1341" s="92" t="str">
        <f ca="1">IFERROR(VLOOKUP(I1341,INDIRECT(A1341&amp;"!"&amp;" C:D"), 2, FALSE),"")</f>
        <v>Compression</v>
      </c>
      <c r="G1341" s="92" t="str" cm="1">
        <f t="array" ref="G1341">IFERROR(CONCATENATE(TEXT(_xlfn.SWITCH(A1341, "Tiny", "1", "Mini", "2", "Junior", "3", "Senior", "4", "GCSE", "5"),"00"),"-", IF(ISBLANK(B1341), "XX", TEXT(B1341,"00")), "-", TEXT(C1341,"000")),"")</f>
        <v>05-XX-046</v>
      </c>
      <c r="H1341" t="str">
        <f>A1341&amp;D1341</f>
        <v>GCSEb1ae6d45-3d51-4c18-a6b3-b35b9e459c9d</v>
      </c>
      <c r="I1341" s="97" t="str">
        <f>IF(ISBLANK(A1341), "", IF(ISNUMBER(B1341),_xlfn.CONCAT(E1341, B1341, ".", C1341), _xlfn.CONCAT(E1341, C1341)))</f>
        <v>GCSE46</v>
      </c>
    </row>
    <row r="1342" spans="1:9" x14ac:dyDescent="0.45">
      <c r="A1342" s="96" t="s">
        <v>14</v>
      </c>
      <c r="C1342" s="92">
        <v>46</v>
      </c>
      <c r="D1342" s="93" t="s">
        <v>2513</v>
      </c>
      <c r="E1342" t="str" cm="1">
        <f t="array" ref="E1342">IFERROR(_xlfn.SWITCH(A1342, "Tiny", "TS", "Mini", "MC", "Junior", "JC", "Senior", "SC", "GCSE", "GCSE"),"")</f>
        <v>GCSE</v>
      </c>
      <c r="F1342" s="92" t="str">
        <f ca="1">IFERROR(VLOOKUP(I1342,INDIRECT(A1342&amp;"!"&amp;" C:D"), 2, FALSE),"")</f>
        <v>Compression</v>
      </c>
      <c r="G1342" s="92" t="str" cm="1">
        <f t="array" ref="G1342">IFERROR(CONCATENATE(TEXT(_xlfn.SWITCH(A1342, "Tiny", "1", "Mini", "2", "Junior", "3", "Senior", "4", "GCSE", "5"),"00"),"-", IF(ISBLANK(B1342), "XX", TEXT(B1342,"00")), "-", TEXT(C1342,"000")),"")</f>
        <v>05-XX-046</v>
      </c>
      <c r="H1342" t="str">
        <f>A1342&amp;D1342</f>
        <v>GCSEceadc8b3-8c26-4039-848d-e3b687634b61</v>
      </c>
      <c r="I1342" s="97" t="str">
        <f>IF(ISBLANK(A1342), "", IF(ISNUMBER(B1342),_xlfn.CONCAT(E1342, B1342, ".", C1342), _xlfn.CONCAT(E1342, C1342)))</f>
        <v>GCSE46</v>
      </c>
    </row>
    <row r="1343" spans="1:9" x14ac:dyDescent="0.45">
      <c r="A1343" s="96" t="s">
        <v>14</v>
      </c>
      <c r="C1343" s="92">
        <v>46</v>
      </c>
      <c r="D1343" s="93" t="s">
        <v>2497</v>
      </c>
      <c r="E1343" t="str" cm="1">
        <f t="array" ref="E1343">IFERROR(_xlfn.SWITCH(A1343, "Tiny", "TS", "Mini", "MC", "Junior", "JC", "Senior", "SC", "GCSE", "GCSE"),"")</f>
        <v>GCSE</v>
      </c>
      <c r="F1343" s="92" t="str">
        <f ca="1">IFERROR(VLOOKUP(I1343,INDIRECT(A1343&amp;"!"&amp;" C:D"), 2, FALSE),"")</f>
        <v>Compression</v>
      </c>
      <c r="G1343" s="92" t="str" cm="1">
        <f t="array" ref="G1343">IFERROR(CONCATENATE(TEXT(_xlfn.SWITCH(A1343, "Tiny", "1", "Mini", "2", "Junior", "3", "Senior", "4", "GCSE", "5"),"00"),"-", IF(ISBLANK(B1343), "XX", TEXT(B1343,"00")), "-", TEXT(C1343,"000")),"")</f>
        <v>05-XX-046</v>
      </c>
      <c r="H1343" t="str">
        <f>A1343&amp;D1343</f>
        <v>GCSEd5d490c3-e773-426a-879a-9ff963e2d576</v>
      </c>
      <c r="I1343" s="97" t="str">
        <f>IF(ISBLANK(A1343), "", IF(ISNUMBER(B1343),_xlfn.CONCAT(E1343, B1343, ".", C1343), _xlfn.CONCAT(E1343, C1343)))</f>
        <v>GCSE46</v>
      </c>
    </row>
    <row r="1344" spans="1:9" x14ac:dyDescent="0.45">
      <c r="A1344" s="96" t="s">
        <v>14</v>
      </c>
      <c r="C1344" s="92">
        <v>47</v>
      </c>
      <c r="D1344" s="93" t="s">
        <v>2178</v>
      </c>
      <c r="E1344" t="str" cm="1">
        <f t="array" ref="E1344">IFERROR(_xlfn.SWITCH(A1344, "Tiny", "TS", "Mini", "MC", "Junior", "JC", "Senior", "SC", "GCSE", "GCSE"),"")</f>
        <v>GCSE</v>
      </c>
      <c r="F1344" s="92" t="str">
        <f ca="1">IFERROR(VLOOKUP(I1344,INDIRECT(A1344&amp;"!"&amp;" C:D"), 2, FALSE),"")</f>
        <v>Writing Algorithms</v>
      </c>
      <c r="G1344" s="92" t="str" cm="1">
        <f t="array" ref="G1344">IFERROR(CONCATENATE(TEXT(_xlfn.SWITCH(A1344, "Tiny", "1", "Mini", "2", "Junior", "3", "Senior", "4", "GCSE", "5"),"00"),"-", IF(ISBLANK(B1344), "XX", TEXT(B1344,"00")), "-", TEXT(C1344,"000")),"")</f>
        <v>05-XX-047</v>
      </c>
      <c r="H1344" t="str">
        <f>A1344&amp;D1344</f>
        <v>GCSE0ba97286-df23-48d7-817c-78108c76f196</v>
      </c>
      <c r="I1344" s="97" t="str">
        <f>IF(ISBLANK(A1344), "", IF(ISNUMBER(B1344),_xlfn.CONCAT(E1344, B1344, ".", C1344), _xlfn.CONCAT(E1344, C1344)))</f>
        <v>GCSE47</v>
      </c>
    </row>
    <row r="1345" spans="1:9" x14ac:dyDescent="0.45">
      <c r="A1345" s="96" t="s">
        <v>14</v>
      </c>
      <c r="C1345" s="92">
        <v>47</v>
      </c>
      <c r="D1345" s="93" t="s">
        <v>2695</v>
      </c>
      <c r="E1345" t="str" cm="1">
        <f t="array" ref="E1345">IFERROR(_xlfn.SWITCH(A1345, "Tiny", "TS", "Mini", "MC", "Junior", "JC", "Senior", "SC", "GCSE", "GCSE"),"")</f>
        <v>GCSE</v>
      </c>
      <c r="F1345" s="92" t="str">
        <f ca="1">IFERROR(VLOOKUP(I1345,INDIRECT(A1345&amp;"!"&amp;" C:D"), 2, FALSE),"")</f>
        <v>Writing Algorithms</v>
      </c>
      <c r="G1345" s="92" t="str" cm="1">
        <f t="array" ref="G1345">IFERROR(CONCATENATE(TEXT(_xlfn.SWITCH(A1345, "Tiny", "1", "Mini", "2", "Junior", "3", "Senior", "4", "GCSE", "5"),"00"),"-", IF(ISBLANK(B1345), "XX", TEXT(B1345,"00")), "-", TEXT(C1345,"000")),"")</f>
        <v>05-XX-047</v>
      </c>
      <c r="H1345" t="str">
        <f>A1345&amp;D1345</f>
        <v>GCSE2657f3bc-a2ba-43f4-ac41-42a427f3c74c</v>
      </c>
      <c r="I1345" s="97" t="str">
        <f>IF(ISBLANK(A1345), "", IF(ISNUMBER(B1345),_xlfn.CONCAT(E1345, B1345, ".", C1345), _xlfn.CONCAT(E1345, C1345)))</f>
        <v>GCSE47</v>
      </c>
    </row>
    <row r="1346" spans="1:9" x14ac:dyDescent="0.45">
      <c r="A1346" s="96" t="s">
        <v>14</v>
      </c>
      <c r="C1346" s="92">
        <v>47</v>
      </c>
      <c r="D1346" s="93" t="s">
        <v>2181</v>
      </c>
      <c r="E1346" t="str" cm="1">
        <f t="array" ref="E1346">IFERROR(_xlfn.SWITCH(A1346, "Tiny", "TS", "Mini", "MC", "Junior", "JC", "Senior", "SC", "GCSE", "GCSE"),"")</f>
        <v>GCSE</v>
      </c>
      <c r="F1346" s="92" t="str">
        <f ca="1">IFERROR(VLOOKUP(I1346,INDIRECT(A1346&amp;"!"&amp;" C:D"), 2, FALSE),"")</f>
        <v>Writing Algorithms</v>
      </c>
      <c r="G1346" s="92" t="str" cm="1">
        <f t="array" ref="G1346">IFERROR(CONCATENATE(TEXT(_xlfn.SWITCH(A1346, "Tiny", "1", "Mini", "2", "Junior", "3", "Senior", "4", "GCSE", "5"),"00"),"-", IF(ISBLANK(B1346), "XX", TEXT(B1346,"00")), "-", TEXT(C1346,"000")),"")</f>
        <v>05-XX-047</v>
      </c>
      <c r="H1346" t="str">
        <f>A1346&amp;D1346</f>
        <v>GCSE269375cd-d3ca-49e1-9794-ea95c8fb505a</v>
      </c>
      <c r="I1346" s="97" t="str">
        <f>IF(ISBLANK(A1346), "", IF(ISNUMBER(B1346),_xlfn.CONCAT(E1346, B1346, ".", C1346), _xlfn.CONCAT(E1346, C1346)))</f>
        <v>GCSE47</v>
      </c>
    </row>
    <row r="1347" spans="1:9" x14ac:dyDescent="0.45">
      <c r="A1347" s="96" t="s">
        <v>14</v>
      </c>
      <c r="C1347" s="92">
        <v>47</v>
      </c>
      <c r="D1347" s="93" t="s">
        <v>2172</v>
      </c>
      <c r="E1347" t="str" cm="1">
        <f t="array" ref="E1347">IFERROR(_xlfn.SWITCH(A1347, "Tiny", "TS", "Mini", "MC", "Junior", "JC", "Senior", "SC", "GCSE", "GCSE"),"")</f>
        <v>GCSE</v>
      </c>
      <c r="F1347" s="92" t="str">
        <f ca="1">IFERROR(VLOOKUP(I1347,INDIRECT(A1347&amp;"!"&amp;" C:D"), 2, FALSE),"")</f>
        <v>Writing Algorithms</v>
      </c>
      <c r="G1347" s="92" t="str" cm="1">
        <f t="array" ref="G1347">IFERROR(CONCATENATE(TEXT(_xlfn.SWITCH(A1347, "Tiny", "1", "Mini", "2", "Junior", "3", "Senior", "4", "GCSE", "5"),"00"),"-", IF(ISBLANK(B1347), "XX", TEXT(B1347,"00")), "-", TEXT(C1347,"000")),"")</f>
        <v>05-XX-047</v>
      </c>
      <c r="H1347" t="str">
        <f>A1347&amp;D1347</f>
        <v>GCSE2a6c79bf-54ed-4648-8a6c-0d5082347269</v>
      </c>
      <c r="I1347" s="97" t="str">
        <f>IF(ISBLANK(A1347), "", IF(ISNUMBER(B1347),_xlfn.CONCAT(E1347, B1347, ".", C1347), _xlfn.CONCAT(E1347, C1347)))</f>
        <v>GCSE47</v>
      </c>
    </row>
    <row r="1348" spans="1:9" x14ac:dyDescent="0.45">
      <c r="A1348" s="96" t="s">
        <v>14</v>
      </c>
      <c r="C1348" s="92">
        <v>47</v>
      </c>
      <c r="D1348" s="93" t="s">
        <v>2175</v>
      </c>
      <c r="E1348" t="str" cm="1">
        <f t="array" ref="E1348">IFERROR(_xlfn.SWITCH(A1348, "Tiny", "TS", "Mini", "MC", "Junior", "JC", "Senior", "SC", "GCSE", "GCSE"),"")</f>
        <v>GCSE</v>
      </c>
      <c r="F1348" s="92" t="str">
        <f ca="1">IFERROR(VLOOKUP(I1348,INDIRECT(A1348&amp;"!"&amp;" C:D"), 2, FALSE),"")</f>
        <v>Writing Algorithms</v>
      </c>
      <c r="G1348" s="92" t="str" cm="1">
        <f t="array" ref="G1348">IFERROR(CONCATENATE(TEXT(_xlfn.SWITCH(A1348, "Tiny", "1", "Mini", "2", "Junior", "3", "Senior", "4", "GCSE", "5"),"00"),"-", IF(ISBLANK(B1348), "XX", TEXT(B1348,"00")), "-", TEXT(C1348,"000")),"")</f>
        <v>05-XX-047</v>
      </c>
      <c r="H1348" t="str">
        <f>A1348&amp;D1348</f>
        <v>GCSEba24b564-1696-4638-bc99-ab2465ea2354</v>
      </c>
      <c r="I1348" s="97" t="str">
        <f>IF(ISBLANK(A1348), "", IF(ISNUMBER(B1348),_xlfn.CONCAT(E1348, B1348, ".", C1348), _xlfn.CONCAT(E1348, C1348)))</f>
        <v>GCSE47</v>
      </c>
    </row>
    <row r="1349" spans="1:9" x14ac:dyDescent="0.45">
      <c r="A1349" s="96" t="s">
        <v>14</v>
      </c>
      <c r="C1349" s="92">
        <v>48</v>
      </c>
      <c r="D1349" s="93" t="s">
        <v>2680</v>
      </c>
      <c r="E1349" t="str" cm="1">
        <f t="array" ref="E1349">IFERROR(_xlfn.SWITCH(A1349, "Tiny", "TS", "Mini", "MC", "Junior", "JC", "Senior", "SC", "GCSE", "GCSE"),"")</f>
        <v>GCSE</v>
      </c>
      <c r="F1349" s="92" t="str">
        <f ca="1">IFERROR(VLOOKUP(I1349,INDIRECT(A1349&amp;"!"&amp;" C:D"), 2, FALSE),"")</f>
        <v>Pseudocod &amp; Algorithms</v>
      </c>
      <c r="G1349" s="92" t="str" cm="1">
        <f t="array" ref="G1349">IFERROR(CONCATENATE(TEXT(_xlfn.SWITCH(A1349, "Tiny", "1", "Mini", "2", "Junior", "3", "Senior", "4", "GCSE", "5"),"00"),"-", IF(ISBLANK(B1349), "XX", TEXT(B1349,"00")), "-", TEXT(C1349,"000")),"")</f>
        <v>05-XX-048</v>
      </c>
      <c r="H1349" t="str">
        <f>A1349&amp;D1349</f>
        <v>GCSE4b451bf7-1547-4690-8f26-04b3b2ccc7a5</v>
      </c>
      <c r="I1349" s="97" t="str">
        <f>IF(ISBLANK(A1349), "", IF(ISNUMBER(B1349),_xlfn.CONCAT(E1349, B1349, ".", C1349), _xlfn.CONCAT(E1349, C1349)))</f>
        <v>GCSE48</v>
      </c>
    </row>
    <row r="1350" spans="1:9" x14ac:dyDescent="0.45">
      <c r="A1350" s="96" t="s">
        <v>14</v>
      </c>
      <c r="C1350" s="92">
        <v>48</v>
      </c>
      <c r="D1350" s="93" t="s">
        <v>2689</v>
      </c>
      <c r="E1350" t="str" cm="1">
        <f t="array" ref="E1350">IFERROR(_xlfn.SWITCH(A1350, "Tiny", "TS", "Mini", "MC", "Junior", "JC", "Senior", "SC", "GCSE", "GCSE"),"")</f>
        <v>GCSE</v>
      </c>
      <c r="F1350" s="92" t="str">
        <f ca="1">IFERROR(VLOOKUP(I1350,INDIRECT(A1350&amp;"!"&amp;" C:D"), 2, FALSE),"")</f>
        <v>Pseudocod &amp; Algorithms</v>
      </c>
      <c r="G1350" s="92" t="str" cm="1">
        <f t="array" ref="G1350">IFERROR(CONCATENATE(TEXT(_xlfn.SWITCH(A1350, "Tiny", "1", "Mini", "2", "Junior", "3", "Senior", "4", "GCSE", "5"),"00"),"-", IF(ISBLANK(B1350), "XX", TEXT(B1350,"00")), "-", TEXT(C1350,"000")),"")</f>
        <v>05-XX-048</v>
      </c>
      <c r="H1350" t="str">
        <f>A1350&amp;D1350</f>
        <v>GCSE59a445ce-d148-4bb6-8dcf-a377fd05f637</v>
      </c>
      <c r="I1350" s="97" t="str">
        <f>IF(ISBLANK(A1350), "", IF(ISNUMBER(B1350),_xlfn.CONCAT(E1350, B1350, ".", C1350), _xlfn.CONCAT(E1350, C1350)))</f>
        <v>GCSE48</v>
      </c>
    </row>
    <row r="1351" spans="1:9" x14ac:dyDescent="0.45">
      <c r="A1351" s="96" t="s">
        <v>14</v>
      </c>
      <c r="C1351" s="92">
        <v>48</v>
      </c>
      <c r="D1351" s="93" t="s">
        <v>2686</v>
      </c>
      <c r="E1351" t="str" cm="1">
        <f t="array" ref="E1351">IFERROR(_xlfn.SWITCH(A1351, "Tiny", "TS", "Mini", "MC", "Junior", "JC", "Senior", "SC", "GCSE", "GCSE"),"")</f>
        <v>GCSE</v>
      </c>
      <c r="F1351" s="92" t="str">
        <f ca="1">IFERROR(VLOOKUP(I1351,INDIRECT(A1351&amp;"!"&amp;" C:D"), 2, FALSE),"")</f>
        <v>Pseudocod &amp; Algorithms</v>
      </c>
      <c r="G1351" s="92" t="str" cm="1">
        <f t="array" ref="G1351">IFERROR(CONCATENATE(TEXT(_xlfn.SWITCH(A1351, "Tiny", "1", "Mini", "2", "Junior", "3", "Senior", "4", "GCSE", "5"),"00"),"-", IF(ISBLANK(B1351), "XX", TEXT(B1351,"00")), "-", TEXT(C1351,"000")),"")</f>
        <v>05-XX-048</v>
      </c>
      <c r="H1351" t="str">
        <f>A1351&amp;D1351</f>
        <v>GCSE8207584e-5b9f-46dd-bf13-4bd2386f0a1c</v>
      </c>
      <c r="I1351" s="97" t="str">
        <f>IF(ISBLANK(A1351), "", IF(ISNUMBER(B1351),_xlfn.CONCAT(E1351, B1351, ".", C1351), _xlfn.CONCAT(E1351, C1351)))</f>
        <v>GCSE48</v>
      </c>
    </row>
    <row r="1352" spans="1:9" x14ac:dyDescent="0.45">
      <c r="A1352" s="96" t="s">
        <v>14</v>
      </c>
      <c r="C1352" s="92">
        <v>48</v>
      </c>
      <c r="D1352" s="93" t="s">
        <v>2692</v>
      </c>
      <c r="E1352" t="str" cm="1">
        <f t="array" ref="E1352">IFERROR(_xlfn.SWITCH(A1352, "Tiny", "TS", "Mini", "MC", "Junior", "JC", "Senior", "SC", "GCSE", "GCSE"),"")</f>
        <v>GCSE</v>
      </c>
      <c r="F1352" s="92" t="str">
        <f ca="1">IFERROR(VLOOKUP(I1352,INDIRECT(A1352&amp;"!"&amp;" C:D"), 2, FALSE),"")</f>
        <v>Pseudocod &amp; Algorithms</v>
      </c>
      <c r="G1352" s="92" t="str" cm="1">
        <f t="array" ref="G1352">IFERROR(CONCATENATE(TEXT(_xlfn.SWITCH(A1352, "Tiny", "1", "Mini", "2", "Junior", "3", "Senior", "4", "GCSE", "5"),"00"),"-", IF(ISBLANK(B1352), "XX", TEXT(B1352,"00")), "-", TEXT(C1352,"000")),"")</f>
        <v>05-XX-048</v>
      </c>
      <c r="H1352" t="str">
        <f>A1352&amp;D1352</f>
        <v>GCSEd876b96c-b637-45cc-b18e-def17ece327e</v>
      </c>
      <c r="I1352" s="97" t="str">
        <f>IF(ISBLANK(A1352), "", IF(ISNUMBER(B1352),_xlfn.CONCAT(E1352, B1352, ".", C1352), _xlfn.CONCAT(E1352, C1352)))</f>
        <v>GCSE48</v>
      </c>
    </row>
    <row r="1353" spans="1:9" x14ac:dyDescent="0.45">
      <c r="A1353" s="96" t="s">
        <v>14</v>
      </c>
      <c r="C1353" s="92">
        <v>48</v>
      </c>
      <c r="D1353" s="93" t="s">
        <v>2683</v>
      </c>
      <c r="E1353" t="str" cm="1">
        <f t="array" ref="E1353">IFERROR(_xlfn.SWITCH(A1353, "Tiny", "TS", "Mini", "MC", "Junior", "JC", "Senior", "SC", "GCSE", "GCSE"),"")</f>
        <v>GCSE</v>
      </c>
      <c r="F1353" s="92" t="str">
        <f ca="1">IFERROR(VLOOKUP(I1353,INDIRECT(A1353&amp;"!"&amp;" C:D"), 2, FALSE),"")</f>
        <v>Pseudocod &amp; Algorithms</v>
      </c>
      <c r="G1353" s="92" t="str" cm="1">
        <f t="array" ref="G1353">IFERROR(CONCATENATE(TEXT(_xlfn.SWITCH(A1353, "Tiny", "1", "Mini", "2", "Junior", "3", "Senior", "4", "GCSE", "5"),"00"),"-", IF(ISBLANK(B1353), "XX", TEXT(B1353,"00")), "-", TEXT(C1353,"000")),"")</f>
        <v>05-XX-048</v>
      </c>
      <c r="H1353" t="str">
        <f>A1353&amp;D1353</f>
        <v>GCSEff0e0ff0-a529-4cfb-85d4-f3a2150b81e6</v>
      </c>
      <c r="I1353" s="97" t="str">
        <f>IF(ISBLANK(A1353), "", IF(ISNUMBER(B1353),_xlfn.CONCAT(E1353, B1353, ".", C1353), _xlfn.CONCAT(E1353, C1353)))</f>
        <v>GCSE48</v>
      </c>
    </row>
    <row r="1354" spans="1:9" x14ac:dyDescent="0.45">
      <c r="A1354" s="96" t="s">
        <v>14</v>
      </c>
      <c r="C1354" s="92">
        <v>49</v>
      </c>
      <c r="D1354" s="93" t="s">
        <v>3166</v>
      </c>
      <c r="E1354" t="str" cm="1">
        <f t="array" ref="E1354">IFERROR(_xlfn.SWITCH(A1354, "Tiny", "TS", "Mini", "MC", "Junior", "JC", "Senior", "SC", "GCSE", "GCSE"),"")</f>
        <v>GCSE</v>
      </c>
      <c r="F1354" s="92" t="str">
        <f ca="1">IFERROR(VLOOKUP(I1354,INDIRECT(A1354&amp;"!"&amp;" C:D"), 2, FALSE),"")</f>
        <v>SQL Syntax</v>
      </c>
      <c r="G1354" s="92" t="str" cm="1">
        <f t="array" ref="G1354">IFERROR(CONCATENATE(TEXT(_xlfn.SWITCH(A1354, "Tiny", "1", "Mini", "2", "Junior", "3", "Senior", "4", "GCSE", "5"),"00"),"-", IF(ISBLANK(B1354), "XX", TEXT(B1354,"00")), "-", TEXT(C1354,"000")),"")</f>
        <v>05-XX-049</v>
      </c>
      <c r="H1354" t="str">
        <f>A1354&amp;D1354</f>
        <v>GCSE2323b14b-572f-43f4-8b61-25604def2df9</v>
      </c>
      <c r="I1354" s="97" t="str">
        <f>IF(ISBLANK(A1354), "", IF(ISNUMBER(B1354),_xlfn.CONCAT(E1354, B1354, ".", C1354), _xlfn.CONCAT(E1354, C1354)))</f>
        <v>GCSE49</v>
      </c>
    </row>
    <row r="1355" spans="1:9" x14ac:dyDescent="0.45">
      <c r="A1355" s="96" t="s">
        <v>14</v>
      </c>
      <c r="C1355" s="92">
        <v>49</v>
      </c>
      <c r="D1355" s="93" t="s">
        <v>3172</v>
      </c>
      <c r="E1355" t="str" cm="1">
        <f t="array" ref="E1355">IFERROR(_xlfn.SWITCH(A1355, "Tiny", "TS", "Mini", "MC", "Junior", "JC", "Senior", "SC", "GCSE", "GCSE"),"")</f>
        <v>GCSE</v>
      </c>
      <c r="F1355" s="92" t="str">
        <f ca="1">IFERROR(VLOOKUP(I1355,INDIRECT(A1355&amp;"!"&amp;" C:D"), 2, FALSE),"")</f>
        <v>SQL Syntax</v>
      </c>
      <c r="G1355" s="92" t="str" cm="1">
        <f t="array" ref="G1355">IFERROR(CONCATENATE(TEXT(_xlfn.SWITCH(A1355, "Tiny", "1", "Mini", "2", "Junior", "3", "Senior", "4", "GCSE", "5"),"00"),"-", IF(ISBLANK(B1355), "XX", TEXT(B1355,"00")), "-", TEXT(C1355,"000")),"")</f>
        <v>05-XX-049</v>
      </c>
      <c r="H1355" t="str">
        <f>A1355&amp;D1355</f>
        <v>GCSEa3181c6e-3909-4804-a359-9601049af213</v>
      </c>
      <c r="I1355" s="97" t="str">
        <f>IF(ISBLANK(A1355), "", IF(ISNUMBER(B1355),_xlfn.CONCAT(E1355, B1355, ".", C1355), _xlfn.CONCAT(E1355, C1355)))</f>
        <v>GCSE49</v>
      </c>
    </row>
    <row r="1356" spans="1:9" x14ac:dyDescent="0.45">
      <c r="A1356" s="96" t="s">
        <v>14</v>
      </c>
      <c r="C1356" s="92">
        <v>49</v>
      </c>
      <c r="D1356" s="93" t="s">
        <v>3169</v>
      </c>
      <c r="E1356" t="str" cm="1">
        <f t="array" ref="E1356">IFERROR(_xlfn.SWITCH(A1356, "Tiny", "TS", "Mini", "MC", "Junior", "JC", "Senior", "SC", "GCSE", "GCSE"),"")</f>
        <v>GCSE</v>
      </c>
      <c r="F1356" s="92" t="str">
        <f ca="1">IFERROR(VLOOKUP(I1356,INDIRECT(A1356&amp;"!"&amp;" C:D"), 2, FALSE),"")</f>
        <v>SQL Syntax</v>
      </c>
      <c r="G1356" s="92" t="str" cm="1">
        <f t="array" ref="G1356">IFERROR(CONCATENATE(TEXT(_xlfn.SWITCH(A1356, "Tiny", "1", "Mini", "2", "Junior", "3", "Senior", "4", "GCSE", "5"),"00"),"-", IF(ISBLANK(B1356), "XX", TEXT(B1356,"00")), "-", TEXT(C1356,"000")),"")</f>
        <v>05-XX-049</v>
      </c>
      <c r="H1356" t="str">
        <f>A1356&amp;D1356</f>
        <v>GCSEe70bba47-4fdf-4748-9df1-88752c1cc493</v>
      </c>
      <c r="I1356" s="97" t="str">
        <f>IF(ISBLANK(A1356), "", IF(ISNUMBER(B1356),_xlfn.CONCAT(E1356, B1356, ".", C1356), _xlfn.CONCAT(E1356, C1356)))</f>
        <v>GCSE49</v>
      </c>
    </row>
    <row r="1357" spans="1:9" x14ac:dyDescent="0.45">
      <c r="A1357" s="96" t="s">
        <v>14</v>
      </c>
      <c r="C1357" s="92">
        <v>50</v>
      </c>
      <c r="D1357" s="93" t="s">
        <v>1062</v>
      </c>
      <c r="E1357" t="str" cm="1">
        <f t="array" ref="E1357">IFERROR(_xlfn.SWITCH(A1357, "Tiny", "TS", "Mini", "MC", "Junior", "JC", "Senior", "SC", "GCSE", "GCSE"),"")</f>
        <v>GCSE</v>
      </c>
      <c r="F1357" s="92" t="str">
        <f ca="1">IFERROR(VLOOKUP(I1357,INDIRECT(A1357&amp;"!"&amp;" C:D"), 2, FALSE),"")</f>
        <v>String Methods</v>
      </c>
      <c r="G1357" s="92" t="str" cm="1">
        <f t="array" ref="G1357">IFERROR(CONCATENATE(TEXT(_xlfn.SWITCH(A1357, "Tiny", "1", "Mini", "2", "Junior", "3", "Senior", "4", "GCSE", "5"),"00"),"-", IF(ISBLANK(B1357), "XX", TEXT(B1357,"00")), "-", TEXT(C1357,"000")),"")</f>
        <v>05-XX-050</v>
      </c>
      <c r="H1357" t="str">
        <f>A1357&amp;D1357</f>
        <v>GCSE3c3e5892-c478-4561-afde-146d1f9fff10</v>
      </c>
      <c r="I1357" s="97" t="str">
        <f>IF(ISBLANK(A1357), "", IF(ISNUMBER(B1357),_xlfn.CONCAT(E1357, B1357, ".", C1357), _xlfn.CONCAT(E1357, C1357)))</f>
        <v>GCSE50</v>
      </c>
    </row>
    <row r="1358" spans="1:9" x14ac:dyDescent="0.45">
      <c r="A1358" s="96" t="s">
        <v>14</v>
      </c>
      <c r="C1358" s="92">
        <v>50</v>
      </c>
      <c r="D1358" s="93" t="s">
        <v>1065</v>
      </c>
      <c r="E1358" t="str" cm="1">
        <f t="array" ref="E1358">IFERROR(_xlfn.SWITCH(A1358, "Tiny", "TS", "Mini", "MC", "Junior", "JC", "Senior", "SC", "GCSE", "GCSE"),"")</f>
        <v>GCSE</v>
      </c>
      <c r="F1358" s="92" t="str">
        <f ca="1">IFERROR(VLOOKUP(I1358,INDIRECT(A1358&amp;"!"&amp;" C:D"), 2, FALSE),"")</f>
        <v>String Methods</v>
      </c>
      <c r="G1358" s="92" t="str" cm="1">
        <f t="array" ref="G1358">IFERROR(CONCATENATE(TEXT(_xlfn.SWITCH(A1358, "Tiny", "1", "Mini", "2", "Junior", "3", "Senior", "4", "GCSE", "5"),"00"),"-", IF(ISBLANK(B1358), "XX", TEXT(B1358,"00")), "-", TEXT(C1358,"000")),"")</f>
        <v>05-XX-050</v>
      </c>
      <c r="H1358" t="str">
        <f>A1358&amp;D1358</f>
        <v>GCSE49f30a05-060d-4f27-8fab-7395acab3bb1</v>
      </c>
      <c r="I1358" s="97" t="str">
        <f>IF(ISBLANK(A1358), "", IF(ISNUMBER(B1358),_xlfn.CONCAT(E1358, B1358, ".", C1358), _xlfn.CONCAT(E1358, C1358)))</f>
        <v>GCSE50</v>
      </c>
    </row>
    <row r="1359" spans="1:9" x14ac:dyDescent="0.45">
      <c r="A1359" s="96" t="s">
        <v>14</v>
      </c>
      <c r="C1359" s="92">
        <v>50</v>
      </c>
      <c r="D1359" s="93" t="s">
        <v>1043</v>
      </c>
      <c r="E1359" t="str" cm="1">
        <f t="array" ref="E1359">IFERROR(_xlfn.SWITCH(A1359, "Tiny", "TS", "Mini", "MC", "Junior", "JC", "Senior", "SC", "GCSE", "GCSE"),"")</f>
        <v>GCSE</v>
      </c>
      <c r="F1359" s="92" t="str">
        <f ca="1">IFERROR(VLOOKUP(I1359,INDIRECT(A1359&amp;"!"&amp;" C:D"), 2, FALSE),"")</f>
        <v>String Methods</v>
      </c>
      <c r="G1359" s="92" t="str" cm="1">
        <f t="array" ref="G1359">IFERROR(CONCATENATE(TEXT(_xlfn.SWITCH(A1359, "Tiny", "1", "Mini", "2", "Junior", "3", "Senior", "4", "GCSE", "5"),"00"),"-", IF(ISBLANK(B1359), "XX", TEXT(B1359,"00")), "-", TEXT(C1359,"000")),"")</f>
        <v>05-XX-050</v>
      </c>
      <c r="H1359" t="str">
        <f>A1359&amp;D1359</f>
        <v>GCSE6c3b88fd-0f08-412b-b35b-1c969e1fd3f0</v>
      </c>
      <c r="I1359" s="97" t="str">
        <f>IF(ISBLANK(A1359), "", IF(ISNUMBER(B1359),_xlfn.CONCAT(E1359, B1359, ".", C1359), _xlfn.CONCAT(E1359, C1359)))</f>
        <v>GCSE50</v>
      </c>
    </row>
    <row r="1360" spans="1:9" x14ac:dyDescent="0.45">
      <c r="A1360" s="96" t="s">
        <v>14</v>
      </c>
      <c r="C1360" s="92">
        <v>50</v>
      </c>
      <c r="D1360" s="93" t="s">
        <v>2874</v>
      </c>
      <c r="E1360" t="str" cm="1">
        <f t="array" ref="E1360">IFERROR(_xlfn.SWITCH(A1360, "Tiny", "TS", "Mini", "MC", "Junior", "JC", "Senior", "SC", "GCSE", "GCSE"),"")</f>
        <v>GCSE</v>
      </c>
      <c r="F1360" s="92" t="str">
        <f ca="1">IFERROR(VLOOKUP(I1360,INDIRECT(A1360&amp;"!"&amp;" C:D"), 2, FALSE),"")</f>
        <v>String Methods</v>
      </c>
      <c r="G1360" s="92" t="str" cm="1">
        <f t="array" ref="G1360">IFERROR(CONCATENATE(TEXT(_xlfn.SWITCH(A1360, "Tiny", "1", "Mini", "2", "Junior", "3", "Senior", "4", "GCSE", "5"),"00"),"-", IF(ISBLANK(B1360), "XX", TEXT(B1360,"00")), "-", TEXT(C1360,"000")),"")</f>
        <v>05-XX-050</v>
      </c>
      <c r="H1360" t="str">
        <f>A1360&amp;D1360</f>
        <v>GCSEe8ab31e8-1f1d-4da0-972d-49e8e888afaa</v>
      </c>
      <c r="I1360" s="97" t="str">
        <f>IF(ISBLANK(A1360), "", IF(ISNUMBER(B1360),_xlfn.CONCAT(E1360, B1360, ".", C1360), _xlfn.CONCAT(E1360, C1360)))</f>
        <v>GCSE50</v>
      </c>
    </row>
    <row r="1361" spans="1:11" x14ac:dyDescent="0.45">
      <c r="A1361" s="96" t="s">
        <v>14</v>
      </c>
      <c r="C1361" s="92">
        <v>51</v>
      </c>
      <c r="D1361" s="93" t="s">
        <v>3079</v>
      </c>
      <c r="E1361" t="str" cm="1">
        <f t="array" ref="E1361">IFERROR(_xlfn.SWITCH(A1361, "Tiny", "TS", "Mini", "MC", "Junior", "JC", "Senior", "SC", "GCSE", "GCSE"),"")</f>
        <v>GCSE</v>
      </c>
      <c r="F1361" s="92" t="str">
        <f ca="1">IFERROR(VLOOKUP(I1361,INDIRECT(A1361&amp;"!"&amp;" C:D"), 2, FALSE),"")</f>
        <v>Wires &amp; Wi-Fi</v>
      </c>
      <c r="G1361" s="92" t="str" cm="1">
        <f t="array" ref="G1361">IFERROR(CONCATENATE(TEXT(_xlfn.SWITCH(A1361, "Tiny", "1", "Mini", "2", "Junior", "3", "Senior", "4", "GCSE", "5"),"00"),"-", IF(ISBLANK(B1361), "XX", TEXT(B1361,"00")), "-", TEXT(C1361,"000")),"")</f>
        <v>05-XX-051</v>
      </c>
      <c r="H1361" t="str">
        <f>A1361&amp;D1361</f>
        <v>GCSE274b4052-57b2-4e3e-a2f5-d789add4a26c</v>
      </c>
      <c r="I1361" s="97" t="str">
        <f>IF(ISBLANK(A1361), "", IF(ISNUMBER(B1361),_xlfn.CONCAT(E1361, B1361, ".", C1361), _xlfn.CONCAT(E1361, C1361)))</f>
        <v>GCSE51</v>
      </c>
    </row>
    <row r="1362" spans="1:11" x14ac:dyDescent="0.45">
      <c r="A1362" s="96" t="s">
        <v>14</v>
      </c>
      <c r="C1362" s="92">
        <v>51</v>
      </c>
      <c r="D1362" s="93" t="s">
        <v>3076</v>
      </c>
      <c r="E1362" t="str" cm="1">
        <f t="array" ref="E1362">IFERROR(_xlfn.SWITCH(A1362, "Tiny", "TS", "Mini", "MC", "Junior", "JC", "Senior", "SC", "GCSE", "GCSE"),"")</f>
        <v>GCSE</v>
      </c>
      <c r="F1362" s="92" t="str">
        <f ca="1">IFERROR(VLOOKUP(I1362,INDIRECT(A1362&amp;"!"&amp;" C:D"), 2, FALSE),"")</f>
        <v>Wires &amp; Wi-Fi</v>
      </c>
      <c r="G1362" s="92" t="str" cm="1">
        <f t="array" ref="G1362">IFERROR(CONCATENATE(TEXT(_xlfn.SWITCH(A1362, "Tiny", "1", "Mini", "2", "Junior", "3", "Senior", "4", "GCSE", "5"),"00"),"-", IF(ISBLANK(B1362), "XX", TEXT(B1362,"00")), "-", TEXT(C1362,"000")),"")</f>
        <v>05-XX-051</v>
      </c>
      <c r="H1362" t="str">
        <f>A1362&amp;D1362</f>
        <v>GCSE3f10f08d-9a80-4b34-8d21-78f7f9c98617</v>
      </c>
      <c r="I1362" s="97" t="str">
        <f>IF(ISBLANK(A1362), "", IF(ISNUMBER(B1362),_xlfn.CONCAT(E1362, B1362, ".", C1362), _xlfn.CONCAT(E1362, C1362)))</f>
        <v>GCSE51</v>
      </c>
    </row>
    <row r="1363" spans="1:11" x14ac:dyDescent="0.45">
      <c r="A1363" s="96" t="s">
        <v>14</v>
      </c>
      <c r="C1363" s="92">
        <v>51</v>
      </c>
      <c r="D1363" s="93" t="s">
        <v>3082</v>
      </c>
      <c r="E1363" t="str" cm="1">
        <f t="array" ref="E1363">IFERROR(_xlfn.SWITCH(A1363, "Tiny", "TS", "Mini", "MC", "Junior", "JC", "Senior", "SC", "GCSE", "GCSE"),"")</f>
        <v>GCSE</v>
      </c>
      <c r="F1363" s="92" t="str">
        <f ca="1">IFERROR(VLOOKUP(I1363,INDIRECT(A1363&amp;"!"&amp;" C:D"), 2, FALSE),"")</f>
        <v>Wires &amp; Wi-Fi</v>
      </c>
      <c r="G1363" s="92" t="str" cm="1">
        <f t="array" ref="G1363">IFERROR(CONCATENATE(TEXT(_xlfn.SWITCH(A1363, "Tiny", "1", "Mini", "2", "Junior", "3", "Senior", "4", "GCSE", "5"),"00"),"-", IF(ISBLANK(B1363), "XX", TEXT(B1363,"00")), "-", TEXT(C1363,"000")),"")</f>
        <v>05-XX-051</v>
      </c>
      <c r="H1363" t="str">
        <f>A1363&amp;D1363</f>
        <v>GCSE4ee741a0-f1c9-4455-a84b-073c8469297f</v>
      </c>
      <c r="I1363" s="97" t="str">
        <f>IF(ISBLANK(A1363), "", IF(ISNUMBER(B1363),_xlfn.CONCAT(E1363, B1363, ".", C1363), _xlfn.CONCAT(E1363, C1363)))</f>
        <v>GCSE51</v>
      </c>
    </row>
    <row r="1364" spans="1:11" x14ac:dyDescent="0.45">
      <c r="A1364" s="96" t="s">
        <v>14</v>
      </c>
      <c r="C1364" s="92">
        <v>51</v>
      </c>
      <c r="D1364" s="93" t="s">
        <v>3073</v>
      </c>
      <c r="E1364" t="str" cm="1">
        <f t="array" ref="E1364">IFERROR(_xlfn.SWITCH(A1364, "Tiny", "TS", "Mini", "MC", "Junior", "JC", "Senior", "SC", "GCSE", "GCSE"),"")</f>
        <v>GCSE</v>
      </c>
      <c r="F1364" s="92" t="str">
        <f ca="1">IFERROR(VLOOKUP(I1364,INDIRECT(A1364&amp;"!"&amp;" C:D"), 2, FALSE),"")</f>
        <v>Wires &amp; Wi-Fi</v>
      </c>
      <c r="G1364" s="92" t="str" cm="1">
        <f t="array" ref="G1364">IFERROR(CONCATENATE(TEXT(_xlfn.SWITCH(A1364, "Tiny", "1", "Mini", "2", "Junior", "3", "Senior", "4", "GCSE", "5"),"00"),"-", IF(ISBLANK(B1364), "XX", TEXT(B1364,"00")), "-", TEXT(C1364,"000")),"")</f>
        <v>05-XX-051</v>
      </c>
      <c r="H1364" t="str">
        <f>A1364&amp;D1364</f>
        <v>GCSE60b1cdf5-dff9-446b-b342-05501ef73645</v>
      </c>
      <c r="I1364" s="97" t="str">
        <f>IF(ISBLANK(A1364), "", IF(ISNUMBER(B1364),_xlfn.CONCAT(E1364, B1364, ".", C1364), _xlfn.CONCAT(E1364, C1364)))</f>
        <v>GCSE51</v>
      </c>
    </row>
    <row r="1365" spans="1:11" x14ac:dyDescent="0.45">
      <c r="A1365" s="96" t="s">
        <v>14</v>
      </c>
      <c r="C1365" s="92">
        <v>51</v>
      </c>
      <c r="D1365" s="93" t="s">
        <v>3097</v>
      </c>
      <c r="E1365" t="str" cm="1">
        <f t="array" ref="E1365">IFERROR(_xlfn.SWITCH(A1365, "Tiny", "TS", "Mini", "MC", "Junior", "JC", "Senior", "SC", "GCSE", "GCSE"),"")</f>
        <v>GCSE</v>
      </c>
      <c r="F1365" s="92" t="str">
        <f ca="1">IFERROR(VLOOKUP(I1365,INDIRECT(A1365&amp;"!"&amp;" C:D"), 2, FALSE),"")</f>
        <v>Wires &amp; Wi-Fi</v>
      </c>
      <c r="G1365" s="92" t="str" cm="1">
        <f t="array" ref="G1365">IFERROR(CONCATENATE(TEXT(_xlfn.SWITCH(A1365, "Tiny", "1", "Mini", "2", "Junior", "3", "Senior", "4", "GCSE", "5"),"00"),"-", IF(ISBLANK(B1365), "XX", TEXT(B1365,"00")), "-", TEXT(C1365,"000")),"")</f>
        <v>05-XX-051</v>
      </c>
      <c r="H1365" t="str">
        <f>A1365&amp;D1365</f>
        <v>GCSE7f0654e2-3808-4e6f-8671-a1d8970e2c28</v>
      </c>
      <c r="I1365" s="97" t="str">
        <f>IF(ISBLANK(A1365), "", IF(ISNUMBER(B1365),_xlfn.CONCAT(E1365, B1365, ".", C1365), _xlfn.CONCAT(E1365, C1365)))</f>
        <v>GCSE51</v>
      </c>
    </row>
    <row r="1366" spans="1:11" x14ac:dyDescent="0.45">
      <c r="A1366" s="96" t="s">
        <v>14</v>
      </c>
      <c r="C1366" s="92">
        <v>51</v>
      </c>
      <c r="D1366" s="93" t="s">
        <v>3094</v>
      </c>
      <c r="E1366" t="str" cm="1">
        <f t="array" ref="E1366">IFERROR(_xlfn.SWITCH(A1366, "Tiny", "TS", "Mini", "MC", "Junior", "JC", "Senior", "SC", "GCSE", "GCSE"),"")</f>
        <v>GCSE</v>
      </c>
      <c r="F1366" s="92" t="str">
        <f ca="1">IFERROR(VLOOKUP(I1366,INDIRECT(A1366&amp;"!"&amp;" C:D"), 2, FALSE),"")</f>
        <v>Wires &amp; Wi-Fi</v>
      </c>
      <c r="G1366" s="92" t="str" cm="1">
        <f t="array" ref="G1366">IFERROR(CONCATENATE(TEXT(_xlfn.SWITCH(A1366, "Tiny", "1", "Mini", "2", "Junior", "3", "Senior", "4", "GCSE", "5"),"00"),"-", IF(ISBLANK(B1366), "XX", TEXT(B1366,"00")), "-", TEXT(C1366,"000")),"")</f>
        <v>05-XX-051</v>
      </c>
      <c r="H1366" t="str">
        <f>A1366&amp;D1366</f>
        <v>GCSE855b4d67-bddb-49fd-b53c-dbdde1c5436e</v>
      </c>
      <c r="I1366" s="97" t="str">
        <f>IF(ISBLANK(A1366), "", IF(ISNUMBER(B1366),_xlfn.CONCAT(E1366, B1366, ".", C1366), _xlfn.CONCAT(E1366, C1366)))</f>
        <v>GCSE51</v>
      </c>
    </row>
    <row r="1367" spans="1:11" x14ac:dyDescent="0.45">
      <c r="A1367" s="96" t="s">
        <v>14</v>
      </c>
      <c r="C1367" s="92">
        <v>51</v>
      </c>
      <c r="D1367" s="93" t="s">
        <v>3088</v>
      </c>
      <c r="E1367" t="str" cm="1">
        <f t="array" ref="E1367">IFERROR(_xlfn.SWITCH(A1367, "Tiny", "TS", "Mini", "MC", "Junior", "JC", "Senior", "SC", "GCSE", "GCSE"),"")</f>
        <v>GCSE</v>
      </c>
      <c r="F1367" s="92" t="str">
        <f ca="1">IFERROR(VLOOKUP(I1367,INDIRECT(A1367&amp;"!"&amp;" C:D"), 2, FALSE),"")</f>
        <v>Wires &amp; Wi-Fi</v>
      </c>
      <c r="G1367" s="92" t="str" cm="1">
        <f t="array" ref="G1367">IFERROR(CONCATENATE(TEXT(_xlfn.SWITCH(A1367, "Tiny", "1", "Mini", "2", "Junior", "3", "Senior", "4", "GCSE", "5"),"00"),"-", IF(ISBLANK(B1367), "XX", TEXT(B1367,"00")), "-", TEXT(C1367,"000")),"")</f>
        <v>05-XX-051</v>
      </c>
      <c r="H1367" t="str">
        <f>A1367&amp;D1367</f>
        <v>GCSEc506c08b-f4ad-4177-af5c-adc70d660326</v>
      </c>
      <c r="I1367" s="97" t="str">
        <f>IF(ISBLANK(A1367), "", IF(ISNUMBER(B1367),_xlfn.CONCAT(E1367, B1367, ".", C1367), _xlfn.CONCAT(E1367, C1367)))</f>
        <v>GCSE51</v>
      </c>
    </row>
    <row r="1368" spans="1:11" x14ac:dyDescent="0.45">
      <c r="A1368" s="96" t="s">
        <v>14</v>
      </c>
      <c r="C1368" s="92">
        <v>51</v>
      </c>
      <c r="D1368" s="93" t="s">
        <v>3085</v>
      </c>
      <c r="E1368" t="str" cm="1">
        <f t="array" ref="E1368">IFERROR(_xlfn.SWITCH(A1368, "Tiny", "TS", "Mini", "MC", "Junior", "JC", "Senior", "SC", "GCSE", "GCSE"),"")</f>
        <v>GCSE</v>
      </c>
      <c r="F1368" s="92" t="str">
        <f ca="1">IFERROR(VLOOKUP(I1368,INDIRECT(A1368&amp;"!"&amp;" C:D"), 2, FALSE),"")</f>
        <v>Wires &amp; Wi-Fi</v>
      </c>
      <c r="G1368" s="92" t="str" cm="1">
        <f t="array" ref="G1368">IFERROR(CONCATENATE(TEXT(_xlfn.SWITCH(A1368, "Tiny", "1", "Mini", "2", "Junior", "3", "Senior", "4", "GCSE", "5"),"00"),"-", IF(ISBLANK(B1368), "XX", TEXT(B1368,"00")), "-", TEXT(C1368,"000")),"")</f>
        <v>05-XX-051</v>
      </c>
      <c r="H1368" t="str">
        <f>A1368&amp;D1368</f>
        <v>GCSEe8d25c98-d591-49b1-9ed0-0ad8e3c9aa29</v>
      </c>
      <c r="I1368" s="97" t="str">
        <f>IF(ISBLANK(A1368), "", IF(ISNUMBER(B1368),_xlfn.CONCAT(E1368, B1368, ".", C1368), _xlfn.CONCAT(E1368, C1368)))</f>
        <v>GCSE51</v>
      </c>
      <c r="K1368" s="104"/>
    </row>
    <row r="1369" spans="1:11" x14ac:dyDescent="0.45">
      <c r="A1369" s="96" t="s">
        <v>14</v>
      </c>
      <c r="C1369" s="92">
        <v>51</v>
      </c>
      <c r="D1369" s="93" t="s">
        <v>3091</v>
      </c>
      <c r="E1369" t="str" cm="1">
        <f t="array" ref="E1369">IFERROR(_xlfn.SWITCH(A1369, "Tiny", "TS", "Mini", "MC", "Junior", "JC", "Senior", "SC", "GCSE", "GCSE"),"")</f>
        <v>GCSE</v>
      </c>
      <c r="F1369" s="92" t="str">
        <f ca="1">IFERROR(VLOOKUP(I1369,INDIRECT(A1369&amp;"!"&amp;" C:D"), 2, FALSE),"")</f>
        <v>Wires &amp; Wi-Fi</v>
      </c>
      <c r="G1369" s="92" t="str" cm="1">
        <f t="array" ref="G1369">IFERROR(CONCATENATE(TEXT(_xlfn.SWITCH(A1369, "Tiny", "1", "Mini", "2", "Junior", "3", "Senior", "4", "GCSE", "5"),"00"),"-", IF(ISBLANK(B1369), "XX", TEXT(B1369,"00")), "-", TEXT(C1369,"000")),"")</f>
        <v>05-XX-051</v>
      </c>
      <c r="H1369" t="str">
        <f>A1369&amp;D1369</f>
        <v>GCSEf0e44780-16d6-43dd-bf79-ab7fa032ae07</v>
      </c>
      <c r="I1369" s="97" t="str">
        <f>IF(ISBLANK(A1369), "", IF(ISNUMBER(B1369),_xlfn.CONCAT(E1369, B1369, ".", C1369), _xlfn.CONCAT(E1369, C1369)))</f>
        <v>GCSE51</v>
      </c>
    </row>
    <row r="1370" spans="1:11" x14ac:dyDescent="0.45">
      <c r="A1370" s="96" t="s">
        <v>14</v>
      </c>
      <c r="C1370" s="92">
        <v>52</v>
      </c>
      <c r="D1370" s="93" t="s">
        <v>2436</v>
      </c>
      <c r="E1370" t="str" cm="1">
        <f t="array" ref="E1370">IFERROR(_xlfn.SWITCH(A1370, "Tiny", "TS", "Mini", "MC", "Junior", "JC", "Senior", "SC", "GCSE", "GCSE"),"")</f>
        <v>GCSE</v>
      </c>
      <c r="F1370" s="92" t="str">
        <f ca="1">IFERROR(VLOOKUP(I1370,INDIRECT(A1370&amp;"!"&amp;" C:D"), 2, FALSE),"")</f>
        <v>Logic</v>
      </c>
      <c r="G1370" s="92" t="str" cm="1">
        <f t="array" ref="G1370">IFERROR(CONCATENATE(TEXT(_xlfn.SWITCH(A1370, "Tiny", "1", "Mini", "2", "Junior", "3", "Senior", "4", "GCSE", "5"),"00"),"-", IF(ISBLANK(B1370), "XX", TEXT(B1370,"00")), "-", TEXT(C1370,"000")),"")</f>
        <v>05-XX-052</v>
      </c>
      <c r="H1370" t="str">
        <f>A1370&amp;D1370</f>
        <v>GCSE0f04c08b-d237-4582-b11f-c50daeaf9255</v>
      </c>
      <c r="I1370" s="97" t="str">
        <f>IF(ISBLANK(A1370), "", IF(ISNUMBER(B1370),_xlfn.CONCAT(E1370, B1370, ".", C1370), _xlfn.CONCAT(E1370, C1370)))</f>
        <v>GCSE52</v>
      </c>
    </row>
    <row r="1371" spans="1:11" x14ac:dyDescent="0.45">
      <c r="A1371" s="96" t="s">
        <v>14</v>
      </c>
      <c r="C1371" s="92">
        <v>52</v>
      </c>
      <c r="D1371" s="98" t="s">
        <v>2446</v>
      </c>
      <c r="E1371" t="str" cm="1">
        <f t="array" ref="E1371">IFERROR(_xlfn.SWITCH(A1371, "Tiny", "TS", "Mini", "MC", "Junior", "JC", "Senior", "SC", "GCSE", "GCSE"),"")</f>
        <v>GCSE</v>
      </c>
      <c r="F1371" s="92" t="str">
        <f ca="1">IFERROR(VLOOKUP(I1371,INDIRECT(A1371&amp;"!"&amp;" C:D"), 2, FALSE),"")</f>
        <v>Logic</v>
      </c>
      <c r="G1371" s="92" t="str" cm="1">
        <f t="array" ref="G1371">IFERROR(CONCATENATE(TEXT(_xlfn.SWITCH(A1371, "Tiny", "1", "Mini", "2", "Junior", "3", "Senior", "4", "GCSE", "5"),"00"),"-", IF(ISBLANK(B1371), "XX", TEXT(B1371,"00")), "-", TEXT(C1371,"000")),"")</f>
        <v>05-XX-052</v>
      </c>
      <c r="H1371" t="str">
        <f>A1371&amp;D1371</f>
        <v>GCSE25e1877b-1f0a-4893-af06-bda8517325ce</v>
      </c>
      <c r="I1371" s="97" t="str">
        <f>IF(ISBLANK(A1371), "", IF(ISNUMBER(B1371),_xlfn.CONCAT(E1371, B1371, ".", C1371), _xlfn.CONCAT(E1371, C1371)))</f>
        <v>GCSE52</v>
      </c>
      <c r="K1371" s="105"/>
    </row>
    <row r="1372" spans="1:11" x14ac:dyDescent="0.45">
      <c r="A1372" s="96" t="s">
        <v>14</v>
      </c>
      <c r="C1372" s="92">
        <v>52</v>
      </c>
      <c r="D1372" s="93" t="s">
        <v>2413</v>
      </c>
      <c r="E1372" t="str" cm="1">
        <f t="array" ref="E1372">IFERROR(_xlfn.SWITCH(A1372, "Tiny", "TS", "Mini", "MC", "Junior", "JC", "Senior", "SC", "GCSE", "GCSE"),"")</f>
        <v>GCSE</v>
      </c>
      <c r="F1372" s="92" t="str">
        <f ca="1">IFERROR(VLOOKUP(I1372,INDIRECT(A1372&amp;"!"&amp;" C:D"), 2, FALSE),"")</f>
        <v>Logic</v>
      </c>
      <c r="G1372" s="92" t="str" cm="1">
        <f t="array" ref="G1372">IFERROR(CONCATENATE(TEXT(_xlfn.SWITCH(A1372, "Tiny", "1", "Mini", "2", "Junior", "3", "Senior", "4", "GCSE", "5"),"00"),"-", IF(ISBLANK(B1372), "XX", TEXT(B1372,"00")), "-", TEXT(C1372,"000")),"")</f>
        <v>05-XX-052</v>
      </c>
      <c r="H1372" t="str">
        <f>A1372&amp;D1372</f>
        <v>GCSE4b9c7fa8-9f04-44fd-9552-4ec637895d27</v>
      </c>
      <c r="I1372" s="97" t="str">
        <f>IF(ISBLANK(A1372), "", IF(ISNUMBER(B1372),_xlfn.CONCAT(E1372, B1372, ".", C1372), _xlfn.CONCAT(E1372, C1372)))</f>
        <v>GCSE52</v>
      </c>
    </row>
    <row r="1373" spans="1:11" x14ac:dyDescent="0.45">
      <c r="A1373" s="96" t="s">
        <v>14</v>
      </c>
      <c r="C1373" s="92">
        <v>52</v>
      </c>
      <c r="D1373" s="93" t="s">
        <v>2420</v>
      </c>
      <c r="E1373" t="str" cm="1">
        <f t="array" ref="E1373">IFERROR(_xlfn.SWITCH(A1373, "Tiny", "TS", "Mini", "MC", "Junior", "JC", "Senior", "SC", "GCSE", "GCSE"),"")</f>
        <v>GCSE</v>
      </c>
      <c r="F1373" s="92" t="str">
        <f ca="1">IFERROR(VLOOKUP(I1373,INDIRECT(A1373&amp;"!"&amp;" C:D"), 2, FALSE),"")</f>
        <v>Logic</v>
      </c>
      <c r="G1373" s="92" t="str" cm="1">
        <f t="array" ref="G1373">IFERROR(CONCATENATE(TEXT(_xlfn.SWITCH(A1373, "Tiny", "1", "Mini", "2", "Junior", "3", "Senior", "4", "GCSE", "5"),"00"),"-", IF(ISBLANK(B1373), "XX", TEXT(B1373,"00")), "-", TEXT(C1373,"000")),"")</f>
        <v>05-XX-052</v>
      </c>
      <c r="H1373" t="str">
        <f>A1373&amp;D1373</f>
        <v>GCSE89daf0e8-3153-4bb9-9de9-9eac65e17738</v>
      </c>
      <c r="I1373" s="97" t="str">
        <f>IF(ISBLANK(A1373), "", IF(ISNUMBER(B1373),_xlfn.CONCAT(E1373, B1373, ".", C1373), _xlfn.CONCAT(E1373, C1373)))</f>
        <v>GCSE52</v>
      </c>
      <c r="K1373" s="105"/>
    </row>
    <row r="1374" spans="1:11" x14ac:dyDescent="0.45">
      <c r="A1374" s="96" t="s">
        <v>14</v>
      </c>
      <c r="C1374" s="92">
        <v>52</v>
      </c>
      <c r="D1374" s="93" t="s">
        <v>2416</v>
      </c>
      <c r="E1374" t="str" cm="1">
        <f t="array" ref="E1374">IFERROR(_xlfn.SWITCH(A1374, "Tiny", "TS", "Mini", "MC", "Junior", "JC", "Senior", "SC", "GCSE", "GCSE"),"")</f>
        <v>GCSE</v>
      </c>
      <c r="F1374" s="92" t="str">
        <f ca="1">IFERROR(VLOOKUP(I1374,INDIRECT(A1374&amp;"!"&amp;" C:D"), 2, FALSE),"")</f>
        <v>Logic</v>
      </c>
      <c r="G1374" s="92" t="str" cm="1">
        <f t="array" ref="G1374">IFERROR(CONCATENATE(TEXT(_xlfn.SWITCH(A1374, "Tiny", "1", "Mini", "2", "Junior", "3", "Senior", "4", "GCSE", "5"),"00"),"-", IF(ISBLANK(B1374), "XX", TEXT(B1374,"00")), "-", TEXT(C1374,"000")),"")</f>
        <v>05-XX-052</v>
      </c>
      <c r="H1374" t="str">
        <f>A1374&amp;D1374</f>
        <v>GCSE8cca731a-6d08-4d21-a33d-2a0c67d09732</v>
      </c>
      <c r="I1374" s="97" t="str">
        <f>IF(ISBLANK(A1374), "", IF(ISNUMBER(B1374),_xlfn.CONCAT(E1374, B1374, ".", C1374), _xlfn.CONCAT(E1374, C1374)))</f>
        <v>GCSE52</v>
      </c>
    </row>
    <row r="1375" spans="1:11" x14ac:dyDescent="0.45">
      <c r="A1375" s="96" t="s">
        <v>14</v>
      </c>
      <c r="C1375" s="92">
        <v>52</v>
      </c>
      <c r="D1375" s="93" t="s">
        <v>2425</v>
      </c>
      <c r="E1375" t="str" cm="1">
        <f t="array" ref="E1375">IFERROR(_xlfn.SWITCH(A1375, "Tiny", "TS", "Mini", "MC", "Junior", "JC", "Senior", "SC", "GCSE", "GCSE"),"")</f>
        <v>GCSE</v>
      </c>
      <c r="F1375" s="92" t="str">
        <f ca="1">IFERROR(VLOOKUP(I1375,INDIRECT(A1375&amp;"!"&amp;" C:D"), 2, FALSE),"")</f>
        <v>Logic</v>
      </c>
      <c r="G1375" s="92" t="str" cm="1">
        <f t="array" ref="G1375">IFERROR(CONCATENATE(TEXT(_xlfn.SWITCH(A1375, "Tiny", "1", "Mini", "2", "Junior", "3", "Senior", "4", "GCSE", "5"),"00"),"-", IF(ISBLANK(B1375), "XX", TEXT(B1375,"00")), "-", TEXT(C1375,"000")),"")</f>
        <v>05-XX-052</v>
      </c>
      <c r="H1375" t="str">
        <f>A1375&amp;D1375</f>
        <v>GCSEa3262a27-00bb-4450-a53b-8cb2225e1dd5</v>
      </c>
      <c r="I1375" s="97" t="str">
        <f>IF(ISBLANK(A1375), "", IF(ISNUMBER(B1375),_xlfn.CONCAT(E1375, B1375, ".", C1375), _xlfn.CONCAT(E1375, C1375)))</f>
        <v>GCSE52</v>
      </c>
    </row>
    <row r="1376" spans="1:11" x14ac:dyDescent="0.45">
      <c r="A1376" s="96" t="s">
        <v>14</v>
      </c>
      <c r="C1376" s="92">
        <v>52</v>
      </c>
      <c r="D1376" s="93" t="s">
        <v>2410</v>
      </c>
      <c r="E1376" t="str" cm="1">
        <f t="array" ref="E1376">IFERROR(_xlfn.SWITCH(A1376, "Tiny", "TS", "Mini", "MC", "Junior", "JC", "Senior", "SC", "GCSE", "GCSE"),"")</f>
        <v>GCSE</v>
      </c>
      <c r="F1376" s="92" t="str">
        <f ca="1">IFERROR(VLOOKUP(I1376,INDIRECT(A1376&amp;"!"&amp;" C:D"), 2, FALSE),"")</f>
        <v>Logic</v>
      </c>
      <c r="G1376" s="92" t="str" cm="1">
        <f t="array" ref="G1376">IFERROR(CONCATENATE(TEXT(_xlfn.SWITCH(A1376, "Tiny", "1", "Mini", "2", "Junior", "3", "Senior", "4", "GCSE", "5"),"00"),"-", IF(ISBLANK(B1376), "XX", TEXT(B1376,"00")), "-", TEXT(C1376,"000")),"")</f>
        <v>05-XX-052</v>
      </c>
      <c r="H1376" t="str">
        <f>A1376&amp;D1376</f>
        <v>GCSEbb5f7405-431b-44ef-9de2-b684a3ab2f1c</v>
      </c>
      <c r="I1376" s="97" t="str">
        <f>IF(ISBLANK(A1376), "", IF(ISNUMBER(B1376),_xlfn.CONCAT(E1376, B1376, ".", C1376), _xlfn.CONCAT(E1376, C1376)))</f>
        <v>GCSE52</v>
      </c>
    </row>
    <row r="1377" spans="1:11" x14ac:dyDescent="0.45">
      <c r="A1377" s="96" t="s">
        <v>14</v>
      </c>
      <c r="C1377" s="92">
        <v>52</v>
      </c>
      <c r="D1377" s="93" t="s">
        <v>2432</v>
      </c>
      <c r="E1377" t="str" cm="1">
        <f t="array" ref="E1377">IFERROR(_xlfn.SWITCH(A1377, "Tiny", "TS", "Mini", "MC", "Junior", "JC", "Senior", "SC", "GCSE", "GCSE"),"")</f>
        <v>GCSE</v>
      </c>
      <c r="F1377" s="92" t="str">
        <f ca="1">IFERROR(VLOOKUP(I1377,INDIRECT(A1377&amp;"!"&amp;" C:D"), 2, FALSE),"")</f>
        <v>Logic</v>
      </c>
      <c r="G1377" s="92" t="str" cm="1">
        <f t="array" ref="G1377">IFERROR(CONCATENATE(TEXT(_xlfn.SWITCH(A1377, "Tiny", "1", "Mini", "2", "Junior", "3", "Senior", "4", "GCSE", "5"),"00"),"-", IF(ISBLANK(B1377), "XX", TEXT(B1377,"00")), "-", TEXT(C1377,"000")),"")</f>
        <v>05-XX-052</v>
      </c>
      <c r="H1377" t="str">
        <f>A1377&amp;D1377</f>
        <v>GCSEd3de5dfc-d838-45db-9da6-cd46e94ba801</v>
      </c>
      <c r="I1377" s="97" t="str">
        <f>IF(ISBLANK(A1377), "", IF(ISNUMBER(B1377),_xlfn.CONCAT(E1377, B1377, ".", C1377), _xlfn.CONCAT(E1377, C1377)))</f>
        <v>GCSE52</v>
      </c>
      <c r="K1377" s="105"/>
    </row>
    <row r="1378" spans="1:11" x14ac:dyDescent="0.45">
      <c r="A1378" s="96" t="s">
        <v>14</v>
      </c>
      <c r="C1378" s="92">
        <v>52</v>
      </c>
      <c r="D1378" s="93" t="s">
        <v>2441</v>
      </c>
      <c r="E1378" t="str" cm="1">
        <f t="array" ref="E1378">IFERROR(_xlfn.SWITCH(A1378, "Tiny", "TS", "Mini", "MC", "Junior", "JC", "Senior", "SC", "GCSE", "GCSE"),"")</f>
        <v>GCSE</v>
      </c>
      <c r="F1378" s="92" t="str">
        <f ca="1">IFERROR(VLOOKUP(I1378,INDIRECT(A1378&amp;"!"&amp;" C:D"), 2, FALSE),"")</f>
        <v>Logic</v>
      </c>
      <c r="G1378" s="92" t="str" cm="1">
        <f t="array" ref="G1378">IFERROR(CONCATENATE(TEXT(_xlfn.SWITCH(A1378, "Tiny", "1", "Mini", "2", "Junior", "3", "Senior", "4", "GCSE", "5"),"00"),"-", IF(ISBLANK(B1378), "XX", TEXT(B1378,"00")), "-", TEXT(C1378,"000")),"")</f>
        <v>05-XX-052</v>
      </c>
      <c r="H1378" t="str">
        <f>A1378&amp;D1378</f>
        <v>GCSEf20d201b-52d0-46fc-b7d7-30e2fc09856c</v>
      </c>
      <c r="I1378" s="97" t="str">
        <f>IF(ISBLANK(A1378), "", IF(ISNUMBER(B1378),_xlfn.CONCAT(E1378, B1378, ".", C1378), _xlfn.CONCAT(E1378, C1378)))</f>
        <v>GCSE52</v>
      </c>
    </row>
    <row r="1379" spans="1:11" x14ac:dyDescent="0.45">
      <c r="A1379" s="96" t="s">
        <v>14</v>
      </c>
      <c r="C1379" s="92">
        <v>52</v>
      </c>
      <c r="D1379" s="93" t="s">
        <v>2429</v>
      </c>
      <c r="E1379" t="str" cm="1">
        <f t="array" ref="E1379">IFERROR(_xlfn.SWITCH(A1379, "Tiny", "TS", "Mini", "MC", "Junior", "JC", "Senior", "SC", "GCSE", "GCSE"),"")</f>
        <v>GCSE</v>
      </c>
      <c r="F1379" s="92" t="str">
        <f ca="1">IFERROR(VLOOKUP(I1379,INDIRECT(A1379&amp;"!"&amp;" C:D"), 2, FALSE),"")</f>
        <v>Logic</v>
      </c>
      <c r="G1379" s="92" t="str" cm="1">
        <f t="array" ref="G1379">IFERROR(CONCATENATE(TEXT(_xlfn.SWITCH(A1379, "Tiny", "1", "Mini", "2", "Junior", "3", "Senior", "4", "GCSE", "5"),"00"),"-", IF(ISBLANK(B1379), "XX", TEXT(B1379,"00")), "-", TEXT(C1379,"000")),"")</f>
        <v>05-XX-052</v>
      </c>
      <c r="H1379" t="str">
        <f>A1379&amp;D1379</f>
        <v>GCSEf5139420-fae9-4801-8023-9d4d464ba9df</v>
      </c>
      <c r="I1379" s="97" t="str">
        <f>IF(ISBLANK(A1379), "", IF(ISNUMBER(B1379),_xlfn.CONCAT(E1379, B1379, ".", C1379), _xlfn.CONCAT(E1379, C1379)))</f>
        <v>GCSE52</v>
      </c>
    </row>
    <row r="1380" spans="1:11" x14ac:dyDescent="0.45">
      <c r="A1380" s="96" t="s">
        <v>14</v>
      </c>
      <c r="C1380" s="92">
        <v>53</v>
      </c>
      <c r="D1380" s="93" t="s">
        <v>3046</v>
      </c>
      <c r="E1380" t="str" cm="1">
        <f t="array" ref="E1380">IFERROR(_xlfn.SWITCH(A1380, "Tiny", "TS", "Mini", "MC", "Junior", "JC", "Senior", "SC", "GCSE", "GCSE"),"")</f>
        <v>GCSE</v>
      </c>
      <c r="F1380" s="92" t="str">
        <f ca="1">IFERROR(VLOOKUP(I1380,INDIRECT(A1380&amp;"!"&amp;" C:D"), 2, FALSE),"")</f>
        <v>Network Protocols</v>
      </c>
      <c r="G1380" s="92" t="str" cm="1">
        <f t="array" ref="G1380">IFERROR(CONCATENATE(TEXT(_xlfn.SWITCH(A1380, "Tiny", "1", "Mini", "2", "Junior", "3", "Senior", "4", "GCSE", "5"),"00"),"-", IF(ISBLANK(B1380), "XX", TEXT(B1380,"00")), "-", TEXT(C1380,"000")),"")</f>
        <v>05-XX-053</v>
      </c>
      <c r="H1380" t="str">
        <f>A1380&amp;D1380</f>
        <v>GCSE1c8315fc-0a28-4463-beb7-801eb60c92f2</v>
      </c>
      <c r="I1380" s="97" t="str">
        <f>IF(ISBLANK(A1380), "", IF(ISNUMBER(B1380),_xlfn.CONCAT(E1380, B1380, ".", C1380), _xlfn.CONCAT(E1380, C1380)))</f>
        <v>GCSE53</v>
      </c>
    </row>
    <row r="1381" spans="1:11" x14ac:dyDescent="0.45">
      <c r="A1381" s="96" t="s">
        <v>14</v>
      </c>
      <c r="C1381" s="92">
        <v>53</v>
      </c>
      <c r="D1381" s="93" t="s">
        <v>3064</v>
      </c>
      <c r="E1381" t="str" cm="1">
        <f t="array" ref="E1381">IFERROR(_xlfn.SWITCH(A1381, "Tiny", "TS", "Mini", "MC", "Junior", "JC", "Senior", "SC", "GCSE", "GCSE"),"")</f>
        <v>GCSE</v>
      </c>
      <c r="F1381" s="92" t="str">
        <f ca="1">IFERROR(VLOOKUP(I1381,INDIRECT(A1381&amp;"!"&amp;" C:D"), 2, FALSE),"")</f>
        <v>Network Protocols</v>
      </c>
      <c r="G1381" s="92" t="str" cm="1">
        <f t="array" ref="G1381">IFERROR(CONCATENATE(TEXT(_xlfn.SWITCH(A1381, "Tiny", "1", "Mini", "2", "Junior", "3", "Senior", "4", "GCSE", "5"),"00"),"-", IF(ISBLANK(B1381), "XX", TEXT(B1381,"00")), "-", TEXT(C1381,"000")),"")</f>
        <v>05-XX-053</v>
      </c>
      <c r="H1381" t="str">
        <f>A1381&amp;D1381</f>
        <v>GCSE2ddc603b-c39d-4357-beca-24e378e1b079</v>
      </c>
      <c r="I1381" s="97" t="str">
        <f>IF(ISBLANK(A1381), "", IF(ISNUMBER(B1381),_xlfn.CONCAT(E1381, B1381, ".", C1381), _xlfn.CONCAT(E1381, C1381)))</f>
        <v>GCSE53</v>
      </c>
    </row>
    <row r="1382" spans="1:11" x14ac:dyDescent="0.45">
      <c r="A1382" s="96" t="s">
        <v>14</v>
      </c>
      <c r="C1382" s="92">
        <v>53</v>
      </c>
      <c r="D1382" s="93" t="s">
        <v>3034</v>
      </c>
      <c r="E1382" t="str" cm="1">
        <f t="array" ref="E1382">IFERROR(_xlfn.SWITCH(A1382, "Tiny", "TS", "Mini", "MC", "Junior", "JC", "Senior", "SC", "GCSE", "GCSE"),"")</f>
        <v>GCSE</v>
      </c>
      <c r="F1382" s="92" t="str">
        <f ca="1">IFERROR(VLOOKUP(I1382,INDIRECT(A1382&amp;"!"&amp;" C:D"), 2, FALSE),"")</f>
        <v>Network Protocols</v>
      </c>
      <c r="G1382" s="92" t="str" cm="1">
        <f t="array" ref="G1382">IFERROR(CONCATENATE(TEXT(_xlfn.SWITCH(A1382, "Tiny", "1", "Mini", "2", "Junior", "3", "Senior", "4", "GCSE", "5"),"00"),"-", IF(ISBLANK(B1382), "XX", TEXT(B1382,"00")), "-", TEXT(C1382,"000")),"")</f>
        <v>05-XX-053</v>
      </c>
      <c r="H1382" t="str">
        <f>A1382&amp;D1382</f>
        <v>GCSE3ee0439c-1faf-4428-8bf3-de943e9f048c</v>
      </c>
      <c r="I1382" s="97" t="str">
        <f>IF(ISBLANK(A1382), "", IF(ISNUMBER(B1382),_xlfn.CONCAT(E1382, B1382, ".", C1382), _xlfn.CONCAT(E1382, C1382)))</f>
        <v>GCSE53</v>
      </c>
    </row>
    <row r="1383" spans="1:11" x14ac:dyDescent="0.45">
      <c r="A1383" s="96" t="s">
        <v>14</v>
      </c>
      <c r="C1383" s="92">
        <v>53</v>
      </c>
      <c r="D1383" s="93" t="s">
        <v>3058</v>
      </c>
      <c r="E1383" t="str" cm="1">
        <f t="array" ref="E1383">IFERROR(_xlfn.SWITCH(A1383, "Tiny", "TS", "Mini", "MC", "Junior", "JC", "Senior", "SC", "GCSE", "GCSE"),"")</f>
        <v>GCSE</v>
      </c>
      <c r="F1383" s="92" t="str">
        <f ca="1">IFERROR(VLOOKUP(I1383,INDIRECT(A1383&amp;"!"&amp;" C:D"), 2, FALSE),"")</f>
        <v>Network Protocols</v>
      </c>
      <c r="G1383" s="92" t="str" cm="1">
        <f t="array" ref="G1383">IFERROR(CONCATENATE(TEXT(_xlfn.SWITCH(A1383, "Tiny", "1", "Mini", "2", "Junior", "3", "Senior", "4", "GCSE", "5"),"00"),"-", IF(ISBLANK(B1383), "XX", TEXT(B1383,"00")), "-", TEXT(C1383,"000")),"")</f>
        <v>05-XX-053</v>
      </c>
      <c r="H1383" t="str">
        <f>A1383&amp;D1383</f>
        <v>GCSE4c0b0946-63b0-49d3-858d-57da062e7b9a</v>
      </c>
      <c r="I1383" s="97" t="str">
        <f>IF(ISBLANK(A1383), "", IF(ISNUMBER(B1383),_xlfn.CONCAT(E1383, B1383, ".", C1383), _xlfn.CONCAT(E1383, C1383)))</f>
        <v>GCSE53</v>
      </c>
    </row>
    <row r="1384" spans="1:11" x14ac:dyDescent="0.45">
      <c r="A1384" s="96" t="s">
        <v>14</v>
      </c>
      <c r="C1384" s="92">
        <v>53</v>
      </c>
      <c r="D1384" s="93" t="s">
        <v>3019</v>
      </c>
      <c r="E1384" t="str" cm="1">
        <f t="array" ref="E1384">IFERROR(_xlfn.SWITCH(A1384, "Tiny", "TS", "Mini", "MC", "Junior", "JC", "Senior", "SC", "GCSE", "GCSE"),"")</f>
        <v>GCSE</v>
      </c>
      <c r="F1384" s="92" t="str">
        <f ca="1">IFERROR(VLOOKUP(I1384,INDIRECT(A1384&amp;"!"&amp;" C:D"), 2, FALSE),"")</f>
        <v>Network Protocols</v>
      </c>
      <c r="G1384" s="92" t="str" cm="1">
        <f t="array" ref="G1384">IFERROR(CONCATENATE(TEXT(_xlfn.SWITCH(A1384, "Tiny", "1", "Mini", "2", "Junior", "3", "Senior", "4", "GCSE", "5"),"00"),"-", IF(ISBLANK(B1384), "XX", TEXT(B1384,"00")), "-", TEXT(C1384,"000")),"")</f>
        <v>05-XX-053</v>
      </c>
      <c r="H1384" t="str">
        <f>A1384&amp;D1384</f>
        <v>GCSE52e49e09-2325-465d-8eb2-f84c97c0ac7a</v>
      </c>
      <c r="I1384" s="97" t="str">
        <f>IF(ISBLANK(A1384), "", IF(ISNUMBER(B1384),_xlfn.CONCAT(E1384, B1384, ".", C1384), _xlfn.CONCAT(E1384, C1384)))</f>
        <v>GCSE53</v>
      </c>
    </row>
    <row r="1385" spans="1:11" x14ac:dyDescent="0.45">
      <c r="A1385" s="96" t="s">
        <v>14</v>
      </c>
      <c r="C1385" s="92">
        <v>53</v>
      </c>
      <c r="D1385" s="93" t="s">
        <v>3022</v>
      </c>
      <c r="E1385" t="str" cm="1">
        <f t="array" ref="E1385">IFERROR(_xlfn.SWITCH(A1385, "Tiny", "TS", "Mini", "MC", "Junior", "JC", "Senior", "SC", "GCSE", "GCSE"),"")</f>
        <v>GCSE</v>
      </c>
      <c r="F1385" s="92" t="str">
        <f ca="1">IFERROR(VLOOKUP(I1385,INDIRECT(A1385&amp;"!"&amp;" C:D"), 2, FALSE),"")</f>
        <v>Network Protocols</v>
      </c>
      <c r="G1385" s="92" t="str" cm="1">
        <f t="array" ref="G1385">IFERROR(CONCATENATE(TEXT(_xlfn.SWITCH(A1385, "Tiny", "1", "Mini", "2", "Junior", "3", "Senior", "4", "GCSE", "5"),"00"),"-", IF(ISBLANK(B1385), "XX", TEXT(B1385,"00")), "-", TEXT(C1385,"000")),"")</f>
        <v>05-XX-053</v>
      </c>
      <c r="H1385" t="str">
        <f>A1385&amp;D1385</f>
        <v>GCSE54135464-75a2-4c81-982a-0ac386dcb5d7</v>
      </c>
      <c r="I1385" s="97" t="str">
        <f>IF(ISBLANK(A1385), "", IF(ISNUMBER(B1385),_xlfn.CONCAT(E1385, B1385, ".", C1385), _xlfn.CONCAT(E1385, C1385)))</f>
        <v>GCSE53</v>
      </c>
    </row>
    <row r="1386" spans="1:11" x14ac:dyDescent="0.45">
      <c r="A1386" s="96" t="s">
        <v>14</v>
      </c>
      <c r="C1386" s="92">
        <v>53</v>
      </c>
      <c r="D1386" s="93" t="s">
        <v>3067</v>
      </c>
      <c r="E1386" t="str" cm="1">
        <f t="array" ref="E1386">IFERROR(_xlfn.SWITCH(A1386, "Tiny", "TS", "Mini", "MC", "Junior", "JC", "Senior", "SC", "GCSE", "GCSE"),"")</f>
        <v>GCSE</v>
      </c>
      <c r="F1386" s="92" t="str">
        <f ca="1">IFERROR(VLOOKUP(I1386,INDIRECT(A1386&amp;"!"&amp;" C:D"), 2, FALSE),"")</f>
        <v>Network Protocols</v>
      </c>
      <c r="G1386" s="92" t="str" cm="1">
        <f t="array" ref="G1386">IFERROR(CONCATENATE(TEXT(_xlfn.SWITCH(A1386, "Tiny", "1", "Mini", "2", "Junior", "3", "Senior", "4", "GCSE", "5"),"00"),"-", IF(ISBLANK(B1386), "XX", TEXT(B1386,"00")), "-", TEXT(C1386,"000")),"")</f>
        <v>05-XX-053</v>
      </c>
      <c r="H1386" t="str">
        <f>A1386&amp;D1386</f>
        <v>GCSE58bb0585-cb6d-4577-8c4d-9abb03f8858b</v>
      </c>
      <c r="I1386" s="97" t="str">
        <f>IF(ISBLANK(A1386), "", IF(ISNUMBER(B1386),_xlfn.CONCAT(E1386, B1386, ".", C1386), _xlfn.CONCAT(E1386, C1386)))</f>
        <v>GCSE53</v>
      </c>
    </row>
    <row r="1387" spans="1:11" x14ac:dyDescent="0.45">
      <c r="A1387" s="96" t="s">
        <v>14</v>
      </c>
      <c r="C1387" s="92">
        <v>53</v>
      </c>
      <c r="D1387" s="93" t="s">
        <v>3049</v>
      </c>
      <c r="E1387" t="str" cm="1">
        <f t="array" ref="E1387">IFERROR(_xlfn.SWITCH(A1387, "Tiny", "TS", "Mini", "MC", "Junior", "JC", "Senior", "SC", "GCSE", "GCSE"),"")</f>
        <v>GCSE</v>
      </c>
      <c r="F1387" s="92" t="str">
        <f ca="1">IFERROR(VLOOKUP(I1387,INDIRECT(A1387&amp;"!"&amp;" C:D"), 2, FALSE),"")</f>
        <v>Network Protocols</v>
      </c>
      <c r="G1387" s="92" t="str" cm="1">
        <f t="array" ref="G1387">IFERROR(CONCATENATE(TEXT(_xlfn.SWITCH(A1387, "Tiny", "1", "Mini", "2", "Junior", "3", "Senior", "4", "GCSE", "5"),"00"),"-", IF(ISBLANK(B1387), "XX", TEXT(B1387,"00")), "-", TEXT(C1387,"000")),"")</f>
        <v>05-XX-053</v>
      </c>
      <c r="H1387" t="str">
        <f>A1387&amp;D1387</f>
        <v>GCSE5ac9990e-ea72-4da9-bfb3-03c6d6d6478b</v>
      </c>
      <c r="I1387" s="97" t="str">
        <f>IF(ISBLANK(A1387), "", IF(ISNUMBER(B1387),_xlfn.CONCAT(E1387, B1387, ".", C1387), _xlfn.CONCAT(E1387, C1387)))</f>
        <v>GCSE53</v>
      </c>
    </row>
    <row r="1388" spans="1:11" x14ac:dyDescent="0.45">
      <c r="A1388" s="96" t="s">
        <v>14</v>
      </c>
      <c r="C1388" s="92">
        <v>53</v>
      </c>
      <c r="D1388" s="93" t="s">
        <v>3025</v>
      </c>
      <c r="E1388" t="str" cm="1">
        <f t="array" ref="E1388">IFERROR(_xlfn.SWITCH(A1388, "Tiny", "TS", "Mini", "MC", "Junior", "JC", "Senior", "SC", "GCSE", "GCSE"),"")</f>
        <v>GCSE</v>
      </c>
      <c r="F1388" s="92" t="str">
        <f ca="1">IFERROR(VLOOKUP(I1388,INDIRECT(A1388&amp;"!"&amp;" C:D"), 2, FALSE),"")</f>
        <v>Network Protocols</v>
      </c>
      <c r="G1388" s="92" t="str" cm="1">
        <f t="array" ref="G1388">IFERROR(CONCATENATE(TEXT(_xlfn.SWITCH(A1388, "Tiny", "1", "Mini", "2", "Junior", "3", "Senior", "4", "GCSE", "5"),"00"),"-", IF(ISBLANK(B1388), "XX", TEXT(B1388,"00")), "-", TEXT(C1388,"000")),"")</f>
        <v>05-XX-053</v>
      </c>
      <c r="H1388" t="str">
        <f>A1388&amp;D1388</f>
        <v>GCSE673f50cf-f143-484c-a524-b50de942766b</v>
      </c>
      <c r="I1388" s="97" t="str">
        <f>IF(ISBLANK(A1388), "", IF(ISNUMBER(B1388),_xlfn.CONCAT(E1388, B1388, ".", C1388), _xlfn.CONCAT(E1388, C1388)))</f>
        <v>GCSE53</v>
      </c>
    </row>
    <row r="1389" spans="1:11" x14ac:dyDescent="0.45">
      <c r="A1389" s="96" t="s">
        <v>14</v>
      </c>
      <c r="C1389" s="92">
        <v>53</v>
      </c>
      <c r="D1389" s="93" t="s">
        <v>3055</v>
      </c>
      <c r="E1389" t="str" cm="1">
        <f t="array" ref="E1389">IFERROR(_xlfn.SWITCH(A1389, "Tiny", "TS", "Mini", "MC", "Junior", "JC", "Senior", "SC", "GCSE", "GCSE"),"")</f>
        <v>GCSE</v>
      </c>
      <c r="F1389" s="92" t="str">
        <f ca="1">IFERROR(VLOOKUP(I1389,INDIRECT(A1389&amp;"!"&amp;" C:D"), 2, FALSE),"")</f>
        <v>Network Protocols</v>
      </c>
      <c r="G1389" s="92" t="str" cm="1">
        <f t="array" ref="G1389">IFERROR(CONCATENATE(TEXT(_xlfn.SWITCH(A1389, "Tiny", "1", "Mini", "2", "Junior", "3", "Senior", "4", "GCSE", "5"),"00"),"-", IF(ISBLANK(B1389), "XX", TEXT(B1389,"00")), "-", TEXT(C1389,"000")),"")</f>
        <v>05-XX-053</v>
      </c>
      <c r="H1389" t="str">
        <f>A1389&amp;D1389</f>
        <v>GCSE6758d391-b5db-4be3-b66f-ce08510f7285</v>
      </c>
      <c r="I1389" s="97" t="str">
        <f>IF(ISBLANK(A1389), "", IF(ISNUMBER(B1389),_xlfn.CONCAT(E1389, B1389, ".", C1389), _xlfn.CONCAT(E1389, C1389)))</f>
        <v>GCSE53</v>
      </c>
    </row>
    <row r="1390" spans="1:11" x14ac:dyDescent="0.45">
      <c r="A1390" s="96" t="s">
        <v>14</v>
      </c>
      <c r="C1390" s="92">
        <v>53</v>
      </c>
      <c r="D1390" s="93" t="s">
        <v>3043</v>
      </c>
      <c r="E1390" t="str" cm="1">
        <f t="array" ref="E1390">IFERROR(_xlfn.SWITCH(A1390, "Tiny", "TS", "Mini", "MC", "Junior", "JC", "Senior", "SC", "GCSE", "GCSE"),"")</f>
        <v>GCSE</v>
      </c>
      <c r="F1390" s="92" t="str">
        <f ca="1">IFERROR(VLOOKUP(I1390,INDIRECT(A1390&amp;"!"&amp;" C:D"), 2, FALSE),"")</f>
        <v>Network Protocols</v>
      </c>
      <c r="G1390" s="92" t="str" cm="1">
        <f t="array" ref="G1390">IFERROR(CONCATENATE(TEXT(_xlfn.SWITCH(A1390, "Tiny", "1", "Mini", "2", "Junior", "3", "Senior", "4", "GCSE", "5"),"00"),"-", IF(ISBLANK(B1390), "XX", TEXT(B1390,"00")), "-", TEXT(C1390,"000")),"")</f>
        <v>05-XX-053</v>
      </c>
      <c r="H1390" t="str">
        <f>A1390&amp;D1390</f>
        <v>GCSE6e51d3c4-4f58-4847-bfbf-7c6409c8e8e5</v>
      </c>
      <c r="I1390" s="97" t="str">
        <f>IF(ISBLANK(A1390), "", IF(ISNUMBER(B1390),_xlfn.CONCAT(E1390, B1390, ".", C1390), _xlfn.CONCAT(E1390, C1390)))</f>
        <v>GCSE53</v>
      </c>
    </row>
    <row r="1391" spans="1:11" x14ac:dyDescent="0.45">
      <c r="A1391" s="96" t="s">
        <v>14</v>
      </c>
      <c r="C1391" s="92">
        <v>53</v>
      </c>
      <c r="D1391" s="93" t="s">
        <v>3037</v>
      </c>
      <c r="E1391" t="str" cm="1">
        <f t="array" ref="E1391">IFERROR(_xlfn.SWITCH(A1391, "Tiny", "TS", "Mini", "MC", "Junior", "JC", "Senior", "SC", "GCSE", "GCSE"),"")</f>
        <v>GCSE</v>
      </c>
      <c r="F1391" s="92" t="str">
        <f ca="1">IFERROR(VLOOKUP(I1391,INDIRECT(A1391&amp;"!"&amp;" C:D"), 2, FALSE),"")</f>
        <v>Network Protocols</v>
      </c>
      <c r="G1391" s="92" t="str" cm="1">
        <f t="array" ref="G1391">IFERROR(CONCATENATE(TEXT(_xlfn.SWITCH(A1391, "Tiny", "1", "Mini", "2", "Junior", "3", "Senior", "4", "GCSE", "5"),"00"),"-", IF(ISBLANK(B1391), "XX", TEXT(B1391,"00")), "-", TEXT(C1391,"000")),"")</f>
        <v>05-XX-053</v>
      </c>
      <c r="H1391" t="str">
        <f>A1391&amp;D1391</f>
        <v>GCSE87bc6fd7-45d2-4705-b5eb-153fb0afdb31</v>
      </c>
      <c r="I1391" s="97" t="str">
        <f>IF(ISBLANK(A1391), "", IF(ISNUMBER(B1391),_xlfn.CONCAT(E1391, B1391, ".", C1391), _xlfn.CONCAT(E1391, C1391)))</f>
        <v>GCSE53</v>
      </c>
    </row>
    <row r="1392" spans="1:11" x14ac:dyDescent="0.45">
      <c r="A1392" s="96" t="s">
        <v>14</v>
      </c>
      <c r="C1392" s="92">
        <v>53</v>
      </c>
      <c r="D1392" s="93" t="s">
        <v>3031</v>
      </c>
      <c r="E1392" t="str" cm="1">
        <f t="array" ref="E1392">IFERROR(_xlfn.SWITCH(A1392, "Tiny", "TS", "Mini", "MC", "Junior", "JC", "Senior", "SC", "GCSE", "GCSE"),"")</f>
        <v>GCSE</v>
      </c>
      <c r="F1392" s="92" t="str">
        <f ca="1">IFERROR(VLOOKUP(I1392,INDIRECT(A1392&amp;"!"&amp;" C:D"), 2, FALSE),"")</f>
        <v>Network Protocols</v>
      </c>
      <c r="G1392" s="92" t="str" cm="1">
        <f t="array" ref="G1392">IFERROR(CONCATENATE(TEXT(_xlfn.SWITCH(A1392, "Tiny", "1", "Mini", "2", "Junior", "3", "Senior", "4", "GCSE", "5"),"00"),"-", IF(ISBLANK(B1392), "XX", TEXT(B1392,"00")), "-", TEXT(C1392,"000")),"")</f>
        <v>05-XX-053</v>
      </c>
      <c r="H1392" t="str">
        <f>A1392&amp;D1392</f>
        <v>GCSE87e3fc02-1ac1-47ba-aa7a-61927a6fb791</v>
      </c>
      <c r="I1392" s="97" t="str">
        <f>IF(ISBLANK(A1392), "", IF(ISNUMBER(B1392),_xlfn.CONCAT(E1392, B1392, ".", C1392), _xlfn.CONCAT(E1392, C1392)))</f>
        <v>GCSE53</v>
      </c>
    </row>
    <row r="1393" spans="1:9" x14ac:dyDescent="0.45">
      <c r="A1393" s="96" t="s">
        <v>14</v>
      </c>
      <c r="C1393" s="92">
        <v>53</v>
      </c>
      <c r="D1393" s="93" t="s">
        <v>3061</v>
      </c>
      <c r="E1393" t="str" cm="1">
        <f t="array" ref="E1393">IFERROR(_xlfn.SWITCH(A1393, "Tiny", "TS", "Mini", "MC", "Junior", "JC", "Senior", "SC", "GCSE", "GCSE"),"")</f>
        <v>GCSE</v>
      </c>
      <c r="F1393" s="92" t="str">
        <f ca="1">IFERROR(VLOOKUP(I1393,INDIRECT(A1393&amp;"!"&amp;" C:D"), 2, FALSE),"")</f>
        <v>Network Protocols</v>
      </c>
      <c r="G1393" s="92" t="str" cm="1">
        <f t="array" ref="G1393">IFERROR(CONCATENATE(TEXT(_xlfn.SWITCH(A1393, "Tiny", "1", "Mini", "2", "Junior", "3", "Senior", "4", "GCSE", "5"),"00"),"-", IF(ISBLANK(B1393), "XX", TEXT(B1393,"00")), "-", TEXT(C1393,"000")),"")</f>
        <v>05-XX-053</v>
      </c>
      <c r="H1393" t="str">
        <f>A1393&amp;D1393</f>
        <v>GCSEbbaf704d-3055-4e1d-adf3-e1430c9f6760</v>
      </c>
      <c r="I1393" s="97" t="str">
        <f>IF(ISBLANK(A1393), "", IF(ISNUMBER(B1393),_xlfn.CONCAT(E1393, B1393, ".", C1393), _xlfn.CONCAT(E1393, C1393)))</f>
        <v>GCSE53</v>
      </c>
    </row>
    <row r="1394" spans="1:9" x14ac:dyDescent="0.45">
      <c r="A1394" s="96" t="s">
        <v>14</v>
      </c>
      <c r="C1394" s="92">
        <v>53</v>
      </c>
      <c r="D1394" s="93" t="s">
        <v>3040</v>
      </c>
      <c r="E1394" t="str" cm="1">
        <f t="array" ref="E1394">IFERROR(_xlfn.SWITCH(A1394, "Tiny", "TS", "Mini", "MC", "Junior", "JC", "Senior", "SC", "GCSE", "GCSE"),"")</f>
        <v>GCSE</v>
      </c>
      <c r="F1394" s="92" t="str">
        <f ca="1">IFERROR(VLOOKUP(I1394,INDIRECT(A1394&amp;"!"&amp;" C:D"), 2, FALSE),"")</f>
        <v>Network Protocols</v>
      </c>
      <c r="G1394" s="92" t="str" cm="1">
        <f t="array" ref="G1394">IFERROR(CONCATENATE(TEXT(_xlfn.SWITCH(A1394, "Tiny", "1", "Mini", "2", "Junior", "3", "Senior", "4", "GCSE", "5"),"00"),"-", IF(ISBLANK(B1394), "XX", TEXT(B1394,"00")), "-", TEXT(C1394,"000")),"")</f>
        <v>05-XX-053</v>
      </c>
      <c r="H1394" t="str">
        <f>A1394&amp;D1394</f>
        <v>GCSEc209390e-ec9b-4011-a867-2599d0b8d020</v>
      </c>
      <c r="I1394" s="97" t="str">
        <f>IF(ISBLANK(A1394), "", IF(ISNUMBER(B1394),_xlfn.CONCAT(E1394, B1394, ".", C1394), _xlfn.CONCAT(E1394, C1394)))</f>
        <v>GCSE53</v>
      </c>
    </row>
    <row r="1395" spans="1:9" x14ac:dyDescent="0.45">
      <c r="A1395" s="96" t="s">
        <v>14</v>
      </c>
      <c r="C1395" s="92">
        <v>53</v>
      </c>
      <c r="D1395" s="93" t="s">
        <v>3070</v>
      </c>
      <c r="E1395" t="str" cm="1">
        <f t="array" ref="E1395">IFERROR(_xlfn.SWITCH(A1395, "Tiny", "TS", "Mini", "MC", "Junior", "JC", "Senior", "SC", "GCSE", "GCSE"),"")</f>
        <v>GCSE</v>
      </c>
      <c r="F1395" s="92" t="str">
        <f ca="1">IFERROR(VLOOKUP(I1395,INDIRECT(A1395&amp;"!"&amp;" C:D"), 2, FALSE),"")</f>
        <v>Network Protocols</v>
      </c>
      <c r="G1395" s="92" t="str" cm="1">
        <f t="array" ref="G1395">IFERROR(CONCATENATE(TEXT(_xlfn.SWITCH(A1395, "Tiny", "1", "Mini", "2", "Junior", "3", "Senior", "4", "GCSE", "5"),"00"),"-", IF(ISBLANK(B1395), "XX", TEXT(B1395,"00")), "-", TEXT(C1395,"000")),"")</f>
        <v>05-XX-053</v>
      </c>
      <c r="H1395" t="str">
        <f>A1395&amp;D1395</f>
        <v>GCSEcb4bfbbd-c9d7-41d2-90b7-f21ef97a39f4</v>
      </c>
      <c r="I1395" s="97" t="str">
        <f>IF(ISBLANK(A1395), "", IF(ISNUMBER(B1395),_xlfn.CONCAT(E1395, B1395, ".", C1395), _xlfn.CONCAT(E1395, C1395)))</f>
        <v>GCSE53</v>
      </c>
    </row>
    <row r="1396" spans="1:9" x14ac:dyDescent="0.45">
      <c r="A1396" s="96" t="s">
        <v>14</v>
      </c>
      <c r="C1396" s="92">
        <v>53</v>
      </c>
      <c r="D1396" s="93" t="s">
        <v>3028</v>
      </c>
      <c r="E1396" t="str" cm="1">
        <f t="array" ref="E1396">IFERROR(_xlfn.SWITCH(A1396, "Tiny", "TS", "Mini", "MC", "Junior", "JC", "Senior", "SC", "GCSE", "GCSE"),"")</f>
        <v>GCSE</v>
      </c>
      <c r="F1396" s="92" t="str">
        <f ca="1">IFERROR(VLOOKUP(I1396,INDIRECT(A1396&amp;"!"&amp;" C:D"), 2, FALSE),"")</f>
        <v>Network Protocols</v>
      </c>
      <c r="G1396" s="92" t="str" cm="1">
        <f t="array" ref="G1396">IFERROR(CONCATENATE(TEXT(_xlfn.SWITCH(A1396, "Tiny", "1", "Mini", "2", "Junior", "3", "Senior", "4", "GCSE", "5"),"00"),"-", IF(ISBLANK(B1396), "XX", TEXT(B1396,"00")), "-", TEXT(C1396,"000")),"")</f>
        <v>05-XX-053</v>
      </c>
      <c r="H1396" t="str">
        <f>A1396&amp;D1396</f>
        <v>GCSEe787f4e9-2ea3-4dc6-8f2f-b0c108790753</v>
      </c>
      <c r="I1396" s="97" t="str">
        <f>IF(ISBLANK(A1396), "", IF(ISNUMBER(B1396),_xlfn.CONCAT(E1396, B1396, ".", C1396), _xlfn.CONCAT(E1396, C1396)))</f>
        <v>GCSE53</v>
      </c>
    </row>
    <row r="1397" spans="1:9" x14ac:dyDescent="0.45">
      <c r="A1397" s="96" t="s">
        <v>14</v>
      </c>
      <c r="C1397" s="92">
        <v>53</v>
      </c>
      <c r="D1397" s="93" t="s">
        <v>3052</v>
      </c>
      <c r="E1397" t="str" cm="1">
        <f t="array" ref="E1397">IFERROR(_xlfn.SWITCH(A1397, "Tiny", "TS", "Mini", "MC", "Junior", "JC", "Senior", "SC", "GCSE", "GCSE"),"")</f>
        <v>GCSE</v>
      </c>
      <c r="F1397" s="92" t="str">
        <f ca="1">IFERROR(VLOOKUP(I1397,INDIRECT(A1397&amp;"!"&amp;" C:D"), 2, FALSE),"")</f>
        <v>Network Protocols</v>
      </c>
      <c r="G1397" s="92" t="str" cm="1">
        <f t="array" ref="G1397">IFERROR(CONCATENATE(TEXT(_xlfn.SWITCH(A1397, "Tiny", "1", "Mini", "2", "Junior", "3", "Senior", "4", "GCSE", "5"),"00"),"-", IF(ISBLANK(B1397), "XX", TEXT(B1397,"00")), "-", TEXT(C1397,"000")),"")</f>
        <v>05-XX-053</v>
      </c>
      <c r="H1397" t="str">
        <f>A1397&amp;D1397</f>
        <v>GCSEebd33de6-bcc3-402f-8363-6a183f352277</v>
      </c>
      <c r="I1397" s="97" t="str">
        <f>IF(ISBLANK(A1397), "", IF(ISNUMBER(B1397),_xlfn.CONCAT(E1397, B1397, ".", C1397), _xlfn.CONCAT(E1397, C1397)))</f>
        <v>GCSE53</v>
      </c>
    </row>
    <row r="1398" spans="1:9" x14ac:dyDescent="0.45">
      <c r="A1398" s="96" t="s">
        <v>14</v>
      </c>
      <c r="C1398" s="92">
        <v>53</v>
      </c>
      <c r="D1398" s="93" t="s">
        <v>3016</v>
      </c>
      <c r="E1398" t="str" cm="1">
        <f t="array" ref="E1398">IFERROR(_xlfn.SWITCH(A1398, "Tiny", "TS", "Mini", "MC", "Junior", "JC", "Senior", "SC", "GCSE", "GCSE"),"")</f>
        <v>GCSE</v>
      </c>
      <c r="F1398" s="92" t="str">
        <f ca="1">IFERROR(VLOOKUP(I1398,INDIRECT(A1398&amp;"!"&amp;" C:D"), 2, FALSE),"")</f>
        <v>Network Protocols</v>
      </c>
      <c r="G1398" s="92" t="str" cm="1">
        <f t="array" ref="G1398">IFERROR(CONCATENATE(TEXT(_xlfn.SWITCH(A1398, "Tiny", "1", "Mini", "2", "Junior", "3", "Senior", "4", "GCSE", "5"),"00"),"-", IF(ISBLANK(B1398), "XX", TEXT(B1398,"00")), "-", TEXT(C1398,"000")),"")</f>
        <v>05-XX-053</v>
      </c>
      <c r="H1398" t="str">
        <f>A1398&amp;D1398</f>
        <v>GCSEfda8f03b-9e59-44a1-84dc-694991c2e78f</v>
      </c>
      <c r="I1398" s="97" t="str">
        <f>IF(ISBLANK(A1398), "", IF(ISNUMBER(B1398),_xlfn.CONCAT(E1398, B1398, ".", C1398), _xlfn.CONCAT(E1398, C1398)))</f>
        <v>GCSE53</v>
      </c>
    </row>
  </sheetData>
  <autoFilter ref="A1:I1398" xr:uid="{C893D446-0B5C-4205-AB1B-A5C19EE099C7}">
    <sortState xmlns:xlrd2="http://schemas.microsoft.com/office/spreadsheetml/2017/richdata2" ref="A2:I1398">
      <sortCondition ref="G1:G1398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AD20-3480-458B-B5B6-42465ED36CD4}">
  <dimension ref="A1:G55"/>
  <sheetViews>
    <sheetView topLeftCell="C1" workbookViewId="0">
      <selection activeCell="E1" sqref="E1:E1048576"/>
    </sheetView>
  </sheetViews>
  <sheetFormatPr defaultRowHeight="14.25" x14ac:dyDescent="0.45"/>
  <cols>
    <col min="1" max="3" width="26" style="43" customWidth="1"/>
    <col min="4" max="4" width="22.33203125" customWidth="1"/>
    <col min="5" max="5" width="141.53125" customWidth="1"/>
    <col min="6" max="6" width="47.1328125" customWidth="1"/>
  </cols>
  <sheetData>
    <row r="1" spans="1:7" ht="18.399999999999999" thickBot="1" x14ac:dyDescent="0.6">
      <c r="A1" s="82" t="s">
        <v>5757</v>
      </c>
      <c r="B1" s="83" t="s">
        <v>5758</v>
      </c>
      <c r="C1" s="81" t="s">
        <v>5759</v>
      </c>
      <c r="D1" s="84" t="s">
        <v>5767</v>
      </c>
      <c r="E1" s="85"/>
      <c r="F1" s="86" t="s">
        <v>5768</v>
      </c>
    </row>
    <row r="2" spans="1:7" x14ac:dyDescent="0.45">
      <c r="A2" s="17">
        <v>1</v>
      </c>
      <c r="B2" s="17">
        <v>1</v>
      </c>
      <c r="C2" s="78" t="str">
        <f>_xlfn.CONCAT("TS",A2,".",B2)</f>
        <v>TS1.1</v>
      </c>
      <c r="D2" s="14" t="s">
        <v>5769</v>
      </c>
      <c r="E2" s="91"/>
      <c r="F2" s="39" t="s">
        <v>5770</v>
      </c>
      <c r="G2" s="15"/>
    </row>
    <row r="3" spans="1:7" x14ac:dyDescent="0.45">
      <c r="A3" s="17">
        <v>1</v>
      </c>
      <c r="B3" s="17">
        <v>2</v>
      </c>
      <c r="C3" s="78" t="str">
        <f t="shared" ref="C3:C55" si="0">_xlfn.CONCAT("TS",A3,".",B3)</f>
        <v>TS1.2</v>
      </c>
      <c r="D3" s="14" t="s">
        <v>5771</v>
      </c>
      <c r="E3" s="51"/>
      <c r="F3" s="39" t="s">
        <v>5772</v>
      </c>
    </row>
    <row r="4" spans="1:7" x14ac:dyDescent="0.45">
      <c r="A4" s="17">
        <v>1</v>
      </c>
      <c r="B4" s="17">
        <v>3</v>
      </c>
      <c r="C4" s="78" t="str">
        <f t="shared" si="0"/>
        <v>TS1.3</v>
      </c>
      <c r="D4" s="14" t="s">
        <v>5773</v>
      </c>
      <c r="E4" s="51"/>
      <c r="F4" s="39" t="s">
        <v>5774</v>
      </c>
    </row>
    <row r="5" spans="1:7" x14ac:dyDescent="0.45">
      <c r="A5" s="17">
        <v>1</v>
      </c>
      <c r="B5" s="17">
        <v>4</v>
      </c>
      <c r="C5" s="78" t="str">
        <f t="shared" si="0"/>
        <v>TS1.4</v>
      </c>
      <c r="D5" s="14" t="s">
        <v>5775</v>
      </c>
      <c r="E5" s="51"/>
      <c r="F5" s="39" t="s">
        <v>5776</v>
      </c>
    </row>
    <row r="6" spans="1:7" x14ac:dyDescent="0.45">
      <c r="A6" s="17">
        <v>1</v>
      </c>
      <c r="B6" s="17">
        <v>5</v>
      </c>
      <c r="C6" s="78" t="str">
        <f t="shared" si="0"/>
        <v>TS1.5</v>
      </c>
      <c r="D6" s="14" t="s">
        <v>684</v>
      </c>
      <c r="E6" s="51"/>
      <c r="F6" s="39" t="s">
        <v>5777</v>
      </c>
    </row>
    <row r="7" spans="1:7" x14ac:dyDescent="0.45">
      <c r="A7" s="17">
        <v>1</v>
      </c>
      <c r="B7" s="17">
        <v>6</v>
      </c>
      <c r="C7" s="78" t="str">
        <f t="shared" si="0"/>
        <v>TS1.6</v>
      </c>
      <c r="D7" s="14" t="s">
        <v>620</v>
      </c>
      <c r="E7" s="51"/>
      <c r="F7" s="39" t="s">
        <v>5778</v>
      </c>
    </row>
    <row r="8" spans="1:7" x14ac:dyDescent="0.45">
      <c r="A8" s="17">
        <v>1</v>
      </c>
      <c r="B8" s="17">
        <v>7</v>
      </c>
      <c r="C8" s="78" t="str">
        <f t="shared" si="0"/>
        <v>TS1.7</v>
      </c>
      <c r="D8" s="14" t="s">
        <v>644</v>
      </c>
      <c r="E8" s="51"/>
      <c r="F8" s="39" t="s">
        <v>5779</v>
      </c>
    </row>
    <row r="9" spans="1:7" x14ac:dyDescent="0.45">
      <c r="A9" s="17">
        <v>1</v>
      </c>
      <c r="B9" s="17">
        <v>8</v>
      </c>
      <c r="C9" s="78" t="str">
        <f t="shared" si="0"/>
        <v>TS1.8</v>
      </c>
      <c r="D9" s="14" t="s">
        <v>5780</v>
      </c>
      <c r="E9" s="51"/>
      <c r="F9" s="39" t="s">
        <v>5781</v>
      </c>
    </row>
    <row r="10" spans="1:7" ht="14.65" thickBot="1" x14ac:dyDescent="0.5">
      <c r="A10" s="19">
        <v>1</v>
      </c>
      <c r="B10" s="19">
        <v>9</v>
      </c>
      <c r="C10" s="78" t="str">
        <f t="shared" si="0"/>
        <v>TS1.9</v>
      </c>
      <c r="D10" s="14" t="s">
        <v>5782</v>
      </c>
      <c r="E10" s="52"/>
      <c r="F10" s="39" t="s">
        <v>5783</v>
      </c>
    </row>
    <row r="11" spans="1:7" x14ac:dyDescent="0.45">
      <c r="A11" s="17">
        <v>2</v>
      </c>
      <c r="B11" s="22">
        <v>1</v>
      </c>
      <c r="C11" s="79" t="str">
        <f t="shared" si="0"/>
        <v>TS2.1</v>
      </c>
      <c r="D11" s="34" t="s">
        <v>5769</v>
      </c>
      <c r="F11" s="24" t="s">
        <v>5784</v>
      </c>
    </row>
    <row r="12" spans="1:7" x14ac:dyDescent="0.45">
      <c r="A12" s="17">
        <v>2</v>
      </c>
      <c r="B12" s="17">
        <v>2</v>
      </c>
      <c r="C12" s="78" t="str">
        <f t="shared" si="0"/>
        <v>TS2.2</v>
      </c>
      <c r="D12" s="31" t="s">
        <v>5785</v>
      </c>
      <c r="F12" s="16" t="s">
        <v>5786</v>
      </c>
    </row>
    <row r="13" spans="1:7" x14ac:dyDescent="0.45">
      <c r="A13" s="17">
        <v>2</v>
      </c>
      <c r="B13" s="17">
        <v>3</v>
      </c>
      <c r="C13" s="78" t="str">
        <f t="shared" si="0"/>
        <v>TS2.3</v>
      </c>
      <c r="D13" s="31" t="s">
        <v>709</v>
      </c>
      <c r="F13" s="16" t="s">
        <v>5787</v>
      </c>
    </row>
    <row r="14" spans="1:7" x14ac:dyDescent="0.45">
      <c r="A14" s="17">
        <v>2</v>
      </c>
      <c r="B14" s="17">
        <v>4</v>
      </c>
      <c r="C14" s="78" t="str">
        <f t="shared" si="0"/>
        <v>TS2.4</v>
      </c>
      <c r="D14" s="31" t="s">
        <v>5788</v>
      </c>
      <c r="F14" s="16" t="s">
        <v>5789</v>
      </c>
    </row>
    <row r="15" spans="1:7" x14ac:dyDescent="0.45">
      <c r="A15" s="17">
        <v>2</v>
      </c>
      <c r="B15" s="17">
        <v>5</v>
      </c>
      <c r="C15" s="78" t="str">
        <f t="shared" si="0"/>
        <v>TS2.5</v>
      </c>
      <c r="D15" s="31" t="s">
        <v>5790</v>
      </c>
      <c r="F15" s="26">
        <v>7</v>
      </c>
    </row>
    <row r="16" spans="1:7" x14ac:dyDescent="0.45">
      <c r="A16" s="17">
        <v>2</v>
      </c>
      <c r="B16" s="17">
        <v>6</v>
      </c>
      <c r="C16" s="78" t="str">
        <f t="shared" si="0"/>
        <v>TS2.6</v>
      </c>
      <c r="D16" s="31" t="s">
        <v>5791</v>
      </c>
      <c r="F16" s="27" t="s">
        <v>5792</v>
      </c>
    </row>
    <row r="17" spans="1:6" x14ac:dyDescent="0.45">
      <c r="A17" s="17">
        <v>2</v>
      </c>
      <c r="B17" s="17">
        <v>7</v>
      </c>
      <c r="C17" s="78" t="str">
        <f t="shared" si="0"/>
        <v>TS2.7</v>
      </c>
      <c r="D17" s="31" t="s">
        <v>5793</v>
      </c>
      <c r="F17" s="16" t="s">
        <v>5794</v>
      </c>
    </row>
    <row r="18" spans="1:6" x14ac:dyDescent="0.45">
      <c r="A18" s="17">
        <v>2</v>
      </c>
      <c r="B18" s="17">
        <v>8</v>
      </c>
      <c r="C18" s="78" t="str">
        <f t="shared" si="0"/>
        <v>TS2.8</v>
      </c>
      <c r="D18" s="31" t="s">
        <v>5795</v>
      </c>
      <c r="F18" s="16" t="s">
        <v>5796</v>
      </c>
    </row>
    <row r="19" spans="1:6" ht="14.65" thickBot="1" x14ac:dyDescent="0.5">
      <c r="A19" s="19">
        <v>2</v>
      </c>
      <c r="B19" s="19">
        <v>9</v>
      </c>
      <c r="C19" s="80" t="str">
        <f t="shared" si="0"/>
        <v>TS2.9</v>
      </c>
      <c r="D19" s="77" t="s">
        <v>980</v>
      </c>
      <c r="E19" s="29"/>
      <c r="F19" s="16" t="s">
        <v>5797</v>
      </c>
    </row>
    <row r="20" spans="1:6" x14ac:dyDescent="0.45">
      <c r="A20" s="22">
        <v>3</v>
      </c>
      <c r="B20" s="22">
        <v>1</v>
      </c>
      <c r="C20" s="78" t="str">
        <f t="shared" si="0"/>
        <v>TS3.1</v>
      </c>
      <c r="D20" s="31" t="s">
        <v>5798</v>
      </c>
      <c r="F20" s="32" t="s">
        <v>5799</v>
      </c>
    </row>
    <row r="21" spans="1:6" x14ac:dyDescent="0.45">
      <c r="A21" s="17">
        <v>3</v>
      </c>
      <c r="B21" s="17">
        <v>2</v>
      </c>
      <c r="C21" s="78" t="str">
        <f t="shared" si="0"/>
        <v>TS3.2</v>
      </c>
      <c r="D21" s="31" t="s">
        <v>5800</v>
      </c>
      <c r="F21" s="16" t="s">
        <v>5801</v>
      </c>
    </row>
    <row r="22" spans="1:6" x14ac:dyDescent="0.45">
      <c r="A22" s="17">
        <v>3</v>
      </c>
      <c r="B22" s="17">
        <v>3</v>
      </c>
      <c r="C22" s="78" t="str">
        <f t="shared" si="0"/>
        <v>TS3.3</v>
      </c>
      <c r="D22" s="31" t="s">
        <v>5802</v>
      </c>
      <c r="F22" s="16" t="s">
        <v>5803</v>
      </c>
    </row>
    <row r="23" spans="1:6" x14ac:dyDescent="0.45">
      <c r="A23" s="17">
        <v>3</v>
      </c>
      <c r="B23" s="17">
        <v>4</v>
      </c>
      <c r="C23" s="78" t="str">
        <f t="shared" si="0"/>
        <v>TS3.4</v>
      </c>
      <c r="D23" s="31" t="s">
        <v>5804</v>
      </c>
      <c r="F23" s="16" t="s">
        <v>5805</v>
      </c>
    </row>
    <row r="24" spans="1:6" x14ac:dyDescent="0.45">
      <c r="A24" s="17">
        <v>3</v>
      </c>
      <c r="B24" s="17">
        <v>5</v>
      </c>
      <c r="C24" s="78" t="str">
        <f t="shared" si="0"/>
        <v>TS3.5</v>
      </c>
      <c r="D24" s="31" t="s">
        <v>5806</v>
      </c>
      <c r="F24" s="16" t="s">
        <v>5807</v>
      </c>
    </row>
    <row r="25" spans="1:6" x14ac:dyDescent="0.45">
      <c r="A25" s="17">
        <v>3</v>
      </c>
      <c r="B25" s="17">
        <v>6</v>
      </c>
      <c r="C25" s="78" t="str">
        <f t="shared" si="0"/>
        <v>TS3.6</v>
      </c>
      <c r="D25" s="31" t="s">
        <v>5808</v>
      </c>
      <c r="F25" s="16" t="s">
        <v>5809</v>
      </c>
    </row>
    <row r="26" spans="1:6" x14ac:dyDescent="0.45">
      <c r="A26" s="17">
        <v>3</v>
      </c>
      <c r="B26" s="17">
        <v>7</v>
      </c>
      <c r="C26" s="78" t="str">
        <f t="shared" si="0"/>
        <v>TS3.7</v>
      </c>
      <c r="D26" s="31" t="s">
        <v>1636</v>
      </c>
      <c r="F26" s="16" t="s">
        <v>5810</v>
      </c>
    </row>
    <row r="27" spans="1:6" x14ac:dyDescent="0.45">
      <c r="A27" s="17">
        <v>3</v>
      </c>
      <c r="B27" s="17">
        <v>8</v>
      </c>
      <c r="C27" s="78" t="str">
        <f t="shared" si="0"/>
        <v>TS3.8</v>
      </c>
      <c r="D27" s="31" t="s">
        <v>1553</v>
      </c>
      <c r="F27" s="16" t="s">
        <v>5811</v>
      </c>
    </row>
    <row r="28" spans="1:6" ht="14.65" thickBot="1" x14ac:dyDescent="0.5">
      <c r="A28" s="19">
        <v>3</v>
      </c>
      <c r="B28" s="19">
        <v>9</v>
      </c>
      <c r="C28" s="78" t="str">
        <f t="shared" si="0"/>
        <v>TS3.9</v>
      </c>
      <c r="D28" s="31" t="s">
        <v>5812</v>
      </c>
      <c r="E28" s="33"/>
      <c r="F28" s="16" t="s">
        <v>5813</v>
      </c>
    </row>
    <row r="29" spans="1:6" x14ac:dyDescent="0.45">
      <c r="A29" s="22">
        <v>4</v>
      </c>
      <c r="B29" s="22">
        <v>1</v>
      </c>
      <c r="C29" s="79" t="str">
        <f t="shared" si="0"/>
        <v>TS4.1</v>
      </c>
      <c r="D29" s="34" t="s">
        <v>1024</v>
      </c>
      <c r="E29" s="35"/>
      <c r="F29" s="24" t="s">
        <v>5814</v>
      </c>
    </row>
    <row r="30" spans="1:6" x14ac:dyDescent="0.45">
      <c r="A30" s="17">
        <v>4</v>
      </c>
      <c r="B30" s="17">
        <v>2</v>
      </c>
      <c r="C30" s="78" t="str">
        <f t="shared" si="0"/>
        <v>TS4.2</v>
      </c>
      <c r="D30" s="31" t="s">
        <v>5815</v>
      </c>
      <c r="F30" s="16" t="s">
        <v>5816</v>
      </c>
    </row>
    <row r="31" spans="1:6" x14ac:dyDescent="0.45">
      <c r="A31" s="17">
        <v>4</v>
      </c>
      <c r="B31" s="17">
        <v>3</v>
      </c>
      <c r="C31" s="78" t="str">
        <f t="shared" si="0"/>
        <v>TS4.3</v>
      </c>
      <c r="D31" s="31" t="s">
        <v>898</v>
      </c>
      <c r="F31" s="16" t="s">
        <v>5817</v>
      </c>
    </row>
    <row r="32" spans="1:6" x14ac:dyDescent="0.45">
      <c r="A32" s="17">
        <v>4</v>
      </c>
      <c r="B32" s="17">
        <v>4</v>
      </c>
      <c r="C32" s="78" t="str">
        <f t="shared" si="0"/>
        <v>TS4.4</v>
      </c>
      <c r="D32" s="31" t="s">
        <v>5818</v>
      </c>
      <c r="F32" s="16" t="s">
        <v>5819</v>
      </c>
    </row>
    <row r="33" spans="1:6" x14ac:dyDescent="0.45">
      <c r="A33" s="17">
        <v>4</v>
      </c>
      <c r="B33" s="17">
        <v>5</v>
      </c>
      <c r="C33" s="78" t="str">
        <f t="shared" si="0"/>
        <v>TS4.5</v>
      </c>
      <c r="D33" s="31" t="s">
        <v>374</v>
      </c>
      <c r="F33" s="16" t="s">
        <v>5820</v>
      </c>
    </row>
    <row r="34" spans="1:6" x14ac:dyDescent="0.45">
      <c r="A34" s="17">
        <v>4</v>
      </c>
      <c r="B34" s="17">
        <v>6</v>
      </c>
      <c r="C34" s="78" t="str">
        <f t="shared" si="0"/>
        <v>TS4.6</v>
      </c>
      <c r="D34" s="31" t="s">
        <v>5821</v>
      </c>
      <c r="F34" s="16" t="s">
        <v>5822</v>
      </c>
    </row>
    <row r="35" spans="1:6" x14ac:dyDescent="0.45">
      <c r="A35" s="17">
        <v>4</v>
      </c>
      <c r="B35" s="17">
        <v>7</v>
      </c>
      <c r="C35" s="78" t="str">
        <f t="shared" si="0"/>
        <v>TS4.7</v>
      </c>
      <c r="D35" s="31" t="s">
        <v>1553</v>
      </c>
      <c r="F35" s="16" t="s">
        <v>5823</v>
      </c>
    </row>
    <row r="36" spans="1:6" x14ac:dyDescent="0.45">
      <c r="A36" s="17">
        <v>4</v>
      </c>
      <c r="B36" s="17">
        <v>8</v>
      </c>
      <c r="C36" s="78" t="str">
        <f t="shared" si="0"/>
        <v>TS4.8</v>
      </c>
      <c r="D36" s="31" t="s">
        <v>5824</v>
      </c>
      <c r="E36" s="36"/>
      <c r="F36" s="16" t="s">
        <v>5825</v>
      </c>
    </row>
    <row r="37" spans="1:6" ht="14.65" thickBot="1" x14ac:dyDescent="0.5">
      <c r="A37" s="19">
        <v>4</v>
      </c>
      <c r="B37" s="19">
        <v>9</v>
      </c>
      <c r="C37" s="80" t="str">
        <f t="shared" si="0"/>
        <v>TS4.9</v>
      </c>
      <c r="D37" s="31" t="s">
        <v>5826</v>
      </c>
      <c r="E37" s="37"/>
      <c r="F37" s="16" t="s">
        <v>5827</v>
      </c>
    </row>
    <row r="38" spans="1:6" x14ac:dyDescent="0.45">
      <c r="A38" s="22">
        <v>5</v>
      </c>
      <c r="B38" s="22">
        <v>1</v>
      </c>
      <c r="C38" s="78" t="str">
        <f t="shared" si="0"/>
        <v>TS5.1</v>
      </c>
      <c r="D38" s="34" t="s">
        <v>5828</v>
      </c>
      <c r="E38" s="36"/>
      <c r="F38" s="24" t="s">
        <v>5829</v>
      </c>
    </row>
    <row r="39" spans="1:6" x14ac:dyDescent="0.45">
      <c r="A39" s="17">
        <v>5</v>
      </c>
      <c r="B39" s="17">
        <v>2</v>
      </c>
      <c r="C39" s="78" t="str">
        <f t="shared" si="0"/>
        <v>TS5.2</v>
      </c>
      <c r="D39" s="31" t="s">
        <v>1739</v>
      </c>
      <c r="F39" s="16" t="s">
        <v>5830</v>
      </c>
    </row>
    <row r="40" spans="1:6" x14ac:dyDescent="0.45">
      <c r="A40" s="17">
        <v>5</v>
      </c>
      <c r="B40" s="17">
        <v>3</v>
      </c>
      <c r="C40" s="78" t="str">
        <f t="shared" si="0"/>
        <v>TS5.3</v>
      </c>
      <c r="D40" s="31" t="s">
        <v>1724</v>
      </c>
      <c r="E40" s="36"/>
      <c r="F40" s="16" t="s">
        <v>5831</v>
      </c>
    </row>
    <row r="41" spans="1:6" x14ac:dyDescent="0.45">
      <c r="A41" s="17">
        <v>5</v>
      </c>
      <c r="B41" s="17">
        <v>4</v>
      </c>
      <c r="C41" s="78" t="str">
        <f t="shared" si="0"/>
        <v>TS5.4</v>
      </c>
      <c r="D41" s="31" t="s">
        <v>5832</v>
      </c>
      <c r="F41" s="16" t="s">
        <v>5833</v>
      </c>
    </row>
    <row r="42" spans="1:6" x14ac:dyDescent="0.45">
      <c r="A42" s="17">
        <v>5</v>
      </c>
      <c r="B42" s="17">
        <v>5</v>
      </c>
      <c r="C42" s="78" t="str">
        <f t="shared" si="0"/>
        <v>TS5.5</v>
      </c>
      <c r="D42" s="31" t="s">
        <v>479</v>
      </c>
      <c r="E42" s="36"/>
      <c r="F42" s="16" t="s">
        <v>5834</v>
      </c>
    </row>
    <row r="43" spans="1:6" x14ac:dyDescent="0.45">
      <c r="A43" s="17">
        <v>5</v>
      </c>
      <c r="B43" s="17">
        <v>6</v>
      </c>
      <c r="C43" s="78" t="str">
        <f t="shared" si="0"/>
        <v>TS5.6</v>
      </c>
      <c r="D43" s="31" t="s">
        <v>5835</v>
      </c>
      <c r="E43" s="36"/>
      <c r="F43" s="16" t="s">
        <v>5836</v>
      </c>
    </row>
    <row r="44" spans="1:6" x14ac:dyDescent="0.45">
      <c r="A44" s="17">
        <v>5</v>
      </c>
      <c r="B44" s="17">
        <v>7</v>
      </c>
      <c r="C44" s="78" t="str">
        <f t="shared" si="0"/>
        <v>TS5.7</v>
      </c>
      <c r="D44" s="31" t="s">
        <v>5837</v>
      </c>
      <c r="E44" s="36"/>
      <c r="F44" s="16" t="s">
        <v>5838</v>
      </c>
    </row>
    <row r="45" spans="1:6" x14ac:dyDescent="0.45">
      <c r="A45" s="17">
        <v>5</v>
      </c>
      <c r="B45" s="17">
        <v>8</v>
      </c>
      <c r="C45" s="78" t="str">
        <f t="shared" si="0"/>
        <v>TS5.8</v>
      </c>
      <c r="D45" s="31" t="s">
        <v>5839</v>
      </c>
      <c r="E45" s="36"/>
      <c r="F45" s="16" t="s">
        <v>5840</v>
      </c>
    </row>
    <row r="46" spans="1:6" ht="14.65" thickBot="1" x14ac:dyDescent="0.5">
      <c r="A46" s="19">
        <v>5</v>
      </c>
      <c r="B46" s="19">
        <v>9</v>
      </c>
      <c r="C46" s="78" t="str">
        <f t="shared" si="0"/>
        <v>TS5.9</v>
      </c>
      <c r="D46" s="31" t="s">
        <v>1599</v>
      </c>
      <c r="E46" s="36"/>
      <c r="F46" s="16" t="s">
        <v>5841</v>
      </c>
    </row>
    <row r="47" spans="1:6" x14ac:dyDescent="0.45">
      <c r="A47" s="22">
        <v>6</v>
      </c>
      <c r="B47" s="22">
        <v>1</v>
      </c>
      <c r="C47" s="79" t="str">
        <f t="shared" si="0"/>
        <v>TS6.1</v>
      </c>
      <c r="D47" s="38"/>
      <c r="E47" s="36"/>
      <c r="F47" s="24"/>
    </row>
    <row r="48" spans="1:6" x14ac:dyDescent="0.45">
      <c r="A48" s="17">
        <v>6</v>
      </c>
      <c r="B48" s="17">
        <v>2</v>
      </c>
      <c r="C48" s="78" t="str">
        <f t="shared" si="0"/>
        <v>TS6.2</v>
      </c>
      <c r="D48" s="39"/>
      <c r="E48" s="36"/>
      <c r="F48" s="16"/>
    </row>
    <row r="49" spans="1:6" x14ac:dyDescent="0.45">
      <c r="A49" s="17">
        <v>6</v>
      </c>
      <c r="B49" s="17">
        <v>3</v>
      </c>
      <c r="C49" s="78" t="str">
        <f t="shared" si="0"/>
        <v>TS6.3</v>
      </c>
      <c r="D49" s="39"/>
      <c r="E49" s="36"/>
      <c r="F49" s="16"/>
    </row>
    <row r="50" spans="1:6" x14ac:dyDescent="0.45">
      <c r="A50" s="17">
        <v>6</v>
      </c>
      <c r="B50" s="17">
        <v>4</v>
      </c>
      <c r="C50" s="78" t="str">
        <f t="shared" si="0"/>
        <v>TS6.4</v>
      </c>
      <c r="D50" s="39"/>
      <c r="E50" s="36"/>
      <c r="F50" s="16"/>
    </row>
    <row r="51" spans="1:6" x14ac:dyDescent="0.45">
      <c r="A51" s="17">
        <v>6</v>
      </c>
      <c r="B51" s="17">
        <v>5</v>
      </c>
      <c r="C51" s="78" t="str">
        <f t="shared" si="0"/>
        <v>TS6.5</v>
      </c>
      <c r="D51" s="39"/>
      <c r="E51" s="36"/>
      <c r="F51" s="16"/>
    </row>
    <row r="52" spans="1:6" x14ac:dyDescent="0.45">
      <c r="A52" s="17">
        <v>6</v>
      </c>
      <c r="B52" s="17">
        <v>6</v>
      </c>
      <c r="C52" s="78" t="str">
        <f t="shared" si="0"/>
        <v>TS6.6</v>
      </c>
      <c r="D52" s="39"/>
      <c r="E52" s="36"/>
      <c r="F52" s="16"/>
    </row>
    <row r="53" spans="1:6" x14ac:dyDescent="0.45">
      <c r="A53" s="17">
        <v>6</v>
      </c>
      <c r="B53" s="17">
        <v>7</v>
      </c>
      <c r="C53" s="78" t="str">
        <f t="shared" si="0"/>
        <v>TS6.7</v>
      </c>
      <c r="D53" s="39"/>
      <c r="E53" s="36"/>
      <c r="F53" s="16"/>
    </row>
    <row r="54" spans="1:6" x14ac:dyDescent="0.45">
      <c r="A54" s="17">
        <v>6</v>
      </c>
      <c r="B54" s="17">
        <v>8</v>
      </c>
      <c r="C54" s="78" t="str">
        <f t="shared" si="0"/>
        <v>TS6.8</v>
      </c>
      <c r="D54" s="39"/>
      <c r="E54" s="36"/>
      <c r="F54" s="16"/>
    </row>
    <row r="55" spans="1:6" ht="14.65" thickBot="1" x14ac:dyDescent="0.5">
      <c r="A55" s="40">
        <v>6</v>
      </c>
      <c r="B55" s="40">
        <v>9</v>
      </c>
      <c r="C55" s="80" t="str">
        <f t="shared" si="0"/>
        <v>TS6.9</v>
      </c>
      <c r="D55" s="41"/>
      <c r="E55" s="36"/>
      <c r="F55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99A6-CB96-489C-BD68-0503DEA921CB}">
  <dimension ref="A1:F55"/>
  <sheetViews>
    <sheetView workbookViewId="0">
      <selection activeCell="D47" sqref="D47"/>
    </sheetView>
  </sheetViews>
  <sheetFormatPr defaultRowHeight="14.25" x14ac:dyDescent="0.45"/>
  <cols>
    <col min="1" max="1" width="19" customWidth="1"/>
    <col min="2" max="2" width="26" customWidth="1"/>
    <col min="3" max="3" width="26" style="43" customWidth="1"/>
    <col min="4" max="4" width="22.33203125" customWidth="1"/>
    <col min="5" max="5" width="141.53125" customWidth="1"/>
    <col min="6" max="6" width="39.53125" customWidth="1"/>
  </cols>
  <sheetData>
    <row r="1" spans="1:6" ht="18.399999999999999" thickBot="1" x14ac:dyDescent="0.6">
      <c r="A1" s="44" t="s">
        <v>5757</v>
      </c>
      <c r="B1" s="45" t="s">
        <v>5758</v>
      </c>
      <c r="C1" s="87" t="s">
        <v>5759</v>
      </c>
      <c r="D1" s="46" t="s">
        <v>5767</v>
      </c>
      <c r="E1" s="47"/>
      <c r="F1" s="48" t="s">
        <v>5768</v>
      </c>
    </row>
    <row r="2" spans="1:6" x14ac:dyDescent="0.45">
      <c r="A2" s="12">
        <v>1</v>
      </c>
      <c r="B2" s="12">
        <v>1</v>
      </c>
      <c r="C2" s="78" t="str">
        <f>_xlfn.CONCAT("MC",A2,".",B2)</f>
        <v>MC1.1</v>
      </c>
      <c r="D2" s="49" t="s">
        <v>5769</v>
      </c>
      <c r="E2" s="36"/>
      <c r="F2" s="24" t="s">
        <v>5842</v>
      </c>
    </row>
    <row r="3" spans="1:6" x14ac:dyDescent="0.45">
      <c r="A3" s="17">
        <v>1</v>
      </c>
      <c r="B3" s="17">
        <v>2</v>
      </c>
      <c r="C3" s="78" t="str">
        <f t="shared" ref="C3:C55" si="0">_xlfn.CONCAT("MC",A3,".",B3)</f>
        <v>MC1.2</v>
      </c>
      <c r="D3" s="50" t="s">
        <v>5843</v>
      </c>
      <c r="F3" s="16" t="s">
        <v>5844</v>
      </c>
    </row>
    <row r="4" spans="1:6" x14ac:dyDescent="0.45">
      <c r="A4" s="17">
        <v>1</v>
      </c>
      <c r="B4" s="17">
        <v>3</v>
      </c>
      <c r="C4" s="78" t="str">
        <f t="shared" si="0"/>
        <v>MC1.3</v>
      </c>
      <c r="D4" s="50" t="s">
        <v>5845</v>
      </c>
      <c r="E4" s="36"/>
      <c r="F4" s="16" t="s">
        <v>5846</v>
      </c>
    </row>
    <row r="5" spans="1:6" x14ac:dyDescent="0.45">
      <c r="A5" s="17">
        <v>1</v>
      </c>
      <c r="B5" s="17">
        <v>4</v>
      </c>
      <c r="C5" s="78" t="str">
        <f t="shared" si="0"/>
        <v>MC1.4</v>
      </c>
      <c r="D5" s="51" t="s">
        <v>5847</v>
      </c>
      <c r="E5" s="36"/>
      <c r="F5" s="16" t="s">
        <v>5848</v>
      </c>
    </row>
    <row r="6" spans="1:6" x14ac:dyDescent="0.45">
      <c r="A6" s="17">
        <v>1</v>
      </c>
      <c r="B6" s="17">
        <v>5</v>
      </c>
      <c r="C6" s="78" t="str">
        <f t="shared" si="0"/>
        <v>MC1.5</v>
      </c>
      <c r="D6" s="51" t="s">
        <v>1024</v>
      </c>
      <c r="F6" s="16"/>
    </row>
    <row r="7" spans="1:6" x14ac:dyDescent="0.45">
      <c r="A7" s="17">
        <v>1</v>
      </c>
      <c r="B7" s="17">
        <v>6</v>
      </c>
      <c r="C7" s="78" t="str">
        <f t="shared" si="0"/>
        <v>MC1.6</v>
      </c>
      <c r="D7" s="51" t="s">
        <v>5849</v>
      </c>
      <c r="F7" s="16"/>
    </row>
    <row r="8" spans="1:6" x14ac:dyDescent="0.45">
      <c r="A8" s="17">
        <v>1</v>
      </c>
      <c r="B8" s="17">
        <v>7</v>
      </c>
      <c r="C8" s="78" t="str">
        <f t="shared" si="0"/>
        <v>MC1.7</v>
      </c>
      <c r="D8" s="51" t="s">
        <v>709</v>
      </c>
      <c r="F8" s="16"/>
    </row>
    <row r="9" spans="1:6" x14ac:dyDescent="0.45">
      <c r="A9" s="17">
        <v>1</v>
      </c>
      <c r="B9" s="17">
        <v>8</v>
      </c>
      <c r="C9" s="78" t="str">
        <f t="shared" si="0"/>
        <v>MC1.8</v>
      </c>
      <c r="D9" s="51" t="s">
        <v>5850</v>
      </c>
      <c r="F9" s="16"/>
    </row>
    <row r="10" spans="1:6" ht="14.65" thickBot="1" x14ac:dyDescent="0.5">
      <c r="A10" s="19">
        <v>1</v>
      </c>
      <c r="B10" s="19">
        <v>9</v>
      </c>
      <c r="C10" s="78" t="str">
        <f t="shared" si="0"/>
        <v>MC1.9</v>
      </c>
      <c r="D10" s="52" t="s">
        <v>479</v>
      </c>
      <c r="E10" s="53"/>
      <c r="F10" s="42"/>
    </row>
    <row r="11" spans="1:6" x14ac:dyDescent="0.45">
      <c r="A11" s="17">
        <v>2</v>
      </c>
      <c r="B11" s="22">
        <v>1</v>
      </c>
      <c r="C11" s="79" t="str">
        <f t="shared" si="0"/>
        <v>MC2.1</v>
      </c>
      <c r="D11" s="39" t="s">
        <v>5851</v>
      </c>
      <c r="F11" s="16"/>
    </row>
    <row r="12" spans="1:6" x14ac:dyDescent="0.45">
      <c r="A12" s="17">
        <v>2</v>
      </c>
      <c r="B12" s="17">
        <v>2</v>
      </c>
      <c r="C12" s="78" t="str">
        <f t="shared" si="0"/>
        <v>MC2.2</v>
      </c>
      <c r="D12" s="39" t="s">
        <v>5852</v>
      </c>
      <c r="F12" s="16"/>
    </row>
    <row r="13" spans="1:6" x14ac:dyDescent="0.45">
      <c r="A13" s="17">
        <v>2</v>
      </c>
      <c r="B13" s="17">
        <v>3</v>
      </c>
      <c r="C13" s="78" t="str">
        <f t="shared" si="0"/>
        <v>MC2.3</v>
      </c>
      <c r="D13" s="39" t="s">
        <v>5853</v>
      </c>
      <c r="F13" s="16"/>
    </row>
    <row r="14" spans="1:6" x14ac:dyDescent="0.45">
      <c r="A14" s="17">
        <v>2</v>
      </c>
      <c r="B14" s="17">
        <v>4</v>
      </c>
      <c r="C14" s="78" t="str">
        <f t="shared" si="0"/>
        <v>MC2.4</v>
      </c>
      <c r="D14" s="39" t="s">
        <v>5854</v>
      </c>
      <c r="F14" s="16"/>
    </row>
    <row r="15" spans="1:6" x14ac:dyDescent="0.45">
      <c r="A15" s="17">
        <v>2</v>
      </c>
      <c r="B15" s="17">
        <v>5</v>
      </c>
      <c r="C15" s="78" t="str">
        <f t="shared" si="0"/>
        <v>MC2.5</v>
      </c>
      <c r="D15" s="39" t="s">
        <v>1553</v>
      </c>
      <c r="F15" s="16"/>
    </row>
    <row r="16" spans="1:6" x14ac:dyDescent="0.45">
      <c r="A16" s="17">
        <v>2</v>
      </c>
      <c r="B16" s="17">
        <v>6</v>
      </c>
      <c r="C16" s="78" t="str">
        <f t="shared" si="0"/>
        <v>MC2.6</v>
      </c>
      <c r="D16" s="39" t="s">
        <v>5855</v>
      </c>
      <c r="F16" s="16"/>
    </row>
    <row r="17" spans="1:6" x14ac:dyDescent="0.45">
      <c r="A17" s="17">
        <v>2</v>
      </c>
      <c r="B17" s="17">
        <v>7</v>
      </c>
      <c r="C17" s="78" t="str">
        <f t="shared" si="0"/>
        <v>MC2.7</v>
      </c>
      <c r="D17" s="39" t="s">
        <v>5788</v>
      </c>
      <c r="F17" s="16"/>
    </row>
    <row r="18" spans="1:6" x14ac:dyDescent="0.45">
      <c r="A18" s="17">
        <v>2</v>
      </c>
      <c r="B18" s="17">
        <v>8</v>
      </c>
      <c r="C18" s="78" t="str">
        <f t="shared" si="0"/>
        <v>MC2.8</v>
      </c>
      <c r="D18" s="39" t="s">
        <v>5780</v>
      </c>
      <c r="F18" s="16"/>
    </row>
    <row r="19" spans="1:6" ht="14.65" thickBot="1" x14ac:dyDescent="0.5">
      <c r="A19" s="19">
        <v>2</v>
      </c>
      <c r="B19" s="19">
        <v>9</v>
      </c>
      <c r="C19" s="80" t="str">
        <f t="shared" si="0"/>
        <v>MC2.9</v>
      </c>
      <c r="D19" s="41" t="s">
        <v>5793</v>
      </c>
      <c r="E19" s="33"/>
      <c r="F19" s="16"/>
    </row>
    <row r="20" spans="1:6" x14ac:dyDescent="0.45">
      <c r="A20" s="22">
        <v>3</v>
      </c>
      <c r="B20" s="30">
        <v>1</v>
      </c>
      <c r="C20" s="78" t="str">
        <f t="shared" si="0"/>
        <v>MC3.1</v>
      </c>
      <c r="D20" s="39" t="s">
        <v>5856</v>
      </c>
      <c r="E20" s="35"/>
      <c r="F20" s="24"/>
    </row>
    <row r="21" spans="1:6" x14ac:dyDescent="0.45">
      <c r="A21" s="17">
        <v>3</v>
      </c>
      <c r="B21" s="18">
        <v>2</v>
      </c>
      <c r="C21" s="78" t="str">
        <f t="shared" si="0"/>
        <v>MC3.2</v>
      </c>
      <c r="D21" s="39" t="s">
        <v>5857</v>
      </c>
      <c r="F21" s="16"/>
    </row>
    <row r="22" spans="1:6" x14ac:dyDescent="0.45">
      <c r="A22" s="17">
        <v>3</v>
      </c>
      <c r="B22" s="18">
        <v>3</v>
      </c>
      <c r="C22" s="78" t="str">
        <f t="shared" si="0"/>
        <v>MC3.3</v>
      </c>
      <c r="D22" s="39" t="s">
        <v>5858</v>
      </c>
      <c r="F22" s="16"/>
    </row>
    <row r="23" spans="1:6" x14ac:dyDescent="0.45">
      <c r="A23" s="17">
        <v>3</v>
      </c>
      <c r="B23" s="18">
        <v>4</v>
      </c>
      <c r="C23" s="78" t="str">
        <f t="shared" si="0"/>
        <v>MC3.4</v>
      </c>
      <c r="D23" s="39" t="s">
        <v>5859</v>
      </c>
      <c r="F23" s="16"/>
    </row>
    <row r="24" spans="1:6" x14ac:dyDescent="0.45">
      <c r="A24" s="17">
        <v>3</v>
      </c>
      <c r="B24" s="18">
        <v>5</v>
      </c>
      <c r="C24" s="78" t="str">
        <f t="shared" si="0"/>
        <v>MC3.5</v>
      </c>
      <c r="D24" s="39" t="s">
        <v>5860</v>
      </c>
      <c r="F24" s="16"/>
    </row>
    <row r="25" spans="1:6" x14ac:dyDescent="0.45">
      <c r="A25" s="17">
        <v>3</v>
      </c>
      <c r="B25" s="18">
        <v>6</v>
      </c>
      <c r="C25" s="78" t="str">
        <f t="shared" si="0"/>
        <v>MC3.6</v>
      </c>
      <c r="D25" s="39" t="s">
        <v>5861</v>
      </c>
      <c r="F25" s="16"/>
    </row>
    <row r="26" spans="1:6" x14ac:dyDescent="0.45">
      <c r="A26" s="17">
        <v>3</v>
      </c>
      <c r="B26" s="18">
        <v>7</v>
      </c>
      <c r="C26" s="78" t="str">
        <f t="shared" si="0"/>
        <v>MC3.7</v>
      </c>
      <c r="D26" s="39" t="s">
        <v>1424</v>
      </c>
      <c r="F26" s="16"/>
    </row>
    <row r="27" spans="1:6" x14ac:dyDescent="0.45">
      <c r="A27" s="17">
        <v>3</v>
      </c>
      <c r="B27" s="18">
        <v>8</v>
      </c>
      <c r="C27" s="78" t="str">
        <f t="shared" si="0"/>
        <v>MC3.8</v>
      </c>
      <c r="D27" s="39" t="s">
        <v>5862</v>
      </c>
      <c r="F27" s="16"/>
    </row>
    <row r="28" spans="1:6" ht="14.65" thickBot="1" x14ac:dyDescent="0.5">
      <c r="A28" s="19">
        <v>3</v>
      </c>
      <c r="B28" s="20">
        <v>9</v>
      </c>
      <c r="C28" s="78" t="str">
        <f t="shared" si="0"/>
        <v>MC3.9</v>
      </c>
      <c r="D28" s="39" t="s">
        <v>5863</v>
      </c>
      <c r="E28" s="33"/>
      <c r="F28" s="16"/>
    </row>
    <row r="29" spans="1:6" x14ac:dyDescent="0.45">
      <c r="A29" s="22">
        <v>4</v>
      </c>
      <c r="B29" s="22">
        <v>1</v>
      </c>
      <c r="C29" s="79" t="str">
        <f t="shared" si="0"/>
        <v>MC4.1</v>
      </c>
      <c r="D29" s="38" t="s">
        <v>5864</v>
      </c>
      <c r="E29" s="35"/>
      <c r="F29" s="24"/>
    </row>
    <row r="30" spans="1:6" x14ac:dyDescent="0.45">
      <c r="A30" s="17">
        <v>4</v>
      </c>
      <c r="B30" s="17">
        <v>2</v>
      </c>
      <c r="C30" s="78" t="str">
        <f t="shared" si="0"/>
        <v>MC4.2</v>
      </c>
      <c r="D30" s="39" t="s">
        <v>5865</v>
      </c>
      <c r="F30" s="16"/>
    </row>
    <row r="31" spans="1:6" x14ac:dyDescent="0.45">
      <c r="A31" s="17">
        <v>4</v>
      </c>
      <c r="B31" s="17">
        <v>3</v>
      </c>
      <c r="C31" s="78" t="str">
        <f t="shared" si="0"/>
        <v>MC4.3</v>
      </c>
      <c r="D31" s="39" t="s">
        <v>5866</v>
      </c>
      <c r="F31" s="16"/>
    </row>
    <row r="32" spans="1:6" x14ac:dyDescent="0.45">
      <c r="A32" s="17">
        <v>4</v>
      </c>
      <c r="B32" s="17">
        <v>4</v>
      </c>
      <c r="C32" s="78" t="str">
        <f t="shared" si="0"/>
        <v>MC4.4</v>
      </c>
      <c r="D32" s="39" t="s">
        <v>5867</v>
      </c>
      <c r="F32" s="16"/>
    </row>
    <row r="33" spans="1:6" x14ac:dyDescent="0.45">
      <c r="A33" s="17">
        <v>4</v>
      </c>
      <c r="B33" s="17">
        <v>5</v>
      </c>
      <c r="C33" s="78" t="str">
        <f t="shared" si="0"/>
        <v>MC4.5</v>
      </c>
      <c r="D33" s="39" t="s">
        <v>42</v>
      </c>
      <c r="F33" s="16"/>
    </row>
    <row r="34" spans="1:6" x14ac:dyDescent="0.45">
      <c r="A34" s="17">
        <v>4</v>
      </c>
      <c r="B34" s="17">
        <v>6</v>
      </c>
      <c r="C34" s="78" t="str">
        <f t="shared" si="0"/>
        <v>MC4.6</v>
      </c>
      <c r="D34" s="39" t="s">
        <v>5868</v>
      </c>
      <c r="F34" s="16"/>
    </row>
    <row r="35" spans="1:6" x14ac:dyDescent="0.45">
      <c r="A35" s="17">
        <v>4</v>
      </c>
      <c r="B35" s="17">
        <v>7</v>
      </c>
      <c r="C35" s="78" t="str">
        <f t="shared" si="0"/>
        <v>MC4.7</v>
      </c>
      <c r="D35" s="39" t="s">
        <v>5869</v>
      </c>
      <c r="F35" s="16"/>
    </row>
    <row r="36" spans="1:6" x14ac:dyDescent="0.45">
      <c r="A36" s="17">
        <v>4</v>
      </c>
      <c r="B36" s="17">
        <v>8</v>
      </c>
      <c r="C36" s="78" t="str">
        <f t="shared" si="0"/>
        <v>MC4.8</v>
      </c>
      <c r="D36" s="39" t="s">
        <v>5870</v>
      </c>
      <c r="F36" s="16"/>
    </row>
    <row r="37" spans="1:6" ht="14.65" thickBot="1" x14ac:dyDescent="0.5">
      <c r="A37" s="19">
        <v>4</v>
      </c>
      <c r="B37" s="19">
        <v>9</v>
      </c>
      <c r="C37" s="80" t="str">
        <f t="shared" si="0"/>
        <v>MC4.9</v>
      </c>
      <c r="D37" s="39"/>
      <c r="E37" s="33"/>
      <c r="F37" s="16"/>
    </row>
    <row r="38" spans="1:6" x14ac:dyDescent="0.45">
      <c r="A38" s="22">
        <v>5</v>
      </c>
      <c r="B38" s="30">
        <v>1</v>
      </c>
      <c r="C38" s="78" t="str">
        <f t="shared" si="0"/>
        <v>MC5.1</v>
      </c>
      <c r="D38" s="38" t="s">
        <v>5871</v>
      </c>
      <c r="E38" s="35"/>
      <c r="F38" s="24"/>
    </row>
    <row r="39" spans="1:6" x14ac:dyDescent="0.45">
      <c r="A39" s="17">
        <v>5</v>
      </c>
      <c r="B39" s="18">
        <v>2</v>
      </c>
      <c r="C39" s="78" t="str">
        <f t="shared" si="0"/>
        <v>MC5.2</v>
      </c>
      <c r="D39" s="39" t="s">
        <v>5872</v>
      </c>
      <c r="F39" s="16"/>
    </row>
    <row r="40" spans="1:6" x14ac:dyDescent="0.45">
      <c r="A40" s="17">
        <v>5</v>
      </c>
      <c r="B40" s="18">
        <v>3</v>
      </c>
      <c r="C40" s="78" t="str">
        <f t="shared" si="0"/>
        <v>MC5.3</v>
      </c>
      <c r="D40" s="39" t="s">
        <v>5873</v>
      </c>
      <c r="F40" s="16"/>
    </row>
    <row r="41" spans="1:6" x14ac:dyDescent="0.45">
      <c r="A41" s="17">
        <v>5</v>
      </c>
      <c r="B41" s="18">
        <v>4</v>
      </c>
      <c r="C41" s="78" t="str">
        <f t="shared" si="0"/>
        <v>MC5.4</v>
      </c>
      <c r="D41" s="39" t="s">
        <v>1934</v>
      </c>
      <c r="F41" s="16"/>
    </row>
    <row r="42" spans="1:6" x14ac:dyDescent="0.45">
      <c r="A42" s="17">
        <v>5</v>
      </c>
      <c r="B42" s="18">
        <v>5</v>
      </c>
      <c r="C42" s="78" t="str">
        <f t="shared" si="0"/>
        <v>MC5.5</v>
      </c>
      <c r="D42" s="39" t="s">
        <v>5874</v>
      </c>
      <c r="F42" s="16"/>
    </row>
    <row r="43" spans="1:6" x14ac:dyDescent="0.45">
      <c r="A43" s="17">
        <v>5</v>
      </c>
      <c r="B43" s="18">
        <v>6</v>
      </c>
      <c r="C43" s="78" t="str">
        <f t="shared" si="0"/>
        <v>MC5.6</v>
      </c>
      <c r="D43" s="39" t="s">
        <v>1954</v>
      </c>
      <c r="F43" s="16"/>
    </row>
    <row r="44" spans="1:6" x14ac:dyDescent="0.45">
      <c r="A44" s="17">
        <v>5</v>
      </c>
      <c r="B44" s="18">
        <v>7</v>
      </c>
      <c r="C44" s="78" t="str">
        <f t="shared" si="0"/>
        <v>MC5.7</v>
      </c>
      <c r="D44" s="39" t="s">
        <v>1879</v>
      </c>
      <c r="F44" s="16"/>
    </row>
    <row r="45" spans="1:6" x14ac:dyDescent="0.45">
      <c r="A45" s="17">
        <v>5</v>
      </c>
      <c r="B45" s="18">
        <v>8</v>
      </c>
      <c r="C45" s="78" t="str">
        <f t="shared" si="0"/>
        <v>MC5.8</v>
      </c>
      <c r="D45" s="39" t="s">
        <v>5875</v>
      </c>
      <c r="F45" s="16"/>
    </row>
    <row r="46" spans="1:6" ht="14.65" thickBot="1" x14ac:dyDescent="0.5">
      <c r="A46" s="19">
        <v>5</v>
      </c>
      <c r="B46" s="20">
        <v>9</v>
      </c>
      <c r="C46" s="78" t="str">
        <f t="shared" si="0"/>
        <v>MC5.9</v>
      </c>
      <c r="D46" s="39" t="s">
        <v>5969</v>
      </c>
      <c r="E46" s="33"/>
      <c r="F46" s="16"/>
    </row>
    <row r="47" spans="1:6" x14ac:dyDescent="0.45">
      <c r="A47" s="22">
        <v>6</v>
      </c>
      <c r="B47" s="22">
        <v>1</v>
      </c>
      <c r="C47" s="79" t="str">
        <f t="shared" si="0"/>
        <v>MC6.1</v>
      </c>
      <c r="D47" s="38"/>
      <c r="E47" s="35"/>
      <c r="F47" s="24"/>
    </row>
    <row r="48" spans="1:6" x14ac:dyDescent="0.45">
      <c r="A48" s="17">
        <v>6</v>
      </c>
      <c r="B48" s="17">
        <v>2</v>
      </c>
      <c r="C48" s="78" t="str">
        <f t="shared" si="0"/>
        <v>MC6.2</v>
      </c>
      <c r="D48" s="39"/>
      <c r="F48" s="16"/>
    </row>
    <row r="49" spans="1:6" x14ac:dyDescent="0.45">
      <c r="A49" s="17">
        <v>6</v>
      </c>
      <c r="B49" s="17">
        <v>3</v>
      </c>
      <c r="C49" s="78" t="str">
        <f t="shared" si="0"/>
        <v>MC6.3</v>
      </c>
      <c r="D49" s="39"/>
      <c r="F49" s="16"/>
    </row>
    <row r="50" spans="1:6" x14ac:dyDescent="0.45">
      <c r="A50" s="17">
        <v>6</v>
      </c>
      <c r="B50" s="17">
        <v>4</v>
      </c>
      <c r="C50" s="78" t="str">
        <f t="shared" si="0"/>
        <v>MC6.4</v>
      </c>
      <c r="D50" s="39"/>
      <c r="F50" s="16"/>
    </row>
    <row r="51" spans="1:6" x14ac:dyDescent="0.45">
      <c r="A51" s="17">
        <v>6</v>
      </c>
      <c r="B51" s="17">
        <v>5</v>
      </c>
      <c r="C51" s="78" t="str">
        <f t="shared" si="0"/>
        <v>MC6.5</v>
      </c>
      <c r="D51" s="39"/>
      <c r="F51" s="16"/>
    </row>
    <row r="52" spans="1:6" x14ac:dyDescent="0.45">
      <c r="A52" s="17">
        <v>6</v>
      </c>
      <c r="B52" s="17">
        <v>6</v>
      </c>
      <c r="C52" s="78" t="str">
        <f t="shared" si="0"/>
        <v>MC6.6</v>
      </c>
      <c r="D52" s="39"/>
      <c r="F52" s="16"/>
    </row>
    <row r="53" spans="1:6" x14ac:dyDescent="0.45">
      <c r="A53" s="17">
        <v>6</v>
      </c>
      <c r="B53" s="17">
        <v>7</v>
      </c>
      <c r="C53" s="78" t="str">
        <f t="shared" si="0"/>
        <v>MC6.7</v>
      </c>
      <c r="D53" s="39"/>
      <c r="F53" s="16"/>
    </row>
    <row r="54" spans="1:6" x14ac:dyDescent="0.45">
      <c r="A54" s="17">
        <v>6</v>
      </c>
      <c r="B54" s="17">
        <v>8</v>
      </c>
      <c r="C54" s="78" t="str">
        <f t="shared" si="0"/>
        <v>MC6.8</v>
      </c>
      <c r="D54" s="39"/>
      <c r="F54" s="16"/>
    </row>
    <row r="55" spans="1:6" ht="14.65" thickBot="1" x14ac:dyDescent="0.5">
      <c r="A55" s="40">
        <v>6</v>
      </c>
      <c r="B55" s="40">
        <v>9</v>
      </c>
      <c r="C55" s="80" t="str">
        <f t="shared" si="0"/>
        <v>MC6.9</v>
      </c>
      <c r="D55" s="41"/>
      <c r="E55" s="33"/>
      <c r="F55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BDB2-4B3D-4F37-A217-FD1F611ECB2A}">
  <dimension ref="A1:F55"/>
  <sheetViews>
    <sheetView workbookViewId="0">
      <selection activeCell="E1" sqref="E1:E1048576"/>
    </sheetView>
  </sheetViews>
  <sheetFormatPr defaultRowHeight="14.25" x14ac:dyDescent="0.45"/>
  <cols>
    <col min="1" max="1" width="19" customWidth="1"/>
    <col min="2" max="2" width="26" customWidth="1"/>
    <col min="3" max="3" width="26" style="43" customWidth="1"/>
    <col min="4" max="4" width="22.33203125" customWidth="1"/>
    <col min="5" max="5" width="141.53125" customWidth="1"/>
    <col min="6" max="6" width="78.86328125" customWidth="1"/>
  </cols>
  <sheetData>
    <row r="1" spans="1:6" ht="18.399999999999999" thickBot="1" x14ac:dyDescent="0.6">
      <c r="A1" s="54" t="s">
        <v>5757</v>
      </c>
      <c r="B1" s="55" t="s">
        <v>5758</v>
      </c>
      <c r="C1" s="88" t="s">
        <v>5759</v>
      </c>
      <c r="D1" s="56" t="s">
        <v>5767</v>
      </c>
      <c r="E1" s="57"/>
      <c r="F1" s="58" t="s">
        <v>5768</v>
      </c>
    </row>
    <row r="2" spans="1:6" x14ac:dyDescent="0.45">
      <c r="A2" s="12">
        <v>1</v>
      </c>
      <c r="B2" s="12">
        <v>1</v>
      </c>
      <c r="C2" s="78" t="str">
        <f>_xlfn.CONCAT("JC",A2,".",B2)</f>
        <v>JC1.1</v>
      </c>
      <c r="D2" s="23" t="s">
        <v>5769</v>
      </c>
      <c r="F2" s="24" t="s">
        <v>5876</v>
      </c>
    </row>
    <row r="3" spans="1:6" x14ac:dyDescent="0.45">
      <c r="A3" s="17">
        <v>1</v>
      </c>
      <c r="B3" s="17">
        <v>2</v>
      </c>
      <c r="C3" s="78" t="str">
        <f t="shared" ref="C3:C55" si="0">_xlfn.CONCAT("JC",A3,".",B3)</f>
        <v>JC1.2</v>
      </c>
      <c r="D3" s="25" t="s">
        <v>5843</v>
      </c>
      <c r="F3" s="16" t="s">
        <v>5877</v>
      </c>
    </row>
    <row r="4" spans="1:6" x14ac:dyDescent="0.45">
      <c r="A4" s="17">
        <v>1</v>
      </c>
      <c r="B4" s="17">
        <v>3</v>
      </c>
      <c r="C4" s="78" t="str">
        <f t="shared" si="0"/>
        <v>JC1.3</v>
      </c>
      <c r="D4" s="25" t="s">
        <v>5845</v>
      </c>
      <c r="F4" s="16" t="s">
        <v>5878</v>
      </c>
    </row>
    <row r="5" spans="1:6" x14ac:dyDescent="0.45">
      <c r="A5" s="17">
        <v>1</v>
      </c>
      <c r="B5" s="17">
        <v>4</v>
      </c>
      <c r="C5" s="78" t="str">
        <f t="shared" si="0"/>
        <v>JC1.4</v>
      </c>
      <c r="D5" s="25" t="s">
        <v>5847</v>
      </c>
      <c r="F5" s="16" t="s">
        <v>5879</v>
      </c>
    </row>
    <row r="6" spans="1:6" x14ac:dyDescent="0.45">
      <c r="A6" s="17">
        <v>1</v>
      </c>
      <c r="B6" s="17">
        <v>5</v>
      </c>
      <c r="C6" s="78" t="str">
        <f t="shared" si="0"/>
        <v>JC1.5</v>
      </c>
      <c r="D6" s="25" t="s">
        <v>1024</v>
      </c>
      <c r="F6" s="16" t="s">
        <v>5880</v>
      </c>
    </row>
    <row r="7" spans="1:6" x14ac:dyDescent="0.45">
      <c r="A7" s="17">
        <v>1</v>
      </c>
      <c r="B7" s="17">
        <v>6</v>
      </c>
      <c r="C7" s="78" t="str">
        <f t="shared" si="0"/>
        <v>JC1.6</v>
      </c>
      <c r="D7" s="25" t="s">
        <v>5849</v>
      </c>
      <c r="F7" s="16" t="s">
        <v>5881</v>
      </c>
    </row>
    <row r="8" spans="1:6" x14ac:dyDescent="0.45">
      <c r="A8" s="17">
        <v>1</v>
      </c>
      <c r="B8" s="17">
        <v>7</v>
      </c>
      <c r="C8" s="78" t="str">
        <f t="shared" si="0"/>
        <v>JC1.7</v>
      </c>
      <c r="D8" s="25" t="s">
        <v>709</v>
      </c>
      <c r="F8" s="16" t="s">
        <v>5882</v>
      </c>
    </row>
    <row r="9" spans="1:6" x14ac:dyDescent="0.45">
      <c r="A9" s="17">
        <v>1</v>
      </c>
      <c r="B9" s="17">
        <v>8</v>
      </c>
      <c r="C9" s="78" t="str">
        <f t="shared" si="0"/>
        <v>JC1.8</v>
      </c>
      <c r="D9" s="25" t="s">
        <v>5883</v>
      </c>
      <c r="F9" s="16" t="s">
        <v>5884</v>
      </c>
    </row>
    <row r="10" spans="1:6" ht="14.65" thickBot="1" x14ac:dyDescent="0.5">
      <c r="A10" s="19">
        <v>1</v>
      </c>
      <c r="B10" s="19">
        <v>9</v>
      </c>
      <c r="C10" s="78" t="str">
        <f t="shared" si="0"/>
        <v>JC1.9</v>
      </c>
      <c r="D10" s="28" t="s">
        <v>5885</v>
      </c>
      <c r="E10" s="29"/>
      <c r="F10" s="42" t="s">
        <v>5886</v>
      </c>
    </row>
    <row r="11" spans="1:6" x14ac:dyDescent="0.45">
      <c r="A11" s="17">
        <v>2</v>
      </c>
      <c r="B11" s="22">
        <v>1</v>
      </c>
      <c r="C11" s="79" t="str">
        <f t="shared" si="0"/>
        <v>JC2.1</v>
      </c>
      <c r="D11" s="31" t="s">
        <v>5804</v>
      </c>
      <c r="F11" s="16" t="s">
        <v>5887</v>
      </c>
    </row>
    <row r="12" spans="1:6" x14ac:dyDescent="0.45">
      <c r="A12" s="17">
        <v>2</v>
      </c>
      <c r="B12" s="17">
        <v>2</v>
      </c>
      <c r="C12" s="78" t="str">
        <f t="shared" si="0"/>
        <v>JC2.2</v>
      </c>
      <c r="D12" s="31" t="s">
        <v>980</v>
      </c>
      <c r="F12" s="16" t="s">
        <v>5887</v>
      </c>
    </row>
    <row r="13" spans="1:6" x14ac:dyDescent="0.45">
      <c r="A13" s="17">
        <v>2</v>
      </c>
      <c r="B13" s="17">
        <v>3</v>
      </c>
      <c r="C13" s="78" t="str">
        <f t="shared" si="0"/>
        <v>JC2.3</v>
      </c>
      <c r="D13" s="31" t="s">
        <v>5780</v>
      </c>
      <c r="F13" s="16" t="s">
        <v>5887</v>
      </c>
    </row>
    <row r="14" spans="1:6" x14ac:dyDescent="0.45">
      <c r="A14" s="17">
        <v>2</v>
      </c>
      <c r="B14" s="17">
        <v>4</v>
      </c>
      <c r="C14" s="78" t="str">
        <f t="shared" si="0"/>
        <v>JC2.4</v>
      </c>
      <c r="D14" s="31" t="s">
        <v>5856</v>
      </c>
      <c r="F14" s="16" t="s">
        <v>5887</v>
      </c>
    </row>
    <row r="15" spans="1:6" x14ac:dyDescent="0.45">
      <c r="A15" s="17">
        <v>2</v>
      </c>
      <c r="B15" s="17">
        <v>5</v>
      </c>
      <c r="C15" s="78" t="str">
        <f t="shared" si="0"/>
        <v>JC2.5</v>
      </c>
      <c r="D15" s="31" t="s">
        <v>5859</v>
      </c>
      <c r="F15" s="16" t="s">
        <v>5887</v>
      </c>
    </row>
    <row r="16" spans="1:6" x14ac:dyDescent="0.45">
      <c r="A16" s="17">
        <v>2</v>
      </c>
      <c r="B16" s="17">
        <v>6</v>
      </c>
      <c r="C16" s="78" t="str">
        <f t="shared" si="0"/>
        <v>JC2.6</v>
      </c>
      <c r="D16" s="31" t="s">
        <v>5861</v>
      </c>
      <c r="F16" s="16" t="s">
        <v>5887</v>
      </c>
    </row>
    <row r="17" spans="1:6" x14ac:dyDescent="0.45">
      <c r="A17" s="17">
        <v>2</v>
      </c>
      <c r="B17" s="17">
        <v>7</v>
      </c>
      <c r="C17" s="78" t="str">
        <f t="shared" si="0"/>
        <v>JC2.7</v>
      </c>
      <c r="D17" s="31" t="s">
        <v>1424</v>
      </c>
      <c r="F17" s="16" t="s">
        <v>5887</v>
      </c>
    </row>
    <row r="18" spans="1:6" x14ac:dyDescent="0.45">
      <c r="A18" s="17">
        <v>2</v>
      </c>
      <c r="B18" s="17">
        <v>8</v>
      </c>
      <c r="C18" s="78" t="str">
        <f t="shared" si="0"/>
        <v>JC2.8</v>
      </c>
      <c r="D18" s="31" t="s">
        <v>5888</v>
      </c>
      <c r="F18" s="16" t="s">
        <v>5889</v>
      </c>
    </row>
    <row r="19" spans="1:6" ht="14.65" thickBot="1" x14ac:dyDescent="0.5">
      <c r="A19" s="19">
        <v>2</v>
      </c>
      <c r="B19" s="19">
        <v>9</v>
      </c>
      <c r="C19" s="80" t="str">
        <f t="shared" si="0"/>
        <v>JC2.9</v>
      </c>
      <c r="D19" s="77" t="s">
        <v>5890</v>
      </c>
      <c r="F19" s="16" t="s">
        <v>5891</v>
      </c>
    </row>
    <row r="20" spans="1:6" x14ac:dyDescent="0.45">
      <c r="A20" s="22">
        <v>3</v>
      </c>
      <c r="B20" s="30">
        <v>1</v>
      </c>
      <c r="C20" s="78" t="str">
        <f t="shared" si="0"/>
        <v>JC3.1</v>
      </c>
      <c r="D20" s="31" t="s">
        <v>288</v>
      </c>
      <c r="E20" s="35"/>
      <c r="F20" s="24" t="s">
        <v>5887</v>
      </c>
    </row>
    <row r="21" spans="1:6" x14ac:dyDescent="0.45">
      <c r="A21" s="17">
        <v>3</v>
      </c>
      <c r="B21" s="18">
        <v>2</v>
      </c>
      <c r="C21" s="78" t="str">
        <f t="shared" si="0"/>
        <v>JC3.2</v>
      </c>
      <c r="D21" s="31" t="s">
        <v>402</v>
      </c>
      <c r="F21" s="16" t="s">
        <v>5887</v>
      </c>
    </row>
    <row r="22" spans="1:6" x14ac:dyDescent="0.45">
      <c r="A22" s="17">
        <v>3</v>
      </c>
      <c r="B22" s="18">
        <v>3</v>
      </c>
      <c r="C22" s="78" t="str">
        <f t="shared" si="0"/>
        <v>JC3.3</v>
      </c>
      <c r="D22" s="31" t="s">
        <v>5892</v>
      </c>
      <c r="F22" s="16" t="s">
        <v>5893</v>
      </c>
    </row>
    <row r="23" spans="1:6" x14ac:dyDescent="0.45">
      <c r="A23" s="17">
        <v>3</v>
      </c>
      <c r="B23" s="18">
        <v>4</v>
      </c>
      <c r="C23" s="78" t="str">
        <f t="shared" si="0"/>
        <v>JC3.4</v>
      </c>
      <c r="D23" s="31" t="s">
        <v>1978</v>
      </c>
      <c r="F23" s="16" t="s">
        <v>5887</v>
      </c>
    </row>
    <row r="24" spans="1:6" x14ac:dyDescent="0.45">
      <c r="A24" s="17">
        <v>3</v>
      </c>
      <c r="B24" s="18">
        <v>5</v>
      </c>
      <c r="C24" s="78" t="str">
        <f t="shared" si="0"/>
        <v>JC3.5</v>
      </c>
      <c r="D24" s="31" t="s">
        <v>5894</v>
      </c>
      <c r="F24" s="16" t="s">
        <v>5895</v>
      </c>
    </row>
    <row r="25" spans="1:6" x14ac:dyDescent="0.45">
      <c r="A25" s="17">
        <v>3</v>
      </c>
      <c r="B25" s="18">
        <v>6</v>
      </c>
      <c r="C25" s="78" t="str">
        <f t="shared" si="0"/>
        <v>JC3.6</v>
      </c>
      <c r="D25" s="31" t="s">
        <v>5869</v>
      </c>
      <c r="F25" s="59" t="s">
        <v>5896</v>
      </c>
    </row>
    <row r="26" spans="1:6" x14ac:dyDescent="0.45">
      <c r="A26" s="17">
        <v>3</v>
      </c>
      <c r="B26" s="18">
        <v>7</v>
      </c>
      <c r="C26" s="78" t="str">
        <f t="shared" si="0"/>
        <v>JC3.7</v>
      </c>
      <c r="D26" s="31" t="s">
        <v>2709</v>
      </c>
      <c r="F26" s="16" t="s">
        <v>5887</v>
      </c>
    </row>
    <row r="27" spans="1:6" x14ac:dyDescent="0.45">
      <c r="A27" s="17">
        <v>3</v>
      </c>
      <c r="B27" s="18">
        <v>8</v>
      </c>
      <c r="C27" s="78" t="str">
        <f t="shared" si="0"/>
        <v>JC3.8</v>
      </c>
      <c r="D27" s="31" t="s">
        <v>2714</v>
      </c>
      <c r="F27" s="16" t="s">
        <v>5887</v>
      </c>
    </row>
    <row r="28" spans="1:6" ht="14.65" thickBot="1" x14ac:dyDescent="0.5">
      <c r="A28" s="19">
        <v>3</v>
      </c>
      <c r="B28" s="20">
        <v>9</v>
      </c>
      <c r="C28" s="78" t="str">
        <f t="shared" si="0"/>
        <v>JC3.9</v>
      </c>
      <c r="D28" s="31" t="s">
        <v>5897</v>
      </c>
      <c r="E28" s="33"/>
      <c r="F28" s="16" t="s">
        <v>5887</v>
      </c>
    </row>
    <row r="29" spans="1:6" x14ac:dyDescent="0.45">
      <c r="A29" s="22">
        <v>4</v>
      </c>
      <c r="B29" s="22">
        <v>1</v>
      </c>
      <c r="C29" s="79" t="str">
        <f t="shared" si="0"/>
        <v>JC4.1</v>
      </c>
      <c r="D29" s="34" t="s">
        <v>5898</v>
      </c>
      <c r="F29" s="24" t="s">
        <v>5899</v>
      </c>
    </row>
    <row r="30" spans="1:6" x14ac:dyDescent="0.45">
      <c r="A30" s="17">
        <v>4</v>
      </c>
      <c r="B30" s="17">
        <v>2</v>
      </c>
      <c r="C30" s="78" t="str">
        <f t="shared" si="0"/>
        <v>JC4.2</v>
      </c>
      <c r="D30" s="31" t="s">
        <v>5900</v>
      </c>
      <c r="E30" s="60"/>
      <c r="F30" s="16" t="s">
        <v>5901</v>
      </c>
    </row>
    <row r="31" spans="1:6" x14ac:dyDescent="0.45">
      <c r="A31" s="17">
        <v>4</v>
      </c>
      <c r="B31" s="17">
        <v>3</v>
      </c>
      <c r="C31" s="78" t="str">
        <f t="shared" si="0"/>
        <v>JC4.3</v>
      </c>
      <c r="D31" s="31" t="s">
        <v>5902</v>
      </c>
      <c r="F31" s="16" t="s">
        <v>5903</v>
      </c>
    </row>
    <row r="32" spans="1:6" x14ac:dyDescent="0.45">
      <c r="A32" s="17">
        <v>4</v>
      </c>
      <c r="B32" s="17">
        <v>4</v>
      </c>
      <c r="C32" s="78" t="str">
        <f t="shared" si="0"/>
        <v>JC4.4</v>
      </c>
      <c r="D32" s="31" t="s">
        <v>5904</v>
      </c>
      <c r="F32" s="16" t="s">
        <v>5905</v>
      </c>
    </row>
    <row r="33" spans="1:6" x14ac:dyDescent="0.45">
      <c r="A33" s="17">
        <v>4</v>
      </c>
      <c r="B33" s="17">
        <v>5</v>
      </c>
      <c r="C33" s="78" t="str">
        <f t="shared" si="0"/>
        <v>JC4.5</v>
      </c>
      <c r="D33" s="31" t="s">
        <v>5906</v>
      </c>
      <c r="F33" s="16" t="s">
        <v>5907</v>
      </c>
    </row>
    <row r="34" spans="1:6" x14ac:dyDescent="0.45">
      <c r="A34" s="17">
        <v>4</v>
      </c>
      <c r="B34" s="17">
        <v>6</v>
      </c>
      <c r="C34" s="78" t="str">
        <f t="shared" si="0"/>
        <v>JC4.6</v>
      </c>
      <c r="D34" s="31" t="s">
        <v>5908</v>
      </c>
      <c r="F34" s="16" t="s">
        <v>5909</v>
      </c>
    </row>
    <row r="35" spans="1:6" x14ac:dyDescent="0.45">
      <c r="A35" s="17">
        <v>4</v>
      </c>
      <c r="B35" s="17">
        <v>7</v>
      </c>
      <c r="C35" s="78" t="str">
        <f t="shared" si="0"/>
        <v>JC4.7</v>
      </c>
      <c r="D35" s="31" t="s">
        <v>5910</v>
      </c>
      <c r="F35" s="16" t="s">
        <v>5911</v>
      </c>
    </row>
    <row r="36" spans="1:6" x14ac:dyDescent="0.45">
      <c r="A36" s="17">
        <v>4</v>
      </c>
      <c r="B36" s="17">
        <v>8</v>
      </c>
      <c r="C36" s="78" t="str">
        <f t="shared" si="0"/>
        <v>JC4.8</v>
      </c>
      <c r="D36" s="31" t="s">
        <v>1519</v>
      </c>
      <c r="F36" s="16" t="s">
        <v>5912</v>
      </c>
    </row>
    <row r="37" spans="1:6" ht="14.65" thickBot="1" x14ac:dyDescent="0.5">
      <c r="A37" s="19">
        <v>4</v>
      </c>
      <c r="B37" s="19">
        <v>9</v>
      </c>
      <c r="C37" s="80" t="str">
        <f t="shared" si="0"/>
        <v>JC4.9</v>
      </c>
      <c r="D37" s="77" t="s">
        <v>1539</v>
      </c>
      <c r="F37" s="27" t="s">
        <v>5913</v>
      </c>
    </row>
    <row r="38" spans="1:6" x14ac:dyDescent="0.45">
      <c r="A38" s="22">
        <v>5</v>
      </c>
      <c r="B38" s="22">
        <v>1</v>
      </c>
      <c r="C38" s="78" t="str">
        <f t="shared" si="0"/>
        <v>JC5.1</v>
      </c>
      <c r="D38" s="25" t="s">
        <v>5914</v>
      </c>
      <c r="E38" s="35"/>
      <c r="F38" s="24" t="s">
        <v>5887</v>
      </c>
    </row>
    <row r="39" spans="1:6" x14ac:dyDescent="0.45">
      <c r="A39" s="17">
        <v>5</v>
      </c>
      <c r="B39" s="17">
        <v>2</v>
      </c>
      <c r="C39" s="78" t="str">
        <f t="shared" si="0"/>
        <v>JC5.2</v>
      </c>
      <c r="D39" s="25" t="s">
        <v>5915</v>
      </c>
      <c r="F39" s="16" t="s">
        <v>5887</v>
      </c>
    </row>
    <row r="40" spans="1:6" x14ac:dyDescent="0.45">
      <c r="A40" s="17">
        <v>5</v>
      </c>
      <c r="B40" s="17">
        <v>3</v>
      </c>
      <c r="C40" s="78" t="str">
        <f t="shared" si="0"/>
        <v>JC5.3</v>
      </c>
      <c r="D40" s="25" t="s">
        <v>1833</v>
      </c>
      <c r="F40" s="16" t="s">
        <v>5887</v>
      </c>
    </row>
    <row r="41" spans="1:6" x14ac:dyDescent="0.45">
      <c r="A41" s="17">
        <v>5</v>
      </c>
      <c r="B41" s="17">
        <v>4</v>
      </c>
      <c r="C41" s="78" t="str">
        <f t="shared" si="0"/>
        <v>JC5.4</v>
      </c>
      <c r="D41" s="25" t="s">
        <v>1850</v>
      </c>
      <c r="F41" s="16" t="s">
        <v>5887</v>
      </c>
    </row>
    <row r="42" spans="1:6" x14ac:dyDescent="0.45">
      <c r="A42" s="17">
        <v>5</v>
      </c>
      <c r="B42" s="17">
        <v>5</v>
      </c>
      <c r="C42" s="78" t="str">
        <f t="shared" si="0"/>
        <v>JC5.5</v>
      </c>
      <c r="D42" s="25" t="s">
        <v>1879</v>
      </c>
      <c r="F42" s="16" t="s">
        <v>5887</v>
      </c>
    </row>
    <row r="43" spans="1:6" x14ac:dyDescent="0.45">
      <c r="A43" s="17">
        <v>5</v>
      </c>
      <c r="B43" s="17">
        <v>6</v>
      </c>
      <c r="C43" s="78" t="str">
        <f t="shared" si="0"/>
        <v>JC5.6</v>
      </c>
      <c r="D43" s="25" t="s">
        <v>5892</v>
      </c>
      <c r="F43" s="16" t="s">
        <v>5887</v>
      </c>
    </row>
    <row r="44" spans="1:6" ht="15" customHeight="1" x14ac:dyDescent="0.45">
      <c r="A44" s="17">
        <v>5</v>
      </c>
      <c r="B44" s="17">
        <v>7</v>
      </c>
      <c r="C44" s="78" t="str">
        <f t="shared" si="0"/>
        <v>JC5.7</v>
      </c>
      <c r="D44" s="25" t="s">
        <v>1905</v>
      </c>
      <c r="F44" s="16" t="s">
        <v>5887</v>
      </c>
    </row>
    <row r="45" spans="1:6" x14ac:dyDescent="0.45">
      <c r="A45" s="17">
        <v>5</v>
      </c>
      <c r="B45" s="17">
        <v>8</v>
      </c>
      <c r="C45" s="78" t="str">
        <f t="shared" si="0"/>
        <v>JC5.8</v>
      </c>
      <c r="D45" s="25" t="s">
        <v>1934</v>
      </c>
      <c r="E45" s="60"/>
      <c r="F45" s="16" t="s">
        <v>5887</v>
      </c>
    </row>
    <row r="46" spans="1:6" ht="14.65" thickBot="1" x14ac:dyDescent="0.5">
      <c r="A46" s="19">
        <v>5</v>
      </c>
      <c r="B46" s="19">
        <v>9</v>
      </c>
      <c r="C46" s="78" t="str">
        <f t="shared" si="0"/>
        <v>JC5.9</v>
      </c>
      <c r="D46" s="28" t="s">
        <v>1954</v>
      </c>
      <c r="F46" s="16" t="s">
        <v>5887</v>
      </c>
    </row>
    <row r="47" spans="1:6" x14ac:dyDescent="0.45">
      <c r="A47" s="22">
        <v>6</v>
      </c>
      <c r="B47" s="22">
        <v>1</v>
      </c>
      <c r="C47" s="79" t="str">
        <f t="shared" si="0"/>
        <v>JC6.1</v>
      </c>
      <c r="D47" s="31" t="s">
        <v>5916</v>
      </c>
      <c r="E47" s="35"/>
      <c r="F47" s="24" t="s">
        <v>5887</v>
      </c>
    </row>
    <row r="48" spans="1:6" x14ac:dyDescent="0.45">
      <c r="A48" s="17">
        <v>6</v>
      </c>
      <c r="B48" s="17">
        <v>2</v>
      </c>
      <c r="C48" s="78" t="str">
        <f t="shared" si="0"/>
        <v>JC6.2</v>
      </c>
      <c r="D48" s="31" t="s">
        <v>5917</v>
      </c>
      <c r="F48" s="16" t="s">
        <v>5887</v>
      </c>
    </row>
    <row r="49" spans="1:6" x14ac:dyDescent="0.45">
      <c r="A49" s="17">
        <v>6</v>
      </c>
      <c r="B49" s="17">
        <v>3</v>
      </c>
      <c r="C49" s="78" t="str">
        <f t="shared" si="0"/>
        <v>JC6.3</v>
      </c>
      <c r="D49" s="31" t="s">
        <v>5918</v>
      </c>
      <c r="F49" s="16" t="s">
        <v>5887</v>
      </c>
    </row>
    <row r="50" spans="1:6" x14ac:dyDescent="0.45">
      <c r="A50" s="17">
        <v>6</v>
      </c>
      <c r="B50" s="17">
        <v>4</v>
      </c>
      <c r="C50" s="78" t="str">
        <f t="shared" si="0"/>
        <v>JC6.4</v>
      </c>
      <c r="D50" s="31" t="s">
        <v>5782</v>
      </c>
      <c r="F50" s="16" t="s">
        <v>5887</v>
      </c>
    </row>
    <row r="51" spans="1:6" x14ac:dyDescent="0.45">
      <c r="A51" s="17">
        <v>6</v>
      </c>
      <c r="B51" s="17">
        <v>5</v>
      </c>
      <c r="C51" s="78" t="str">
        <f t="shared" si="0"/>
        <v>JC6.5</v>
      </c>
      <c r="D51" s="31" t="s">
        <v>5919</v>
      </c>
      <c r="F51" s="16" t="s">
        <v>5887</v>
      </c>
    </row>
    <row r="52" spans="1:6" x14ac:dyDescent="0.45">
      <c r="A52" s="17">
        <v>6</v>
      </c>
      <c r="B52" s="17">
        <v>6</v>
      </c>
      <c r="C52" s="78" t="str">
        <f t="shared" si="0"/>
        <v>JC6.6</v>
      </c>
      <c r="D52" s="31" t="s">
        <v>5863</v>
      </c>
      <c r="F52" s="16" t="s">
        <v>5920</v>
      </c>
    </row>
    <row r="53" spans="1:6" x14ac:dyDescent="0.45">
      <c r="A53" s="17">
        <v>6</v>
      </c>
      <c r="B53" s="17">
        <v>7</v>
      </c>
      <c r="C53" s="78" t="str">
        <f t="shared" si="0"/>
        <v>JC6.7</v>
      </c>
      <c r="D53" s="31" t="s">
        <v>5921</v>
      </c>
      <c r="F53" s="16" t="s">
        <v>5887</v>
      </c>
    </row>
    <row r="54" spans="1:6" x14ac:dyDescent="0.45">
      <c r="A54" s="17">
        <v>6</v>
      </c>
      <c r="B54" s="17">
        <v>8</v>
      </c>
      <c r="C54" s="78" t="str">
        <f t="shared" si="0"/>
        <v>JC6.8</v>
      </c>
      <c r="D54" s="39"/>
      <c r="F54" s="16"/>
    </row>
    <row r="55" spans="1:6" ht="14.65" thickBot="1" x14ac:dyDescent="0.5">
      <c r="A55" s="40">
        <v>6</v>
      </c>
      <c r="B55" s="40">
        <v>9</v>
      </c>
      <c r="C55" s="80" t="str">
        <f t="shared" si="0"/>
        <v>JC6.9</v>
      </c>
      <c r="D55" s="41"/>
      <c r="E55" s="33"/>
      <c r="F55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5481-3A7F-41DC-800F-826DFBB06443}">
  <dimension ref="A1:F55"/>
  <sheetViews>
    <sheetView workbookViewId="0">
      <selection activeCell="E1" sqref="E1:E1048576"/>
    </sheetView>
  </sheetViews>
  <sheetFormatPr defaultRowHeight="14.25" x14ac:dyDescent="0.45"/>
  <cols>
    <col min="1" max="1" width="19" customWidth="1"/>
    <col min="2" max="2" width="26" customWidth="1"/>
    <col min="3" max="3" width="26" style="43" customWidth="1"/>
    <col min="4" max="4" width="22.33203125" customWidth="1"/>
    <col min="5" max="5" width="141.53125" customWidth="1"/>
    <col min="6" max="6" width="28.6640625" customWidth="1"/>
  </cols>
  <sheetData>
    <row r="1" spans="1:6" ht="18.399999999999999" thickBot="1" x14ac:dyDescent="0.6">
      <c r="A1" s="61" t="s">
        <v>5757</v>
      </c>
      <c r="B1" s="62" t="s">
        <v>5758</v>
      </c>
      <c r="C1" s="89" t="s">
        <v>5759</v>
      </c>
      <c r="D1" s="63" t="s">
        <v>5767</v>
      </c>
      <c r="E1" s="64"/>
      <c r="F1" s="65" t="s">
        <v>5768</v>
      </c>
    </row>
    <row r="2" spans="1:6" x14ac:dyDescent="0.45">
      <c r="A2" s="12">
        <v>1</v>
      </c>
      <c r="B2" s="13">
        <v>1</v>
      </c>
      <c r="C2" s="78" t="str">
        <f>_xlfn.CONCAT("SC",A2,".",B2)</f>
        <v>SC1.1</v>
      </c>
      <c r="E2" s="15"/>
      <c r="F2" s="24"/>
    </row>
    <row r="3" spans="1:6" x14ac:dyDescent="0.45">
      <c r="A3" s="17">
        <v>1</v>
      </c>
      <c r="B3" s="18">
        <v>2</v>
      </c>
      <c r="C3" s="78" t="str">
        <f t="shared" ref="C3:C55" si="0">_xlfn.CONCAT("SC",A3,".",B3)</f>
        <v>SC1.2</v>
      </c>
      <c r="E3" s="15"/>
      <c r="F3" s="16"/>
    </row>
    <row r="4" spans="1:6" x14ac:dyDescent="0.45">
      <c r="A4" s="17">
        <v>1</v>
      </c>
      <c r="B4" s="18">
        <v>3</v>
      </c>
      <c r="C4" s="78" t="str">
        <f t="shared" si="0"/>
        <v>SC1.3</v>
      </c>
      <c r="E4" s="15"/>
      <c r="F4" s="16"/>
    </row>
    <row r="5" spans="1:6" x14ac:dyDescent="0.45">
      <c r="A5" s="17">
        <v>1</v>
      </c>
      <c r="B5" s="18">
        <v>4</v>
      </c>
      <c r="C5" s="78" t="str">
        <f t="shared" si="0"/>
        <v>SC1.4</v>
      </c>
      <c r="E5" s="15"/>
      <c r="F5" s="16"/>
    </row>
    <row r="6" spans="1:6" x14ac:dyDescent="0.45">
      <c r="A6" s="17">
        <v>1</v>
      </c>
      <c r="B6" s="18">
        <v>5</v>
      </c>
      <c r="C6" s="78" t="str">
        <f t="shared" si="0"/>
        <v>SC1.5</v>
      </c>
      <c r="E6" s="15"/>
      <c r="F6" s="16"/>
    </row>
    <row r="7" spans="1:6" x14ac:dyDescent="0.45">
      <c r="A7" s="17">
        <v>1</v>
      </c>
      <c r="B7" s="18">
        <v>6</v>
      </c>
      <c r="C7" s="78" t="str">
        <f t="shared" si="0"/>
        <v>SC1.6</v>
      </c>
      <c r="E7" s="15"/>
      <c r="F7" s="16"/>
    </row>
    <row r="8" spans="1:6" x14ac:dyDescent="0.45">
      <c r="A8" s="17">
        <v>1</v>
      </c>
      <c r="B8" s="18">
        <v>7</v>
      </c>
      <c r="C8" s="78" t="str">
        <f t="shared" si="0"/>
        <v>SC1.7</v>
      </c>
      <c r="E8" s="15"/>
      <c r="F8" s="16"/>
    </row>
    <row r="9" spans="1:6" x14ac:dyDescent="0.45">
      <c r="A9" s="17">
        <v>1</v>
      </c>
      <c r="B9" s="18">
        <v>8</v>
      </c>
      <c r="C9" s="78" t="str">
        <f t="shared" si="0"/>
        <v>SC1.8</v>
      </c>
      <c r="E9" s="15"/>
      <c r="F9" s="16"/>
    </row>
    <row r="10" spans="1:6" ht="14.65" thickBot="1" x14ac:dyDescent="0.5">
      <c r="A10" s="19">
        <v>1</v>
      </c>
      <c r="B10" s="20">
        <v>9</v>
      </c>
      <c r="C10" s="78" t="str">
        <f t="shared" si="0"/>
        <v>SC1.9</v>
      </c>
      <c r="E10" s="21"/>
      <c r="F10" s="42"/>
    </row>
    <row r="11" spans="1:6" x14ac:dyDescent="0.45">
      <c r="A11" s="17">
        <v>2</v>
      </c>
      <c r="B11" s="22">
        <v>1</v>
      </c>
      <c r="C11" s="79" t="str">
        <f t="shared" si="0"/>
        <v>SC2.1</v>
      </c>
      <c r="D11" s="38"/>
      <c r="F11" s="16"/>
    </row>
    <row r="12" spans="1:6" x14ac:dyDescent="0.45">
      <c r="A12" s="17">
        <v>2</v>
      </c>
      <c r="B12" s="17">
        <v>2</v>
      </c>
      <c r="C12" s="78" t="str">
        <f t="shared" si="0"/>
        <v>SC2.2</v>
      </c>
      <c r="D12" s="39"/>
      <c r="F12" s="16"/>
    </row>
    <row r="13" spans="1:6" x14ac:dyDescent="0.45">
      <c r="A13" s="17">
        <v>2</v>
      </c>
      <c r="B13" s="17">
        <v>3</v>
      </c>
      <c r="C13" s="78" t="str">
        <f t="shared" si="0"/>
        <v>SC2.3</v>
      </c>
      <c r="D13" s="39"/>
      <c r="F13" s="16"/>
    </row>
    <row r="14" spans="1:6" x14ac:dyDescent="0.45">
      <c r="A14" s="17">
        <v>2</v>
      </c>
      <c r="B14" s="17">
        <v>4</v>
      </c>
      <c r="C14" s="78" t="str">
        <f t="shared" si="0"/>
        <v>SC2.4</v>
      </c>
      <c r="D14" s="39"/>
      <c r="F14" s="16"/>
    </row>
    <row r="15" spans="1:6" x14ac:dyDescent="0.45">
      <c r="A15" s="17">
        <v>2</v>
      </c>
      <c r="B15" s="17">
        <v>5</v>
      </c>
      <c r="C15" s="78" t="str">
        <f t="shared" si="0"/>
        <v>SC2.5</v>
      </c>
      <c r="D15" s="39"/>
      <c r="F15" s="16"/>
    </row>
    <row r="16" spans="1:6" x14ac:dyDescent="0.45">
      <c r="A16" s="17">
        <v>2</v>
      </c>
      <c r="B16" s="17">
        <v>6</v>
      </c>
      <c r="C16" s="78" t="str">
        <f t="shared" si="0"/>
        <v>SC2.6</v>
      </c>
      <c r="D16" s="39"/>
      <c r="F16" s="16"/>
    </row>
    <row r="17" spans="1:6" x14ac:dyDescent="0.45">
      <c r="A17" s="17">
        <v>2</v>
      </c>
      <c r="B17" s="17">
        <v>7</v>
      </c>
      <c r="C17" s="78" t="str">
        <f t="shared" si="0"/>
        <v>SC2.7</v>
      </c>
      <c r="D17" s="39"/>
      <c r="F17" s="16"/>
    </row>
    <row r="18" spans="1:6" x14ac:dyDescent="0.45">
      <c r="A18" s="17">
        <v>2</v>
      </c>
      <c r="B18" s="17">
        <v>8</v>
      </c>
      <c r="C18" s="78" t="str">
        <f t="shared" si="0"/>
        <v>SC2.8</v>
      </c>
      <c r="D18" s="39"/>
      <c r="F18" s="16"/>
    </row>
    <row r="19" spans="1:6" ht="14.65" thickBot="1" x14ac:dyDescent="0.5">
      <c r="A19" s="19">
        <v>2</v>
      </c>
      <c r="B19" s="19">
        <v>9</v>
      </c>
      <c r="C19" s="80" t="str">
        <f t="shared" si="0"/>
        <v>SC2.9</v>
      </c>
      <c r="D19" s="41"/>
      <c r="E19" s="33"/>
      <c r="F19" s="16"/>
    </row>
    <row r="20" spans="1:6" x14ac:dyDescent="0.45">
      <c r="A20" s="22">
        <v>3</v>
      </c>
      <c r="B20" s="30">
        <v>1</v>
      </c>
      <c r="C20" s="78" t="str">
        <f t="shared" si="0"/>
        <v>SC3.1</v>
      </c>
      <c r="D20" s="39"/>
      <c r="E20" s="35"/>
      <c r="F20" s="24"/>
    </row>
    <row r="21" spans="1:6" x14ac:dyDescent="0.45">
      <c r="A21" s="17">
        <v>3</v>
      </c>
      <c r="B21" s="18">
        <v>2</v>
      </c>
      <c r="C21" s="78" t="str">
        <f t="shared" si="0"/>
        <v>SC3.2</v>
      </c>
      <c r="D21" s="39"/>
      <c r="F21" s="16"/>
    </row>
    <row r="22" spans="1:6" x14ac:dyDescent="0.45">
      <c r="A22" s="17">
        <v>3</v>
      </c>
      <c r="B22" s="18">
        <v>3</v>
      </c>
      <c r="C22" s="78" t="str">
        <f t="shared" si="0"/>
        <v>SC3.3</v>
      </c>
      <c r="D22" s="39"/>
      <c r="F22" s="16"/>
    </row>
    <row r="23" spans="1:6" x14ac:dyDescent="0.45">
      <c r="A23" s="17">
        <v>3</v>
      </c>
      <c r="B23" s="18">
        <v>4</v>
      </c>
      <c r="C23" s="78" t="str">
        <f t="shared" si="0"/>
        <v>SC3.4</v>
      </c>
      <c r="D23" s="39"/>
      <c r="F23" s="16"/>
    </row>
    <row r="24" spans="1:6" x14ac:dyDescent="0.45">
      <c r="A24" s="17">
        <v>3</v>
      </c>
      <c r="B24" s="18">
        <v>5</v>
      </c>
      <c r="C24" s="78" t="str">
        <f t="shared" si="0"/>
        <v>SC3.5</v>
      </c>
      <c r="D24" s="39"/>
      <c r="F24" s="16"/>
    </row>
    <row r="25" spans="1:6" x14ac:dyDescent="0.45">
      <c r="A25" s="17">
        <v>3</v>
      </c>
      <c r="B25" s="18">
        <v>6</v>
      </c>
      <c r="C25" s="78" t="str">
        <f t="shared" si="0"/>
        <v>SC3.6</v>
      </c>
      <c r="D25" s="39"/>
      <c r="F25" s="16"/>
    </row>
    <row r="26" spans="1:6" x14ac:dyDescent="0.45">
      <c r="A26" s="17">
        <v>3</v>
      </c>
      <c r="B26" s="18">
        <v>7</v>
      </c>
      <c r="C26" s="78" t="str">
        <f t="shared" si="0"/>
        <v>SC3.7</v>
      </c>
      <c r="D26" s="39"/>
      <c r="F26" s="16"/>
    </row>
    <row r="27" spans="1:6" x14ac:dyDescent="0.45">
      <c r="A27" s="17">
        <v>3</v>
      </c>
      <c r="B27" s="18">
        <v>8</v>
      </c>
      <c r="C27" s="78" t="str">
        <f t="shared" si="0"/>
        <v>SC3.8</v>
      </c>
      <c r="D27" s="39"/>
      <c r="F27" s="16"/>
    </row>
    <row r="28" spans="1:6" ht="14.65" thickBot="1" x14ac:dyDescent="0.5">
      <c r="A28" s="19">
        <v>3</v>
      </c>
      <c r="B28" s="20">
        <v>9</v>
      </c>
      <c r="C28" s="78" t="str">
        <f t="shared" si="0"/>
        <v>SC3.9</v>
      </c>
      <c r="D28" s="39"/>
      <c r="E28" s="33"/>
      <c r="F28" s="16"/>
    </row>
    <row r="29" spans="1:6" x14ac:dyDescent="0.45">
      <c r="A29" s="22">
        <v>4</v>
      </c>
      <c r="B29" s="22">
        <v>1</v>
      </c>
      <c r="C29" s="79" t="str">
        <f t="shared" si="0"/>
        <v>SC4.1</v>
      </c>
      <c r="D29" s="38"/>
      <c r="E29" s="35"/>
      <c r="F29" s="24"/>
    </row>
    <row r="30" spans="1:6" x14ac:dyDescent="0.45">
      <c r="A30" s="17">
        <v>4</v>
      </c>
      <c r="B30" s="17">
        <v>2</v>
      </c>
      <c r="C30" s="78" t="str">
        <f t="shared" si="0"/>
        <v>SC4.2</v>
      </c>
      <c r="D30" s="39"/>
      <c r="F30" s="16"/>
    </row>
    <row r="31" spans="1:6" x14ac:dyDescent="0.45">
      <c r="A31" s="17">
        <v>4</v>
      </c>
      <c r="B31" s="17">
        <v>3</v>
      </c>
      <c r="C31" s="78" t="str">
        <f t="shared" si="0"/>
        <v>SC4.3</v>
      </c>
      <c r="D31" s="39"/>
      <c r="F31" s="16"/>
    </row>
    <row r="32" spans="1:6" x14ac:dyDescent="0.45">
      <c r="A32" s="17">
        <v>4</v>
      </c>
      <c r="B32" s="17">
        <v>4</v>
      </c>
      <c r="C32" s="78" t="str">
        <f t="shared" si="0"/>
        <v>SC4.4</v>
      </c>
      <c r="D32" s="39"/>
      <c r="F32" s="16"/>
    </row>
    <row r="33" spans="1:6" x14ac:dyDescent="0.45">
      <c r="A33" s="17">
        <v>4</v>
      </c>
      <c r="B33" s="17">
        <v>5</v>
      </c>
      <c r="C33" s="78" t="str">
        <f t="shared" si="0"/>
        <v>SC4.5</v>
      </c>
      <c r="D33" s="39"/>
      <c r="F33" s="16"/>
    </row>
    <row r="34" spans="1:6" x14ac:dyDescent="0.45">
      <c r="A34" s="17">
        <v>4</v>
      </c>
      <c r="B34" s="17">
        <v>6</v>
      </c>
      <c r="C34" s="78" t="str">
        <f t="shared" si="0"/>
        <v>SC4.6</v>
      </c>
      <c r="D34" s="39"/>
      <c r="F34" s="16"/>
    </row>
    <row r="35" spans="1:6" x14ac:dyDescent="0.45">
      <c r="A35" s="17">
        <v>4</v>
      </c>
      <c r="B35" s="17">
        <v>7</v>
      </c>
      <c r="C35" s="78" t="str">
        <f t="shared" si="0"/>
        <v>SC4.7</v>
      </c>
      <c r="D35" s="39"/>
      <c r="F35" s="16"/>
    </row>
    <row r="36" spans="1:6" x14ac:dyDescent="0.45">
      <c r="A36" s="17">
        <v>4</v>
      </c>
      <c r="B36" s="17">
        <v>8</v>
      </c>
      <c r="C36" s="78" t="str">
        <f t="shared" si="0"/>
        <v>SC4.8</v>
      </c>
      <c r="D36" s="39"/>
      <c r="F36" s="16"/>
    </row>
    <row r="37" spans="1:6" ht="14.65" thickBot="1" x14ac:dyDescent="0.5">
      <c r="A37" s="19">
        <v>4</v>
      </c>
      <c r="B37" s="19">
        <v>9</v>
      </c>
      <c r="C37" s="80" t="str">
        <f t="shared" si="0"/>
        <v>SC4.9</v>
      </c>
      <c r="D37" s="39"/>
      <c r="E37" s="33"/>
      <c r="F37" s="16"/>
    </row>
    <row r="38" spans="1:6" x14ac:dyDescent="0.45">
      <c r="A38" s="22">
        <v>5</v>
      </c>
      <c r="B38" s="30">
        <v>1</v>
      </c>
      <c r="C38" s="78" t="str">
        <f t="shared" si="0"/>
        <v>SC5.1</v>
      </c>
      <c r="D38" s="38"/>
      <c r="E38" s="35"/>
      <c r="F38" s="24"/>
    </row>
    <row r="39" spans="1:6" x14ac:dyDescent="0.45">
      <c r="A39" s="17">
        <v>5</v>
      </c>
      <c r="B39" s="18">
        <v>2</v>
      </c>
      <c r="C39" s="78" t="str">
        <f t="shared" si="0"/>
        <v>SC5.2</v>
      </c>
      <c r="D39" s="39"/>
      <c r="F39" s="16"/>
    </row>
    <row r="40" spans="1:6" x14ac:dyDescent="0.45">
      <c r="A40" s="17">
        <v>5</v>
      </c>
      <c r="B40" s="18">
        <v>3</v>
      </c>
      <c r="C40" s="78" t="str">
        <f t="shared" si="0"/>
        <v>SC5.3</v>
      </c>
      <c r="D40" s="39"/>
      <c r="F40" s="16"/>
    </row>
    <row r="41" spans="1:6" x14ac:dyDescent="0.45">
      <c r="A41" s="17">
        <v>5</v>
      </c>
      <c r="B41" s="18">
        <v>4</v>
      </c>
      <c r="C41" s="78" t="str">
        <f t="shared" si="0"/>
        <v>SC5.4</v>
      </c>
      <c r="D41" s="39"/>
      <c r="F41" s="16"/>
    </row>
    <row r="42" spans="1:6" x14ac:dyDescent="0.45">
      <c r="A42" s="17">
        <v>5</v>
      </c>
      <c r="B42" s="18">
        <v>5</v>
      </c>
      <c r="C42" s="78" t="str">
        <f t="shared" si="0"/>
        <v>SC5.5</v>
      </c>
      <c r="D42" s="39"/>
      <c r="F42" s="16"/>
    </row>
    <row r="43" spans="1:6" x14ac:dyDescent="0.45">
      <c r="A43" s="17">
        <v>5</v>
      </c>
      <c r="B43" s="18">
        <v>6</v>
      </c>
      <c r="C43" s="78" t="str">
        <f t="shared" si="0"/>
        <v>SC5.6</v>
      </c>
      <c r="D43" s="39"/>
      <c r="F43" s="16"/>
    </row>
    <row r="44" spans="1:6" x14ac:dyDescent="0.45">
      <c r="A44" s="17">
        <v>5</v>
      </c>
      <c r="B44" s="18">
        <v>7</v>
      </c>
      <c r="C44" s="78" t="str">
        <f t="shared" si="0"/>
        <v>SC5.7</v>
      </c>
      <c r="D44" s="39"/>
      <c r="F44" s="16"/>
    </row>
    <row r="45" spans="1:6" x14ac:dyDescent="0.45">
      <c r="A45" s="17">
        <v>5</v>
      </c>
      <c r="B45" s="18">
        <v>8</v>
      </c>
      <c r="C45" s="78" t="str">
        <f t="shared" si="0"/>
        <v>SC5.8</v>
      </c>
      <c r="D45" s="39"/>
      <c r="F45" s="16"/>
    </row>
    <row r="46" spans="1:6" ht="14.65" thickBot="1" x14ac:dyDescent="0.5">
      <c r="A46" s="19">
        <v>5</v>
      </c>
      <c r="B46" s="20">
        <v>9</v>
      </c>
      <c r="C46" s="78" t="str">
        <f t="shared" si="0"/>
        <v>SC5.9</v>
      </c>
      <c r="D46" s="39"/>
      <c r="E46" s="33"/>
      <c r="F46" s="16"/>
    </row>
    <row r="47" spans="1:6" x14ac:dyDescent="0.45">
      <c r="A47" s="22">
        <v>6</v>
      </c>
      <c r="B47" s="22">
        <v>1</v>
      </c>
      <c r="C47" s="79" t="str">
        <f t="shared" si="0"/>
        <v>SC6.1</v>
      </c>
      <c r="D47" s="38"/>
      <c r="E47" s="35"/>
      <c r="F47" s="24"/>
    </row>
    <row r="48" spans="1:6" x14ac:dyDescent="0.45">
      <c r="A48" s="17">
        <v>6</v>
      </c>
      <c r="B48" s="17">
        <v>2</v>
      </c>
      <c r="C48" s="78" t="str">
        <f t="shared" si="0"/>
        <v>SC6.2</v>
      </c>
      <c r="D48" s="39"/>
      <c r="F48" s="16"/>
    </row>
    <row r="49" spans="1:6" x14ac:dyDescent="0.45">
      <c r="A49" s="17">
        <v>6</v>
      </c>
      <c r="B49" s="17">
        <v>3</v>
      </c>
      <c r="C49" s="78" t="str">
        <f t="shared" si="0"/>
        <v>SC6.3</v>
      </c>
      <c r="D49" s="39"/>
      <c r="F49" s="16"/>
    </row>
    <row r="50" spans="1:6" x14ac:dyDescent="0.45">
      <c r="A50" s="17">
        <v>6</v>
      </c>
      <c r="B50" s="17">
        <v>4</v>
      </c>
      <c r="C50" s="78" t="str">
        <f t="shared" si="0"/>
        <v>SC6.4</v>
      </c>
      <c r="D50" s="39"/>
      <c r="F50" s="16"/>
    </row>
    <row r="51" spans="1:6" x14ac:dyDescent="0.45">
      <c r="A51" s="17">
        <v>6</v>
      </c>
      <c r="B51" s="17">
        <v>5</v>
      </c>
      <c r="C51" s="78" t="str">
        <f t="shared" si="0"/>
        <v>SC6.5</v>
      </c>
      <c r="D51" s="39"/>
      <c r="F51" s="16"/>
    </row>
    <row r="52" spans="1:6" x14ac:dyDescent="0.45">
      <c r="A52" s="17">
        <v>6</v>
      </c>
      <c r="B52" s="17">
        <v>6</v>
      </c>
      <c r="C52" s="78" t="str">
        <f t="shared" si="0"/>
        <v>SC6.6</v>
      </c>
      <c r="D52" s="39"/>
      <c r="F52" s="16"/>
    </row>
    <row r="53" spans="1:6" x14ac:dyDescent="0.45">
      <c r="A53" s="17">
        <v>6</v>
      </c>
      <c r="B53" s="17">
        <v>7</v>
      </c>
      <c r="C53" s="78" t="str">
        <f t="shared" si="0"/>
        <v>SC6.7</v>
      </c>
      <c r="D53" s="39"/>
      <c r="F53" s="16"/>
    </row>
    <row r="54" spans="1:6" x14ac:dyDescent="0.45">
      <c r="A54" s="17">
        <v>6</v>
      </c>
      <c r="B54" s="17">
        <v>8</v>
      </c>
      <c r="C54" s="78" t="str">
        <f t="shared" si="0"/>
        <v>SC6.8</v>
      </c>
      <c r="D54" s="39"/>
      <c r="F54" s="16"/>
    </row>
    <row r="55" spans="1:6" ht="14.65" thickBot="1" x14ac:dyDescent="0.5">
      <c r="A55" s="40">
        <v>6</v>
      </c>
      <c r="B55" s="40">
        <v>9</v>
      </c>
      <c r="C55" s="80" t="str">
        <f t="shared" si="0"/>
        <v>SC6.9</v>
      </c>
      <c r="D55" s="41"/>
      <c r="E55" s="33"/>
      <c r="F55" s="4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CCD90-0BA6-46FE-BE06-C708F67870B9}">
  <dimension ref="A1:F67"/>
  <sheetViews>
    <sheetView workbookViewId="0">
      <selection activeCell="E45" sqref="E45"/>
    </sheetView>
  </sheetViews>
  <sheetFormatPr defaultRowHeight="14.25" x14ac:dyDescent="0.45"/>
  <cols>
    <col min="1" max="1" width="19" customWidth="1"/>
    <col min="2" max="2" width="26" customWidth="1"/>
    <col min="3" max="3" width="26" style="43" customWidth="1"/>
    <col min="4" max="4" width="36" customWidth="1"/>
    <col min="5" max="5" width="122.86328125" customWidth="1"/>
    <col min="6" max="6" width="29.46484375" customWidth="1"/>
  </cols>
  <sheetData>
    <row r="1" spans="1:6" ht="18.399999999999999" thickBot="1" x14ac:dyDescent="0.6">
      <c r="A1" s="66" t="s">
        <v>5757</v>
      </c>
      <c r="B1" s="67" t="s">
        <v>5758</v>
      </c>
      <c r="C1" s="90" t="s">
        <v>5759</v>
      </c>
      <c r="D1" s="68" t="s">
        <v>5767</v>
      </c>
      <c r="E1" s="69"/>
      <c r="F1" s="70" t="s">
        <v>5768</v>
      </c>
    </row>
    <row r="2" spans="1:6" x14ac:dyDescent="0.45">
      <c r="A2" s="12"/>
      <c r="B2" s="12">
        <v>1</v>
      </c>
      <c r="C2" s="78" t="str">
        <f>_xlfn.CONCAT("GCSE",B2)</f>
        <v>GCSE1</v>
      </c>
      <c r="D2" s="71" t="s">
        <v>5922</v>
      </c>
      <c r="E2" s="24"/>
      <c r="F2" s="38" t="s">
        <v>5887</v>
      </c>
    </row>
    <row r="3" spans="1:6" x14ac:dyDescent="0.45">
      <c r="A3" s="17"/>
      <c r="B3" s="17">
        <v>2</v>
      </c>
      <c r="C3" s="78" t="str">
        <f t="shared" ref="C3:C55" si="0">_xlfn.CONCAT("GCSE",B3)</f>
        <v>GCSE2</v>
      </c>
      <c r="D3" s="72" t="s">
        <v>5923</v>
      </c>
      <c r="E3" s="16"/>
      <c r="F3" s="39" t="s">
        <v>5887</v>
      </c>
    </row>
    <row r="4" spans="1:6" x14ac:dyDescent="0.45">
      <c r="A4" s="17"/>
      <c r="B4" s="17">
        <v>3</v>
      </c>
      <c r="C4" s="78" t="str">
        <f t="shared" si="0"/>
        <v>GCSE3</v>
      </c>
      <c r="D4" s="72" t="s">
        <v>5924</v>
      </c>
      <c r="E4" s="16"/>
      <c r="F4" s="39" t="s">
        <v>5887</v>
      </c>
    </row>
    <row r="5" spans="1:6" x14ac:dyDescent="0.45">
      <c r="A5" s="17"/>
      <c r="B5" s="17">
        <v>4</v>
      </c>
      <c r="C5" s="78" t="str">
        <f t="shared" si="0"/>
        <v>GCSE4</v>
      </c>
      <c r="D5" s="72" t="s">
        <v>5925</v>
      </c>
      <c r="E5" s="16"/>
      <c r="F5" s="39" t="s">
        <v>5887</v>
      </c>
    </row>
    <row r="6" spans="1:6" x14ac:dyDescent="0.45">
      <c r="A6" s="17"/>
      <c r="B6" s="17">
        <v>5</v>
      </c>
      <c r="C6" s="78" t="str">
        <f t="shared" si="0"/>
        <v>GCSE5</v>
      </c>
      <c r="D6" s="72" t="s">
        <v>5926</v>
      </c>
      <c r="E6" s="16"/>
      <c r="F6" s="39" t="s">
        <v>5887</v>
      </c>
    </row>
    <row r="7" spans="1:6" x14ac:dyDescent="0.45">
      <c r="A7" s="17"/>
      <c r="B7" s="17">
        <v>6</v>
      </c>
      <c r="C7" s="78" t="str">
        <f t="shared" si="0"/>
        <v>GCSE6</v>
      </c>
      <c r="D7" s="72" t="s">
        <v>5927</v>
      </c>
      <c r="E7" s="16"/>
      <c r="F7" s="39" t="s">
        <v>5887</v>
      </c>
    </row>
    <row r="8" spans="1:6" x14ac:dyDescent="0.45">
      <c r="A8" s="17"/>
      <c r="B8" s="17">
        <v>7</v>
      </c>
      <c r="C8" s="78" t="str">
        <f t="shared" si="0"/>
        <v>GCSE7</v>
      </c>
      <c r="D8" s="72" t="s">
        <v>5928</v>
      </c>
      <c r="E8" s="16"/>
      <c r="F8" s="39" t="s">
        <v>5887</v>
      </c>
    </row>
    <row r="9" spans="1:6" ht="15" customHeight="1" x14ac:dyDescent="0.45">
      <c r="A9" s="17"/>
      <c r="B9" s="17">
        <v>8</v>
      </c>
      <c r="C9" s="78" t="str">
        <f t="shared" si="0"/>
        <v>GCSE8</v>
      </c>
      <c r="D9" s="72" t="s">
        <v>5837</v>
      </c>
      <c r="E9" s="73"/>
      <c r="F9" s="39" t="s">
        <v>5887</v>
      </c>
    </row>
    <row r="10" spans="1:6" ht="15.75" customHeight="1" thickBot="1" x14ac:dyDescent="0.5">
      <c r="A10" s="19"/>
      <c r="B10" s="40">
        <v>9</v>
      </c>
      <c r="C10" s="78" t="str">
        <f t="shared" si="0"/>
        <v>GCSE9</v>
      </c>
      <c r="D10" s="74" t="s">
        <v>5929</v>
      </c>
      <c r="E10" s="75"/>
      <c r="F10" s="41" t="s">
        <v>5887</v>
      </c>
    </row>
    <row r="11" spans="1:6" x14ac:dyDescent="0.45">
      <c r="A11" s="17"/>
      <c r="B11" s="17">
        <v>10</v>
      </c>
      <c r="C11" s="79" t="str">
        <f t="shared" si="0"/>
        <v>GCSE10</v>
      </c>
      <c r="D11" s="31" t="s">
        <v>5930</v>
      </c>
      <c r="E11" s="36"/>
      <c r="F11" s="16" t="s">
        <v>5887</v>
      </c>
    </row>
    <row r="12" spans="1:6" x14ac:dyDescent="0.45">
      <c r="A12" s="17"/>
      <c r="B12" s="17">
        <v>11</v>
      </c>
      <c r="C12" s="78" t="str">
        <f t="shared" si="0"/>
        <v>GCSE11</v>
      </c>
      <c r="D12" s="31" t="s">
        <v>5931</v>
      </c>
      <c r="F12" s="16" t="s">
        <v>5887</v>
      </c>
    </row>
    <row r="13" spans="1:6" x14ac:dyDescent="0.45">
      <c r="A13" s="17"/>
      <c r="B13" s="17">
        <v>12</v>
      </c>
      <c r="C13" s="78" t="str">
        <f t="shared" si="0"/>
        <v>GCSE12</v>
      </c>
      <c r="D13" s="31" t="s">
        <v>5932</v>
      </c>
      <c r="F13" s="16" t="s">
        <v>5887</v>
      </c>
    </row>
    <row r="14" spans="1:6" x14ac:dyDescent="0.45">
      <c r="A14" s="17"/>
      <c r="B14" s="17">
        <v>13</v>
      </c>
      <c r="C14" s="78" t="str">
        <f t="shared" si="0"/>
        <v>GCSE13</v>
      </c>
      <c r="D14" s="31" t="s">
        <v>5933</v>
      </c>
      <c r="F14" s="16" t="s">
        <v>5887</v>
      </c>
    </row>
    <row r="15" spans="1:6" x14ac:dyDescent="0.45">
      <c r="A15" s="17"/>
      <c r="B15" s="17">
        <v>14</v>
      </c>
      <c r="C15" s="78" t="str">
        <f t="shared" si="0"/>
        <v>GCSE14</v>
      </c>
      <c r="D15" s="31" t="s">
        <v>402</v>
      </c>
      <c r="E15" s="60"/>
      <c r="F15" s="16" t="s">
        <v>5887</v>
      </c>
    </row>
    <row r="16" spans="1:6" ht="15" customHeight="1" x14ac:dyDescent="0.45">
      <c r="A16" s="17"/>
      <c r="B16" s="17">
        <v>15</v>
      </c>
      <c r="C16" s="78" t="str">
        <f t="shared" si="0"/>
        <v>GCSE15</v>
      </c>
      <c r="D16" s="31" t="s">
        <v>5934</v>
      </c>
      <c r="F16" s="16" t="s">
        <v>5887</v>
      </c>
    </row>
    <row r="17" spans="1:6" x14ac:dyDescent="0.45">
      <c r="A17" s="17"/>
      <c r="B17" s="17">
        <v>16</v>
      </c>
      <c r="C17" s="78" t="str">
        <f t="shared" si="0"/>
        <v>GCSE16</v>
      </c>
      <c r="D17" s="31" t="s">
        <v>5935</v>
      </c>
      <c r="F17" s="16" t="s">
        <v>5887</v>
      </c>
    </row>
    <row r="18" spans="1:6" x14ac:dyDescent="0.45">
      <c r="A18" s="17"/>
      <c r="B18" s="17">
        <v>17</v>
      </c>
      <c r="C18" s="78" t="str">
        <f t="shared" si="0"/>
        <v>GCSE17</v>
      </c>
      <c r="D18" s="31" t="s">
        <v>5936</v>
      </c>
      <c r="F18" s="16" t="s">
        <v>5887</v>
      </c>
    </row>
    <row r="19" spans="1:6" ht="14.65" thickBot="1" x14ac:dyDescent="0.5">
      <c r="A19" s="19"/>
      <c r="B19" s="40">
        <v>18</v>
      </c>
      <c r="C19" s="80" t="str">
        <f t="shared" si="0"/>
        <v>GCSE18</v>
      </c>
      <c r="D19" s="77" t="s">
        <v>5937</v>
      </c>
      <c r="E19" s="33"/>
      <c r="F19" s="16" t="s">
        <v>5887</v>
      </c>
    </row>
    <row r="20" spans="1:6" x14ac:dyDescent="0.45">
      <c r="A20" s="22"/>
      <c r="B20" s="17">
        <v>19</v>
      </c>
      <c r="C20" s="78" t="str">
        <f t="shared" si="0"/>
        <v>GCSE19</v>
      </c>
      <c r="D20" s="25" t="s">
        <v>5938</v>
      </c>
      <c r="F20" s="24" t="s">
        <v>5887</v>
      </c>
    </row>
    <row r="21" spans="1:6" x14ac:dyDescent="0.45">
      <c r="A21" s="17"/>
      <c r="B21" s="17">
        <v>20</v>
      </c>
      <c r="C21" s="78" t="str">
        <f t="shared" si="0"/>
        <v>GCSE20</v>
      </c>
      <c r="D21" s="25" t="s">
        <v>5939</v>
      </c>
      <c r="F21" s="16" t="s">
        <v>5887</v>
      </c>
    </row>
    <row r="22" spans="1:6" x14ac:dyDescent="0.45">
      <c r="A22" s="17"/>
      <c r="B22" s="17">
        <v>21</v>
      </c>
      <c r="C22" s="78" t="str">
        <f t="shared" si="0"/>
        <v>GCSE21</v>
      </c>
      <c r="D22" s="25" t="s">
        <v>5940</v>
      </c>
      <c r="F22" s="16" t="s">
        <v>5887</v>
      </c>
    </row>
    <row r="23" spans="1:6" x14ac:dyDescent="0.45">
      <c r="A23" s="17"/>
      <c r="B23" s="17">
        <v>22</v>
      </c>
      <c r="C23" s="78" t="str">
        <f t="shared" si="0"/>
        <v>GCSE22</v>
      </c>
      <c r="D23" s="25" t="s">
        <v>5941</v>
      </c>
      <c r="F23" s="16" t="s">
        <v>5887</v>
      </c>
    </row>
    <row r="24" spans="1:6" x14ac:dyDescent="0.45">
      <c r="A24" s="17"/>
      <c r="B24" s="17">
        <v>23</v>
      </c>
      <c r="C24" s="78" t="str">
        <f t="shared" si="0"/>
        <v>GCSE23</v>
      </c>
      <c r="D24" s="25" t="s">
        <v>172</v>
      </c>
      <c r="F24" s="16" t="s">
        <v>5887</v>
      </c>
    </row>
    <row r="25" spans="1:6" x14ac:dyDescent="0.45">
      <c r="A25" s="17"/>
      <c r="B25" s="17">
        <v>24</v>
      </c>
      <c r="C25" s="78" t="str">
        <f t="shared" si="0"/>
        <v>GCSE24</v>
      </c>
      <c r="D25" s="25" t="s">
        <v>5942</v>
      </c>
      <c r="F25" s="16" t="s">
        <v>5887</v>
      </c>
    </row>
    <row r="26" spans="1:6" x14ac:dyDescent="0.45">
      <c r="A26" s="17"/>
      <c r="B26" s="17">
        <v>25</v>
      </c>
      <c r="C26" s="78" t="str">
        <f t="shared" si="0"/>
        <v>GCSE25</v>
      </c>
      <c r="D26" s="25" t="s">
        <v>5943</v>
      </c>
      <c r="F26" s="16" t="s">
        <v>5887</v>
      </c>
    </row>
    <row r="27" spans="1:6" x14ac:dyDescent="0.45">
      <c r="A27" s="17"/>
      <c r="B27" s="17">
        <v>26</v>
      </c>
      <c r="C27" s="78" t="str">
        <f t="shared" si="0"/>
        <v>GCSE26</v>
      </c>
      <c r="D27" s="25" t="s">
        <v>5944</v>
      </c>
      <c r="F27" s="16" t="s">
        <v>5887</v>
      </c>
    </row>
    <row r="28" spans="1:6" ht="15" customHeight="1" thickBot="1" x14ac:dyDescent="0.5">
      <c r="A28" s="19"/>
      <c r="B28" s="40">
        <v>27</v>
      </c>
      <c r="C28" s="78" t="str">
        <f t="shared" si="0"/>
        <v>GCSE27</v>
      </c>
      <c r="D28" s="28" t="s">
        <v>5945</v>
      </c>
      <c r="E28" s="33"/>
      <c r="F28" s="16" t="s">
        <v>5887</v>
      </c>
    </row>
    <row r="29" spans="1:6" x14ac:dyDescent="0.45">
      <c r="A29" s="22"/>
      <c r="B29" s="17">
        <v>28</v>
      </c>
      <c r="C29" s="79" t="str">
        <f t="shared" si="0"/>
        <v>GCSE28</v>
      </c>
      <c r="D29" s="31" t="s">
        <v>5946</v>
      </c>
      <c r="E29" s="35"/>
      <c r="F29" s="24" t="s">
        <v>5887</v>
      </c>
    </row>
    <row r="30" spans="1:6" x14ac:dyDescent="0.45">
      <c r="A30" s="17"/>
      <c r="B30" s="17">
        <v>29</v>
      </c>
      <c r="C30" s="78" t="str">
        <f t="shared" si="0"/>
        <v>GCSE29</v>
      </c>
      <c r="D30" s="31" t="s">
        <v>5856</v>
      </c>
      <c r="F30" s="16" t="s">
        <v>5887</v>
      </c>
    </row>
    <row r="31" spans="1:6" x14ac:dyDescent="0.45">
      <c r="A31" s="17"/>
      <c r="B31" s="17">
        <v>30</v>
      </c>
      <c r="C31" s="78" t="str">
        <f t="shared" si="0"/>
        <v>GCSE30</v>
      </c>
      <c r="D31" s="31" t="s">
        <v>8</v>
      </c>
      <c r="F31" s="16" t="s">
        <v>5887</v>
      </c>
    </row>
    <row r="32" spans="1:6" x14ac:dyDescent="0.45">
      <c r="A32" s="17"/>
      <c r="B32" s="17">
        <v>31</v>
      </c>
      <c r="C32" s="78" t="str">
        <f t="shared" si="0"/>
        <v>GCSE31</v>
      </c>
      <c r="D32" s="31" t="s">
        <v>5947</v>
      </c>
      <c r="F32" s="16" t="s">
        <v>5887</v>
      </c>
    </row>
    <row r="33" spans="1:6" x14ac:dyDescent="0.45">
      <c r="A33" s="17"/>
      <c r="B33" s="17">
        <v>32</v>
      </c>
      <c r="C33" s="78" t="str">
        <f t="shared" si="0"/>
        <v>GCSE32</v>
      </c>
      <c r="D33" s="31" t="s">
        <v>5948</v>
      </c>
      <c r="F33" s="16" t="s">
        <v>5887</v>
      </c>
    </row>
    <row r="34" spans="1:6" x14ac:dyDescent="0.45">
      <c r="A34" s="17"/>
      <c r="B34" s="17">
        <v>33</v>
      </c>
      <c r="C34" s="78" t="str">
        <f t="shared" si="0"/>
        <v>GCSE33</v>
      </c>
      <c r="D34" s="31" t="s">
        <v>5949</v>
      </c>
      <c r="F34" s="16" t="s">
        <v>5887</v>
      </c>
    </row>
    <row r="35" spans="1:6" x14ac:dyDescent="0.45">
      <c r="A35" s="17"/>
      <c r="B35" s="17">
        <v>34</v>
      </c>
      <c r="C35" s="78" t="str">
        <f t="shared" si="0"/>
        <v>GCSE34</v>
      </c>
      <c r="D35" s="31" t="s">
        <v>5950</v>
      </c>
      <c r="F35" s="16" t="s">
        <v>5887</v>
      </c>
    </row>
    <row r="36" spans="1:6" x14ac:dyDescent="0.45">
      <c r="A36" s="17"/>
      <c r="B36" s="17">
        <v>35</v>
      </c>
      <c r="C36" s="78" t="str">
        <f t="shared" si="0"/>
        <v>GCSE35</v>
      </c>
      <c r="D36" s="31" t="s">
        <v>5951</v>
      </c>
      <c r="F36" s="16" t="s">
        <v>5887</v>
      </c>
    </row>
    <row r="37" spans="1:6" ht="14.65" thickBot="1" x14ac:dyDescent="0.5">
      <c r="A37" s="19"/>
      <c r="B37" s="40">
        <v>36</v>
      </c>
      <c r="C37" s="80" t="str">
        <f t="shared" si="0"/>
        <v>GCSE36</v>
      </c>
      <c r="D37" s="77" t="s">
        <v>5952</v>
      </c>
      <c r="F37" s="16" t="s">
        <v>5887</v>
      </c>
    </row>
    <row r="38" spans="1:6" x14ac:dyDescent="0.45">
      <c r="A38" s="22"/>
      <c r="B38" s="17">
        <v>37</v>
      </c>
      <c r="C38" s="78" t="str">
        <f t="shared" si="0"/>
        <v>GCSE37</v>
      </c>
      <c r="D38" s="25" t="s">
        <v>5953</v>
      </c>
      <c r="E38" s="35"/>
      <c r="F38" s="24" t="s">
        <v>5887</v>
      </c>
    </row>
    <row r="39" spans="1:6" x14ac:dyDescent="0.45">
      <c r="A39" s="17"/>
      <c r="B39" s="17">
        <v>38</v>
      </c>
      <c r="C39" s="78" t="str">
        <f t="shared" si="0"/>
        <v>GCSE38</v>
      </c>
      <c r="D39" s="25" t="s">
        <v>1968</v>
      </c>
      <c r="F39" s="16" t="s">
        <v>5887</v>
      </c>
    </row>
    <row r="40" spans="1:6" x14ac:dyDescent="0.45">
      <c r="A40" s="17"/>
      <c r="B40" s="17">
        <v>39</v>
      </c>
      <c r="C40" s="78" t="str">
        <f t="shared" si="0"/>
        <v>GCSE39</v>
      </c>
      <c r="D40" s="25" t="s">
        <v>5954</v>
      </c>
      <c r="F40" s="16" t="s">
        <v>5887</v>
      </c>
    </row>
    <row r="41" spans="1:6" x14ac:dyDescent="0.45">
      <c r="A41" s="17"/>
      <c r="B41" s="17">
        <v>40</v>
      </c>
      <c r="C41" s="78" t="str">
        <f t="shared" si="0"/>
        <v>GCSE40</v>
      </c>
      <c r="D41" s="25" t="s">
        <v>5955</v>
      </c>
      <c r="F41" s="16" t="s">
        <v>5887</v>
      </c>
    </row>
    <row r="42" spans="1:6" x14ac:dyDescent="0.45">
      <c r="A42" s="17"/>
      <c r="B42" s="17">
        <v>41</v>
      </c>
      <c r="C42" s="78" t="str">
        <f t="shared" si="0"/>
        <v>GCSE41</v>
      </c>
      <c r="D42" s="25" t="s">
        <v>5956</v>
      </c>
      <c r="E42" s="76"/>
      <c r="F42" s="16" t="s">
        <v>5887</v>
      </c>
    </row>
    <row r="43" spans="1:6" x14ac:dyDescent="0.45">
      <c r="A43" s="17"/>
      <c r="B43" s="17">
        <v>42</v>
      </c>
      <c r="C43" s="78" t="str">
        <f t="shared" si="0"/>
        <v>GCSE42</v>
      </c>
      <c r="D43" s="25" t="s">
        <v>5957</v>
      </c>
      <c r="F43" s="16" t="s">
        <v>5887</v>
      </c>
    </row>
    <row r="44" spans="1:6" x14ac:dyDescent="0.45">
      <c r="A44" s="17"/>
      <c r="B44" s="17">
        <v>43</v>
      </c>
      <c r="C44" s="78" t="str">
        <f t="shared" si="0"/>
        <v>GCSE43</v>
      </c>
      <c r="D44" s="25" t="s">
        <v>5958</v>
      </c>
      <c r="F44" s="16" t="s">
        <v>5887</v>
      </c>
    </row>
    <row r="45" spans="1:6" x14ac:dyDescent="0.45">
      <c r="A45" s="17"/>
      <c r="B45" s="17">
        <v>44</v>
      </c>
      <c r="C45" s="78" t="str">
        <f t="shared" si="0"/>
        <v>GCSE44</v>
      </c>
      <c r="D45" s="25" t="s">
        <v>5959</v>
      </c>
      <c r="F45" s="16" t="s">
        <v>5887</v>
      </c>
    </row>
    <row r="46" spans="1:6" ht="14.65" thickBot="1" x14ac:dyDescent="0.5">
      <c r="A46" s="19"/>
      <c r="B46" s="40">
        <v>45</v>
      </c>
      <c r="C46" s="78" t="str">
        <f t="shared" si="0"/>
        <v>GCSE45</v>
      </c>
      <c r="D46" s="28" t="s">
        <v>5960</v>
      </c>
      <c r="E46" s="33"/>
      <c r="F46" s="16" t="s">
        <v>5887</v>
      </c>
    </row>
    <row r="47" spans="1:6" x14ac:dyDescent="0.45">
      <c r="A47" s="22"/>
      <c r="B47" s="17">
        <v>46</v>
      </c>
      <c r="C47" s="79" t="str">
        <f t="shared" si="0"/>
        <v>GCSE46</v>
      </c>
      <c r="D47" s="31" t="s">
        <v>5961</v>
      </c>
      <c r="E47" s="35"/>
      <c r="F47" s="24" t="s">
        <v>5887</v>
      </c>
    </row>
    <row r="48" spans="1:6" x14ac:dyDescent="0.45">
      <c r="A48" s="17"/>
      <c r="B48" s="17">
        <v>47</v>
      </c>
      <c r="C48" s="78" t="str">
        <f t="shared" si="0"/>
        <v>GCSE47</v>
      </c>
      <c r="D48" s="31" t="s">
        <v>5962</v>
      </c>
      <c r="F48" s="16" t="s">
        <v>5887</v>
      </c>
    </row>
    <row r="49" spans="1:6" x14ac:dyDescent="0.45">
      <c r="A49" s="17"/>
      <c r="B49" s="17">
        <v>48</v>
      </c>
      <c r="C49" s="78" t="str">
        <f t="shared" si="0"/>
        <v>GCSE48</v>
      </c>
      <c r="D49" s="31" t="s">
        <v>5963</v>
      </c>
      <c r="F49" s="16" t="s">
        <v>5887</v>
      </c>
    </row>
    <row r="50" spans="1:6" x14ac:dyDescent="0.45">
      <c r="A50" s="17"/>
      <c r="B50" s="17">
        <v>49</v>
      </c>
      <c r="C50" s="78" t="str">
        <f t="shared" si="0"/>
        <v>GCSE49</v>
      </c>
      <c r="D50" s="31" t="s">
        <v>5964</v>
      </c>
      <c r="F50" s="16" t="s">
        <v>5887</v>
      </c>
    </row>
    <row r="51" spans="1:6" ht="15" customHeight="1" x14ac:dyDescent="0.45">
      <c r="A51" s="17"/>
      <c r="B51" s="17">
        <v>50</v>
      </c>
      <c r="C51" s="78" t="str">
        <f t="shared" si="0"/>
        <v>GCSE50</v>
      </c>
      <c r="D51" s="31" t="s">
        <v>5965</v>
      </c>
      <c r="F51" s="16" t="s">
        <v>5887</v>
      </c>
    </row>
    <row r="52" spans="1:6" x14ac:dyDescent="0.45">
      <c r="A52" s="17"/>
      <c r="B52" s="17">
        <v>51</v>
      </c>
      <c r="C52" s="78" t="str">
        <f t="shared" si="0"/>
        <v>GCSE51</v>
      </c>
      <c r="D52" s="31" t="s">
        <v>5966</v>
      </c>
      <c r="F52" s="16" t="s">
        <v>5887</v>
      </c>
    </row>
    <row r="53" spans="1:6" x14ac:dyDescent="0.45">
      <c r="A53" s="17"/>
      <c r="B53" s="17">
        <v>52</v>
      </c>
      <c r="C53" s="78" t="str">
        <f t="shared" si="0"/>
        <v>GCSE52</v>
      </c>
      <c r="D53" s="31" t="s">
        <v>5967</v>
      </c>
      <c r="F53" s="16" t="s">
        <v>5887</v>
      </c>
    </row>
    <row r="54" spans="1:6" x14ac:dyDescent="0.45">
      <c r="A54" s="17"/>
      <c r="B54" s="17">
        <v>53</v>
      </c>
      <c r="C54" s="78" t="str">
        <f t="shared" si="0"/>
        <v>GCSE53</v>
      </c>
      <c r="D54" s="31" t="s">
        <v>5968</v>
      </c>
      <c r="F54" s="16" t="s">
        <v>5887</v>
      </c>
    </row>
    <row r="55" spans="1:6" ht="14.65" thickBot="1" x14ac:dyDescent="0.5">
      <c r="A55" s="40"/>
      <c r="B55" s="40">
        <v>54</v>
      </c>
      <c r="C55" s="80" t="str">
        <f t="shared" si="0"/>
        <v>GCSE54</v>
      </c>
      <c r="D55" s="41"/>
      <c r="E55" s="33"/>
      <c r="F55" s="42"/>
    </row>
    <row r="56" spans="1:6" x14ac:dyDescent="0.45">
      <c r="B56" s="43"/>
    </row>
    <row r="57" spans="1:6" x14ac:dyDescent="0.45">
      <c r="B57" s="43"/>
    </row>
    <row r="58" spans="1:6" x14ac:dyDescent="0.45">
      <c r="B58" s="43"/>
    </row>
    <row r="59" spans="1:6" x14ac:dyDescent="0.45">
      <c r="B59" s="43"/>
    </row>
    <row r="60" spans="1:6" x14ac:dyDescent="0.45">
      <c r="B60" s="43"/>
    </row>
    <row r="61" spans="1:6" x14ac:dyDescent="0.45">
      <c r="B61" s="43"/>
    </row>
    <row r="62" spans="1:6" x14ac:dyDescent="0.45">
      <c r="B62" s="43"/>
    </row>
    <row r="63" spans="1:6" x14ac:dyDescent="0.45">
      <c r="B63" s="43"/>
    </row>
    <row r="64" spans="1:6" x14ac:dyDescent="0.45">
      <c r="B64" s="43"/>
    </row>
    <row r="65" spans="2:2" x14ac:dyDescent="0.45">
      <c r="B65" s="43"/>
    </row>
    <row r="66" spans="2:2" x14ac:dyDescent="0.45">
      <c r="B66" s="43"/>
    </row>
    <row r="67" spans="2:2" x14ac:dyDescent="0.45">
      <c r="B67" s="4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EE551BD3D16948A1095239F658D90C" ma:contentTypeVersion="13" ma:contentTypeDescription="Create a new document." ma:contentTypeScope="" ma:versionID="1e567a8db9ae9765f72b115ca5b83247">
  <xsd:schema xmlns:xsd="http://www.w3.org/2001/XMLSchema" xmlns:xs="http://www.w3.org/2001/XMLSchema" xmlns:p="http://schemas.microsoft.com/office/2006/metadata/properties" xmlns:ns2="ffe961fc-a550-4b13-899c-56825124c75e" xmlns:ns3="68817cfd-b473-4c2e-abf7-abc3f1d225cf" targetNamespace="http://schemas.microsoft.com/office/2006/metadata/properties" ma:root="true" ma:fieldsID="1d5207eb77a670e08927ccdec8fa42ab" ns2:_="" ns3:_="">
    <xsd:import namespace="ffe961fc-a550-4b13-899c-56825124c75e"/>
    <xsd:import namespace="68817cfd-b473-4c2e-abf7-abc3f1d225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961fc-a550-4b13-899c-56825124c7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17cfd-b473-4c2e-abf7-abc3f1d225c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417A9C-E7FD-4F14-BA9E-C1628B2FC8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68B907-4AC9-43C1-8790-72160EF14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e961fc-a550-4b13-899c-56825124c75e"/>
    <ds:schemaRef ds:uri="68817cfd-b473-4c2e-abf7-abc3f1d225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F46F55-DF7A-48E0-A4C9-8A3E68A45873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ffe961fc-a550-4b13-899c-56825124c75e"/>
    <ds:schemaRef ds:uri="http://schemas.microsoft.com/office/2006/metadata/properties"/>
    <ds:schemaRef ds:uri="http://purl.org/dc/elements/1.1/"/>
    <ds:schemaRef ds:uri="http://schemas.microsoft.com/office/infopath/2007/PartnerControls"/>
    <ds:schemaRef ds:uri="68817cfd-b473-4c2e-abf7-abc3f1d225c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Current H5P</vt:lpstr>
      <vt:lpstr>LessonLO</vt:lpstr>
      <vt:lpstr>Tiny</vt:lpstr>
      <vt:lpstr>Mini</vt:lpstr>
      <vt:lpstr>Junior</vt:lpstr>
      <vt:lpstr>Senior</vt:lpstr>
      <vt:lpstr>GCSE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Jake Kealey</cp:lastModifiedBy>
  <cp:revision/>
  <dcterms:created xsi:type="dcterms:W3CDTF">2022-01-14T03:53:53Z</dcterms:created>
  <dcterms:modified xsi:type="dcterms:W3CDTF">2022-03-14T12:44:54Z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0x010100CEEE551BD3D16948A1095239F658D90C</vt:lpwstr>
  </property>
</Properties>
</file>