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tudy Material\Data Analyst-CI\6. Project 2 - GS\"/>
    </mc:Choice>
  </mc:AlternateContent>
  <xr:revisionPtr revIDLastSave="0" documentId="13_ncr:1_{0C19AE8D-DE9F-441A-B5CC-129381F8CD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Calculations" sheetId="2" r:id="rId2"/>
    <sheet name="Company X Order Report" sheetId="3" r:id="rId3"/>
    <sheet name="Company X Pincode Zones" sheetId="4" r:id="rId4"/>
    <sheet name="Company X SKU Master" sheetId="5" r:id="rId5"/>
    <sheet name="Courier Company Invoice" sheetId="6" r:id="rId6"/>
    <sheet name="Courier Company Rates" sheetId="7" r:id="rId7"/>
  </sheets>
  <definedNames>
    <definedName name="_xlnm._FilterDatabase" localSheetId="1" hidden="1">Calculations!$A$1:$X$125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2" i="2"/>
  <c r="L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E2" i="2"/>
  <c r="E1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Q2" i="2"/>
  <c r="H2" i="2"/>
  <c r="G2" i="2"/>
  <c r="D2" i="2"/>
  <c r="C2" i="2"/>
  <c r="S2" i="2" s="1"/>
  <c r="B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F5" i="2"/>
  <c r="F6" i="2"/>
  <c r="F9" i="2"/>
  <c r="F10" i="2"/>
  <c r="F13" i="2"/>
  <c r="F14" i="2"/>
  <c r="F17" i="2"/>
  <c r="F18" i="2"/>
  <c r="F21" i="2"/>
  <c r="F22" i="2"/>
  <c r="F25" i="2"/>
  <c r="F26" i="2"/>
  <c r="F29" i="2"/>
  <c r="F30" i="2"/>
  <c r="F33" i="2"/>
  <c r="F34" i="2"/>
  <c r="F37" i="2"/>
  <c r="F38" i="2"/>
  <c r="F41" i="2"/>
  <c r="F42" i="2"/>
  <c r="F45" i="2"/>
  <c r="F46" i="2"/>
  <c r="F49" i="2"/>
  <c r="F50" i="2"/>
  <c r="F53" i="2"/>
  <c r="F54" i="2"/>
  <c r="F57" i="2"/>
  <c r="F58" i="2"/>
  <c r="F61" i="2"/>
  <c r="F62" i="2"/>
  <c r="F65" i="2"/>
  <c r="F66" i="2"/>
  <c r="F69" i="2"/>
  <c r="F70" i="2"/>
  <c r="F73" i="2"/>
  <c r="F74" i="2"/>
  <c r="F77" i="2"/>
  <c r="F78" i="2"/>
  <c r="F81" i="2"/>
  <c r="F82" i="2"/>
  <c r="F85" i="2"/>
  <c r="F86" i="2"/>
  <c r="F89" i="2"/>
  <c r="F90" i="2"/>
  <c r="F93" i="2"/>
  <c r="F94" i="2"/>
  <c r="F97" i="2"/>
  <c r="F98" i="2"/>
  <c r="F101" i="2"/>
  <c r="F102" i="2"/>
  <c r="F105" i="2"/>
  <c r="F106" i="2"/>
  <c r="F109" i="2"/>
  <c r="F110" i="2"/>
  <c r="F113" i="2"/>
  <c r="F114" i="2"/>
  <c r="F117" i="2"/>
  <c r="F118" i="2"/>
  <c r="F121" i="2"/>
  <c r="F122" i="2"/>
  <c r="F125" i="2"/>
  <c r="D3" i="2"/>
  <c r="D4" i="2"/>
  <c r="D5" i="2"/>
  <c r="D6" i="2"/>
  <c r="D7" i="2"/>
  <c r="F7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F23" i="2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F39" i="2" s="1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F55" i="2" s="1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F71" i="2" s="1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F87" i="2" s="1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F103" i="2" s="1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F119" i="2" s="1"/>
  <c r="D120" i="2"/>
  <c r="D121" i="2"/>
  <c r="D122" i="2"/>
  <c r="D123" i="2"/>
  <c r="D124" i="2"/>
  <c r="D1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S44" i="2" s="1"/>
  <c r="C45" i="2"/>
  <c r="C46" i="2"/>
  <c r="S46" i="2" s="1"/>
  <c r="C47" i="2"/>
  <c r="C48" i="2"/>
  <c r="S48" i="2" s="1"/>
  <c r="C49" i="2"/>
  <c r="C50" i="2"/>
  <c r="S50" i="2" s="1"/>
  <c r="C51" i="2"/>
  <c r="C52" i="2"/>
  <c r="S52" i="2" s="1"/>
  <c r="C53" i="2"/>
  <c r="C54" i="2"/>
  <c r="S54" i="2" s="1"/>
  <c r="C55" i="2"/>
  <c r="C56" i="2"/>
  <c r="S56" i="2" s="1"/>
  <c r="C57" i="2"/>
  <c r="C58" i="2"/>
  <c r="S58" i="2" s="1"/>
  <c r="C59" i="2"/>
  <c r="C60" i="2"/>
  <c r="S60" i="2" s="1"/>
  <c r="C61" i="2"/>
  <c r="C62" i="2"/>
  <c r="S62" i="2" s="1"/>
  <c r="C63" i="2"/>
  <c r="C64" i="2"/>
  <c r="S64" i="2" s="1"/>
  <c r="C65" i="2"/>
  <c r="C66" i="2"/>
  <c r="S66" i="2" s="1"/>
  <c r="C67" i="2"/>
  <c r="C68" i="2"/>
  <c r="S68" i="2" s="1"/>
  <c r="C69" i="2"/>
  <c r="C70" i="2"/>
  <c r="S70" i="2" s="1"/>
  <c r="C71" i="2"/>
  <c r="C72" i="2"/>
  <c r="S72" i="2" s="1"/>
  <c r="C73" i="2"/>
  <c r="C74" i="2"/>
  <c r="S74" i="2" s="1"/>
  <c r="C75" i="2"/>
  <c r="C76" i="2"/>
  <c r="S76" i="2" s="1"/>
  <c r="C77" i="2"/>
  <c r="C78" i="2"/>
  <c r="S78" i="2" s="1"/>
  <c r="C79" i="2"/>
  <c r="C80" i="2"/>
  <c r="S80" i="2" s="1"/>
  <c r="C81" i="2"/>
  <c r="C82" i="2"/>
  <c r="S82" i="2" s="1"/>
  <c r="C83" i="2"/>
  <c r="C84" i="2"/>
  <c r="S84" i="2" s="1"/>
  <c r="C85" i="2"/>
  <c r="C86" i="2"/>
  <c r="S86" i="2" s="1"/>
  <c r="C87" i="2"/>
  <c r="C88" i="2"/>
  <c r="S88" i="2" s="1"/>
  <c r="C89" i="2"/>
  <c r="C90" i="2"/>
  <c r="S90" i="2" s="1"/>
  <c r="C91" i="2"/>
  <c r="C92" i="2"/>
  <c r="S92" i="2" s="1"/>
  <c r="C93" i="2"/>
  <c r="C94" i="2"/>
  <c r="S94" i="2" s="1"/>
  <c r="C95" i="2"/>
  <c r="C96" i="2"/>
  <c r="S96" i="2" s="1"/>
  <c r="C97" i="2"/>
  <c r="C98" i="2"/>
  <c r="S98" i="2" s="1"/>
  <c r="C99" i="2"/>
  <c r="C100" i="2"/>
  <c r="S100" i="2" s="1"/>
  <c r="C101" i="2"/>
  <c r="C102" i="2"/>
  <c r="S102" i="2" s="1"/>
  <c r="C103" i="2"/>
  <c r="C104" i="2"/>
  <c r="S104" i="2" s="1"/>
  <c r="C105" i="2"/>
  <c r="C106" i="2"/>
  <c r="S106" i="2" s="1"/>
  <c r="C107" i="2"/>
  <c r="C108" i="2"/>
  <c r="S108" i="2" s="1"/>
  <c r="C109" i="2"/>
  <c r="C110" i="2"/>
  <c r="S110" i="2" s="1"/>
  <c r="C111" i="2"/>
  <c r="C112" i="2"/>
  <c r="S112" i="2" s="1"/>
  <c r="C113" i="2"/>
  <c r="C114" i="2"/>
  <c r="S114" i="2" s="1"/>
  <c r="C115" i="2"/>
  <c r="C116" i="2"/>
  <c r="S116" i="2" s="1"/>
  <c r="C117" i="2"/>
  <c r="C118" i="2"/>
  <c r="S118" i="2" s="1"/>
  <c r="C119" i="2"/>
  <c r="C120" i="2"/>
  <c r="S120" i="2" s="1"/>
  <c r="C121" i="2"/>
  <c r="C122" i="2"/>
  <c r="S122" i="2" s="1"/>
  <c r="C123" i="2"/>
  <c r="C124" i="2"/>
  <c r="S124" i="2" s="1"/>
  <c r="C1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2" i="3"/>
  <c r="D1" i="2"/>
  <c r="C1" i="2"/>
  <c r="B1" i="2"/>
  <c r="A1" i="2"/>
  <c r="S40" i="2" l="1"/>
  <c r="K40" i="2"/>
  <c r="S24" i="2"/>
  <c r="K24" i="2"/>
  <c r="S16" i="2"/>
  <c r="K16" i="2"/>
  <c r="S8" i="2"/>
  <c r="K8" i="2"/>
  <c r="S42" i="2"/>
  <c r="K42" i="2"/>
  <c r="S38" i="2"/>
  <c r="K38" i="2"/>
  <c r="S34" i="2"/>
  <c r="K34" i="2"/>
  <c r="S30" i="2"/>
  <c r="K30" i="2"/>
  <c r="S26" i="2"/>
  <c r="K26" i="2"/>
  <c r="S22" i="2"/>
  <c r="K22" i="2"/>
  <c r="S18" i="2"/>
  <c r="K18" i="2"/>
  <c r="S14" i="2"/>
  <c r="K14" i="2"/>
  <c r="S10" i="2"/>
  <c r="K10" i="2"/>
  <c r="S6" i="2"/>
  <c r="K6" i="2"/>
  <c r="F123" i="2"/>
  <c r="F115" i="2"/>
  <c r="F111" i="2"/>
  <c r="F107" i="2"/>
  <c r="F99" i="2"/>
  <c r="F95" i="2"/>
  <c r="F91" i="2"/>
  <c r="F83" i="2"/>
  <c r="F79" i="2"/>
  <c r="F75" i="2"/>
  <c r="F67" i="2"/>
  <c r="F63" i="2"/>
  <c r="F59" i="2"/>
  <c r="F51" i="2"/>
  <c r="F47" i="2"/>
  <c r="F43" i="2"/>
  <c r="F35" i="2"/>
  <c r="F31" i="2"/>
  <c r="F27" i="2"/>
  <c r="F19" i="2"/>
  <c r="F15" i="2"/>
  <c r="F11" i="2"/>
  <c r="F3" i="2"/>
  <c r="K122" i="2"/>
  <c r="K114" i="2"/>
  <c r="K106" i="2"/>
  <c r="K98" i="2"/>
  <c r="K90" i="2"/>
  <c r="K82" i="2"/>
  <c r="K74" i="2"/>
  <c r="K66" i="2"/>
  <c r="K58" i="2"/>
  <c r="K50" i="2"/>
  <c r="S28" i="2"/>
  <c r="K28" i="2"/>
  <c r="S125" i="2"/>
  <c r="K125" i="2"/>
  <c r="S121" i="2"/>
  <c r="K121" i="2"/>
  <c r="S117" i="2"/>
  <c r="K117" i="2"/>
  <c r="S113" i="2"/>
  <c r="K113" i="2"/>
  <c r="S109" i="2"/>
  <c r="K109" i="2"/>
  <c r="S105" i="2"/>
  <c r="K105" i="2"/>
  <c r="S101" i="2"/>
  <c r="K101" i="2"/>
  <c r="S97" i="2"/>
  <c r="K97" i="2"/>
  <c r="S93" i="2"/>
  <c r="K93" i="2"/>
  <c r="S89" i="2"/>
  <c r="K89" i="2"/>
  <c r="S85" i="2"/>
  <c r="K85" i="2"/>
  <c r="S81" i="2"/>
  <c r="K81" i="2"/>
  <c r="S77" i="2"/>
  <c r="K77" i="2"/>
  <c r="S73" i="2"/>
  <c r="K73" i="2"/>
  <c r="S69" i="2"/>
  <c r="K69" i="2"/>
  <c r="S65" i="2"/>
  <c r="K65" i="2"/>
  <c r="S61" i="2"/>
  <c r="K61" i="2"/>
  <c r="S57" i="2"/>
  <c r="K57" i="2"/>
  <c r="S53" i="2"/>
  <c r="K53" i="2"/>
  <c r="S49" i="2"/>
  <c r="K49" i="2"/>
  <c r="S45" i="2"/>
  <c r="K45" i="2"/>
  <c r="S41" i="2"/>
  <c r="K41" i="2"/>
  <c r="S37" i="2"/>
  <c r="K37" i="2"/>
  <c r="S33" i="2"/>
  <c r="K33" i="2"/>
  <c r="S29" i="2"/>
  <c r="K29" i="2"/>
  <c r="S25" i="2"/>
  <c r="K25" i="2"/>
  <c r="S21" i="2"/>
  <c r="K21" i="2"/>
  <c r="S17" i="2"/>
  <c r="K17" i="2"/>
  <c r="S13" i="2"/>
  <c r="K13" i="2"/>
  <c r="S9" i="2"/>
  <c r="K9" i="2"/>
  <c r="S5" i="2"/>
  <c r="K5" i="2"/>
  <c r="X40" i="2"/>
  <c r="X28" i="2"/>
  <c r="X24" i="2"/>
  <c r="X16" i="2"/>
  <c r="K120" i="2"/>
  <c r="K112" i="2"/>
  <c r="K104" i="2"/>
  <c r="K96" i="2"/>
  <c r="K88" i="2"/>
  <c r="K80" i="2"/>
  <c r="K72" i="2"/>
  <c r="K64" i="2"/>
  <c r="K56" i="2"/>
  <c r="K48" i="2"/>
  <c r="S36" i="2"/>
  <c r="K36" i="2"/>
  <c r="S20" i="2"/>
  <c r="K20" i="2"/>
  <c r="S12" i="2"/>
  <c r="K12" i="2"/>
  <c r="S4" i="2"/>
  <c r="K4" i="2"/>
  <c r="K118" i="2"/>
  <c r="K110" i="2"/>
  <c r="K102" i="2"/>
  <c r="K94" i="2"/>
  <c r="K86" i="2"/>
  <c r="K78" i="2"/>
  <c r="K70" i="2"/>
  <c r="K62" i="2"/>
  <c r="K54" i="2"/>
  <c r="K46" i="2"/>
  <c r="S32" i="2"/>
  <c r="K32" i="2"/>
  <c r="S123" i="2"/>
  <c r="K123" i="2"/>
  <c r="S119" i="2"/>
  <c r="K119" i="2"/>
  <c r="S115" i="2"/>
  <c r="K115" i="2"/>
  <c r="S111" i="2"/>
  <c r="K111" i="2"/>
  <c r="S107" i="2"/>
  <c r="K107" i="2"/>
  <c r="S103" i="2"/>
  <c r="K103" i="2"/>
  <c r="S99" i="2"/>
  <c r="K99" i="2"/>
  <c r="S95" i="2"/>
  <c r="K95" i="2"/>
  <c r="S91" i="2"/>
  <c r="K91" i="2"/>
  <c r="S87" i="2"/>
  <c r="K87" i="2"/>
  <c r="S83" i="2"/>
  <c r="K83" i="2"/>
  <c r="S79" i="2"/>
  <c r="K79" i="2"/>
  <c r="S75" i="2"/>
  <c r="K75" i="2"/>
  <c r="S71" i="2"/>
  <c r="K71" i="2"/>
  <c r="S67" i="2"/>
  <c r="K67" i="2"/>
  <c r="S63" i="2"/>
  <c r="K63" i="2"/>
  <c r="S59" i="2"/>
  <c r="K59" i="2"/>
  <c r="S55" i="2"/>
  <c r="K55" i="2"/>
  <c r="S51" i="2"/>
  <c r="K51" i="2"/>
  <c r="S47" i="2"/>
  <c r="K47" i="2"/>
  <c r="S43" i="2"/>
  <c r="K43" i="2"/>
  <c r="S39" i="2"/>
  <c r="K39" i="2"/>
  <c r="S35" i="2"/>
  <c r="K35" i="2"/>
  <c r="S31" i="2"/>
  <c r="K31" i="2"/>
  <c r="S27" i="2"/>
  <c r="K27" i="2"/>
  <c r="S23" i="2"/>
  <c r="K23" i="2"/>
  <c r="S19" i="2"/>
  <c r="K19" i="2"/>
  <c r="S15" i="2"/>
  <c r="K15" i="2"/>
  <c r="S11" i="2"/>
  <c r="K11" i="2"/>
  <c r="S7" i="2"/>
  <c r="K7" i="2"/>
  <c r="S3" i="2"/>
  <c r="K3" i="2"/>
  <c r="X78" i="2"/>
  <c r="X70" i="2"/>
  <c r="X66" i="2"/>
  <c r="X62" i="2"/>
  <c r="X58" i="2"/>
  <c r="X54" i="2"/>
  <c r="X50" i="2"/>
  <c r="X46" i="2"/>
  <c r="X42" i="2"/>
  <c r="X38" i="2"/>
  <c r="X34" i="2"/>
  <c r="X30" i="2"/>
  <c r="X26" i="2"/>
  <c r="X22" i="2"/>
  <c r="X18" i="2"/>
  <c r="X14" i="2"/>
  <c r="X10" i="2"/>
  <c r="X6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K124" i="2"/>
  <c r="K116" i="2"/>
  <c r="K108" i="2"/>
  <c r="K100" i="2"/>
  <c r="K92" i="2"/>
  <c r="K84" i="2"/>
  <c r="K76" i="2"/>
  <c r="K68" i="2"/>
  <c r="K60" i="2"/>
  <c r="K52" i="2"/>
  <c r="K44" i="2"/>
  <c r="F2" i="2"/>
  <c r="K2" i="2"/>
  <c r="W10" i="2" l="1"/>
  <c r="U10" i="2"/>
  <c r="V10" i="2" s="1"/>
  <c r="W14" i="2"/>
  <c r="U14" i="2"/>
  <c r="V14" i="2" s="1"/>
  <c r="W18" i="2"/>
  <c r="U18" i="2"/>
  <c r="V18" i="2" s="1"/>
  <c r="W22" i="2"/>
  <c r="U22" i="2"/>
  <c r="V22" i="2" s="1"/>
  <c r="W26" i="2"/>
  <c r="U26" i="2"/>
  <c r="V26" i="2" s="1"/>
  <c r="W34" i="2"/>
  <c r="U34" i="2"/>
  <c r="V34" i="2" s="1"/>
  <c r="W42" i="2"/>
  <c r="U42" i="2"/>
  <c r="V42" i="2" s="1"/>
  <c r="W50" i="2"/>
  <c r="U50" i="2"/>
  <c r="V50" i="2" s="1"/>
  <c r="W58" i="2"/>
  <c r="U58" i="2"/>
  <c r="V58" i="2" s="1"/>
  <c r="W66" i="2"/>
  <c r="U66" i="2"/>
  <c r="V66" i="2" s="1"/>
  <c r="W74" i="2"/>
  <c r="U74" i="2"/>
  <c r="V74" i="2" s="1"/>
  <c r="W82" i="2"/>
  <c r="U82" i="2"/>
  <c r="V82" i="2" s="1"/>
  <c r="W90" i="2"/>
  <c r="U90" i="2"/>
  <c r="V90" i="2" s="1"/>
  <c r="W98" i="2"/>
  <c r="U98" i="2"/>
  <c r="V98" i="2" s="1"/>
  <c r="W106" i="2"/>
  <c r="U106" i="2"/>
  <c r="V106" i="2" s="1"/>
  <c r="W114" i="2"/>
  <c r="U114" i="2"/>
  <c r="V114" i="2" s="1"/>
  <c r="W122" i="2"/>
  <c r="U122" i="2"/>
  <c r="V122" i="2" s="1"/>
  <c r="X43" i="2"/>
  <c r="X59" i="2"/>
  <c r="X75" i="2"/>
  <c r="X91" i="2"/>
  <c r="X107" i="2"/>
  <c r="X123" i="2"/>
  <c r="X31" i="2"/>
  <c r="X47" i="2"/>
  <c r="X63" i="2"/>
  <c r="X79" i="2"/>
  <c r="X95" i="2"/>
  <c r="X111" i="2"/>
  <c r="W4" i="2"/>
  <c r="X39" i="2"/>
  <c r="X55" i="2"/>
  <c r="X71" i="2"/>
  <c r="X87" i="2"/>
  <c r="X103" i="2"/>
  <c r="X119" i="2"/>
  <c r="X29" i="2"/>
  <c r="X37" i="2"/>
  <c r="X45" i="2"/>
  <c r="X53" i="2"/>
  <c r="X61" i="2"/>
  <c r="X69" i="2"/>
  <c r="X77" i="2"/>
  <c r="X85" i="2"/>
  <c r="X93" i="2"/>
  <c r="X101" i="2"/>
  <c r="X109" i="2"/>
  <c r="X117" i="2"/>
  <c r="X125" i="2"/>
  <c r="X2" i="2"/>
  <c r="W2" i="2"/>
  <c r="W30" i="2"/>
  <c r="U30" i="2"/>
  <c r="V30" i="2" s="1"/>
  <c r="W38" i="2"/>
  <c r="U38" i="2"/>
  <c r="V38" i="2" s="1"/>
  <c r="W46" i="2"/>
  <c r="U46" i="2"/>
  <c r="V46" i="2" s="1"/>
  <c r="W54" i="2"/>
  <c r="U54" i="2"/>
  <c r="V54" i="2" s="1"/>
  <c r="W62" i="2"/>
  <c r="U62" i="2"/>
  <c r="V62" i="2" s="1"/>
  <c r="W70" i="2"/>
  <c r="U70" i="2"/>
  <c r="V70" i="2" s="1"/>
  <c r="W78" i="2"/>
  <c r="U78" i="2"/>
  <c r="V78" i="2" s="1"/>
  <c r="W86" i="2"/>
  <c r="U86" i="2"/>
  <c r="V86" i="2" s="1"/>
  <c r="W94" i="2"/>
  <c r="U94" i="2"/>
  <c r="V94" i="2" s="1"/>
  <c r="W102" i="2"/>
  <c r="U102" i="2"/>
  <c r="V102" i="2" s="1"/>
  <c r="W110" i="2"/>
  <c r="U110" i="2"/>
  <c r="V110" i="2" s="1"/>
  <c r="W118" i="2"/>
  <c r="U118" i="2"/>
  <c r="V118" i="2" s="1"/>
  <c r="W12" i="2"/>
  <c r="W20" i="2"/>
  <c r="W32" i="2"/>
  <c r="W36" i="2"/>
  <c r="W44" i="2"/>
  <c r="U48" i="2"/>
  <c r="V48" i="2" s="1"/>
  <c r="W52" i="2"/>
  <c r="U56" i="2"/>
  <c r="V56" i="2" s="1"/>
  <c r="W60" i="2"/>
  <c r="W64" i="2"/>
  <c r="U68" i="2"/>
  <c r="V68" i="2" s="1"/>
  <c r="U72" i="2"/>
  <c r="V72" i="2" s="1"/>
  <c r="U76" i="2"/>
  <c r="V76" i="2" s="1"/>
  <c r="W80" i="2"/>
  <c r="W84" i="2"/>
  <c r="W88" i="2"/>
  <c r="U92" i="2"/>
  <c r="V92" i="2" s="1"/>
  <c r="U96" i="2"/>
  <c r="V96" i="2" s="1"/>
  <c r="W100" i="2"/>
  <c r="W104" i="2"/>
  <c r="W108" i="2"/>
  <c r="W112" i="2"/>
  <c r="W116" i="2"/>
  <c r="U120" i="2"/>
  <c r="V120" i="2" s="1"/>
  <c r="W124" i="2"/>
  <c r="X33" i="2"/>
  <c r="X41" i="2"/>
  <c r="X49" i="2"/>
  <c r="X57" i="2"/>
  <c r="X65" i="2"/>
  <c r="X73" i="2"/>
  <c r="X81" i="2"/>
  <c r="X89" i="2"/>
  <c r="X97" i="2"/>
  <c r="X105" i="2"/>
  <c r="X113" i="2"/>
  <c r="X121" i="2"/>
  <c r="X3" i="2"/>
  <c r="X19" i="2"/>
  <c r="X74" i="2"/>
  <c r="X82" i="2"/>
  <c r="X86" i="2"/>
  <c r="X90" i="2"/>
  <c r="X94" i="2"/>
  <c r="X98" i="2"/>
  <c r="X102" i="2"/>
  <c r="X106" i="2"/>
  <c r="X110" i="2"/>
  <c r="X114" i="2"/>
  <c r="X118" i="2"/>
  <c r="X122" i="2"/>
  <c r="X11" i="2"/>
  <c r="X27" i="2"/>
  <c r="X15" i="2"/>
  <c r="X4" i="2"/>
  <c r="X8" i="2"/>
  <c r="X12" i="2"/>
  <c r="X20" i="2"/>
  <c r="X32" i="2"/>
  <c r="X36" i="2"/>
  <c r="X44" i="2"/>
  <c r="X48" i="2"/>
  <c r="X52" i="2"/>
  <c r="X56" i="2"/>
  <c r="X60" i="2"/>
  <c r="X64" i="2"/>
  <c r="X68" i="2"/>
  <c r="X72" i="2"/>
  <c r="X76" i="2"/>
  <c r="X80" i="2"/>
  <c r="X84" i="2"/>
  <c r="X88" i="2"/>
  <c r="X92" i="2"/>
  <c r="X96" i="2"/>
  <c r="X100" i="2"/>
  <c r="X104" i="2"/>
  <c r="X108" i="2"/>
  <c r="X112" i="2"/>
  <c r="X116" i="2"/>
  <c r="X120" i="2"/>
  <c r="X124" i="2"/>
  <c r="X7" i="2"/>
  <c r="X23" i="2"/>
  <c r="X35" i="2"/>
  <c r="X51" i="2"/>
  <c r="X67" i="2"/>
  <c r="X83" i="2"/>
  <c r="X99" i="2"/>
  <c r="X115" i="2"/>
  <c r="W6" i="2"/>
  <c r="U6" i="2"/>
  <c r="V6" i="2" s="1"/>
  <c r="W8" i="2"/>
  <c r="U8" i="2"/>
  <c r="V8" i="2" s="1"/>
  <c r="W16" i="2"/>
  <c r="U16" i="2"/>
  <c r="V16" i="2" s="1"/>
  <c r="W24" i="2"/>
  <c r="U24" i="2"/>
  <c r="V24" i="2" s="1"/>
  <c r="W28" i="2"/>
  <c r="U28" i="2"/>
  <c r="V28" i="2" s="1"/>
  <c r="W40" i="2"/>
  <c r="U40" i="2"/>
  <c r="V40" i="2" s="1"/>
  <c r="W121" i="2" l="1"/>
  <c r="U121" i="2"/>
  <c r="V121" i="2" s="1"/>
  <c r="W105" i="2"/>
  <c r="U105" i="2"/>
  <c r="V105" i="2" s="1"/>
  <c r="W89" i="2"/>
  <c r="U89" i="2"/>
  <c r="V89" i="2" s="1"/>
  <c r="W73" i="2"/>
  <c r="U73" i="2"/>
  <c r="V73" i="2" s="1"/>
  <c r="W57" i="2"/>
  <c r="U57" i="2"/>
  <c r="V57" i="2" s="1"/>
  <c r="W41" i="2"/>
  <c r="U41" i="2"/>
  <c r="V41" i="2" s="1"/>
  <c r="W87" i="2"/>
  <c r="U87" i="2"/>
  <c r="V87" i="2" s="1"/>
  <c r="W63" i="2"/>
  <c r="U63" i="2"/>
  <c r="V63" i="2" s="1"/>
  <c r="W123" i="2"/>
  <c r="U123" i="2"/>
  <c r="V123" i="2" s="1"/>
  <c r="W59" i="2"/>
  <c r="U59" i="2"/>
  <c r="V59" i="2" s="1"/>
  <c r="W115" i="2"/>
  <c r="U115" i="2"/>
  <c r="V115" i="2" s="1"/>
  <c r="W51" i="2"/>
  <c r="U51" i="2"/>
  <c r="V51" i="2" s="1"/>
  <c r="W13" i="2"/>
  <c r="U13" i="2"/>
  <c r="V13" i="2" s="1"/>
  <c r="W19" i="2"/>
  <c r="U19" i="2"/>
  <c r="V19" i="2" s="1"/>
  <c r="X21" i="2"/>
  <c r="X5" i="2"/>
  <c r="U64" i="2"/>
  <c r="V64" i="2" s="1"/>
  <c r="W120" i="2"/>
  <c r="W56" i="2"/>
  <c r="W76" i="2"/>
  <c r="U2" i="2"/>
  <c r="W48" i="2"/>
  <c r="U80" i="2"/>
  <c r="V80" i="2" s="1"/>
  <c r="U32" i="2"/>
  <c r="V32" i="2" s="1"/>
  <c r="W68" i="2"/>
  <c r="W72" i="2"/>
  <c r="W92" i="2"/>
  <c r="W96" i="2"/>
  <c r="U116" i="2"/>
  <c r="V116" i="2" s="1"/>
  <c r="W117" i="2"/>
  <c r="U117" i="2"/>
  <c r="V117" i="2" s="1"/>
  <c r="W101" i="2"/>
  <c r="U101" i="2"/>
  <c r="V101" i="2" s="1"/>
  <c r="W85" i="2"/>
  <c r="U85" i="2"/>
  <c r="V85" i="2" s="1"/>
  <c r="W69" i="2"/>
  <c r="U69" i="2"/>
  <c r="V69" i="2" s="1"/>
  <c r="W53" i="2"/>
  <c r="U53" i="2"/>
  <c r="V53" i="2" s="1"/>
  <c r="W37" i="2"/>
  <c r="U37" i="2"/>
  <c r="V37" i="2" s="1"/>
  <c r="W71" i="2"/>
  <c r="U71" i="2"/>
  <c r="V71" i="2" s="1"/>
  <c r="W111" i="2"/>
  <c r="U111" i="2"/>
  <c r="V111" i="2" s="1"/>
  <c r="W47" i="2"/>
  <c r="U47" i="2"/>
  <c r="V47" i="2" s="1"/>
  <c r="W107" i="2"/>
  <c r="U107" i="2"/>
  <c r="V107" i="2" s="1"/>
  <c r="W43" i="2"/>
  <c r="U43" i="2"/>
  <c r="V43" i="2" s="1"/>
  <c r="W99" i="2"/>
  <c r="U99" i="2"/>
  <c r="V99" i="2" s="1"/>
  <c r="W35" i="2"/>
  <c r="U35" i="2"/>
  <c r="V35" i="2" s="1"/>
  <c r="W25" i="2"/>
  <c r="U25" i="2"/>
  <c r="V25" i="2" s="1"/>
  <c r="W9" i="2"/>
  <c r="U9" i="2"/>
  <c r="V9" i="2" s="1"/>
  <c r="W23" i="2"/>
  <c r="U23" i="2"/>
  <c r="V23" i="2" s="1"/>
  <c r="W3" i="2"/>
  <c r="U3" i="2"/>
  <c r="V3" i="2" s="1"/>
  <c r="X17" i="2"/>
  <c r="U84" i="2"/>
  <c r="V84" i="2" s="1"/>
  <c r="U88" i="2"/>
  <c r="V88" i="2" s="1"/>
  <c r="U108" i="2"/>
  <c r="V108" i="2" s="1"/>
  <c r="U44" i="2"/>
  <c r="V44" i="2" s="1"/>
  <c r="U112" i="2"/>
  <c r="V112" i="2" s="1"/>
  <c r="U4" i="2"/>
  <c r="V4" i="2" s="1"/>
  <c r="U104" i="2"/>
  <c r="V104" i="2" s="1"/>
  <c r="U124" i="2"/>
  <c r="V124" i="2" s="1"/>
  <c r="U60" i="2"/>
  <c r="V60" i="2" s="1"/>
  <c r="U36" i="2"/>
  <c r="V36" i="2" s="1"/>
  <c r="W113" i="2"/>
  <c r="U113" i="2"/>
  <c r="V113" i="2" s="1"/>
  <c r="W97" i="2"/>
  <c r="U97" i="2"/>
  <c r="V97" i="2" s="1"/>
  <c r="W81" i="2"/>
  <c r="U81" i="2"/>
  <c r="V81" i="2" s="1"/>
  <c r="W65" i="2"/>
  <c r="U65" i="2"/>
  <c r="V65" i="2" s="1"/>
  <c r="W49" i="2"/>
  <c r="U49" i="2"/>
  <c r="V49" i="2" s="1"/>
  <c r="W33" i="2"/>
  <c r="U33" i="2"/>
  <c r="V33" i="2" s="1"/>
  <c r="W119" i="2"/>
  <c r="U119" i="2"/>
  <c r="V119" i="2" s="1"/>
  <c r="W55" i="2"/>
  <c r="U55" i="2"/>
  <c r="V55" i="2" s="1"/>
  <c r="W95" i="2"/>
  <c r="U95" i="2"/>
  <c r="V95" i="2" s="1"/>
  <c r="W31" i="2"/>
  <c r="U31" i="2"/>
  <c r="V31" i="2" s="1"/>
  <c r="W91" i="2"/>
  <c r="U91" i="2"/>
  <c r="V91" i="2" s="1"/>
  <c r="W83" i="2"/>
  <c r="U83" i="2"/>
  <c r="V83" i="2" s="1"/>
  <c r="W21" i="2"/>
  <c r="U21" i="2"/>
  <c r="V21" i="2" s="1"/>
  <c r="W5" i="2"/>
  <c r="U5" i="2"/>
  <c r="V5" i="2" s="1"/>
  <c r="W7" i="2"/>
  <c r="U7" i="2"/>
  <c r="V7" i="2" s="1"/>
  <c r="W27" i="2"/>
  <c r="U27" i="2"/>
  <c r="V27" i="2" s="1"/>
  <c r="X13" i="2"/>
  <c r="U12" i="2"/>
  <c r="V12" i="2" s="1"/>
  <c r="U100" i="2"/>
  <c r="V100" i="2" s="1"/>
  <c r="U20" i="2"/>
  <c r="V20" i="2" s="1"/>
  <c r="U52" i="2"/>
  <c r="V52" i="2" s="1"/>
  <c r="W125" i="2"/>
  <c r="U125" i="2"/>
  <c r="V125" i="2" s="1"/>
  <c r="W109" i="2"/>
  <c r="U109" i="2"/>
  <c r="V109" i="2" s="1"/>
  <c r="W93" i="2"/>
  <c r="U93" i="2"/>
  <c r="V93" i="2" s="1"/>
  <c r="W77" i="2"/>
  <c r="U77" i="2"/>
  <c r="V77" i="2" s="1"/>
  <c r="W61" i="2"/>
  <c r="U61" i="2"/>
  <c r="V61" i="2" s="1"/>
  <c r="W45" i="2"/>
  <c r="U45" i="2"/>
  <c r="V45" i="2" s="1"/>
  <c r="W29" i="2"/>
  <c r="U29" i="2"/>
  <c r="V29" i="2" s="1"/>
  <c r="W103" i="2"/>
  <c r="U103" i="2"/>
  <c r="V103" i="2" s="1"/>
  <c r="W39" i="2"/>
  <c r="U39" i="2"/>
  <c r="V39" i="2" s="1"/>
  <c r="W79" i="2"/>
  <c r="U79" i="2"/>
  <c r="V79" i="2" s="1"/>
  <c r="W75" i="2"/>
  <c r="U75" i="2"/>
  <c r="V75" i="2" s="1"/>
  <c r="W67" i="2"/>
  <c r="U67" i="2"/>
  <c r="V67" i="2" s="1"/>
  <c r="W17" i="2"/>
  <c r="U17" i="2"/>
  <c r="V17" i="2" s="1"/>
  <c r="W15" i="2"/>
  <c r="U15" i="2"/>
  <c r="V15" i="2" s="1"/>
  <c r="W11" i="2"/>
  <c r="U11" i="2"/>
  <c r="V11" i="2" s="1"/>
  <c r="X25" i="2"/>
  <c r="X9" i="2"/>
  <c r="C2" i="1" l="1"/>
  <c r="V2" i="2"/>
  <c r="C3" i="1"/>
  <c r="B4" i="1"/>
  <c r="B2" i="1"/>
  <c r="C4" i="1"/>
  <c r="B3" i="1"/>
</calcChain>
</file>

<file path=xl/sharedStrings.xml><?xml version="1.0" encoding="utf-8"?>
<sst xmlns="http://schemas.openxmlformats.org/spreadsheetml/2006/main" count="448" uniqueCount="69">
  <si>
    <t>Count</t>
  </si>
  <si>
    <t>Amount</t>
  </si>
  <si>
    <t>Order ID</t>
  </si>
  <si>
    <t>Weight slab charged by Courier Company (KG)</t>
  </si>
  <si>
    <t>Delivery Zone as per X</t>
  </si>
  <si>
    <t>Delivery Zone charged by Courier Company</t>
  </si>
  <si>
    <t>Difference Between Expected Charges and Billed Charges (Rs.)</t>
  </si>
  <si>
    <t>Total weight as per Courier Company (KG)</t>
  </si>
  <si>
    <t>Forward Charges Applicable</t>
  </si>
  <si>
    <t>RTO Charges Applicable</t>
  </si>
  <si>
    <t>Total Weight as per X (KG)</t>
  </si>
  <si>
    <t>Total Weight as per X (G)</t>
  </si>
  <si>
    <t>Weight Slab as per X (KG)</t>
  </si>
  <si>
    <t>Weight Slab as per X (G)</t>
  </si>
  <si>
    <t>Forward fixed charges(X)</t>
  </si>
  <si>
    <t>Forward additional charges(X)</t>
  </si>
  <si>
    <t>RTO Fixed Charges (X)</t>
  </si>
  <si>
    <t>RTO additional Charges(X)</t>
  </si>
  <si>
    <t>Expected charge as per X (Rs)</t>
  </si>
  <si>
    <t>Charges Billed by Courier Company (Rs.)</t>
  </si>
  <si>
    <t>Discount Applied (%)</t>
  </si>
  <si>
    <t>Net Forward Charges per KG (Rs./KG)</t>
  </si>
  <si>
    <t>Net RTO Charges per KG (Rs./KG)</t>
  </si>
  <si>
    <t>Summary</t>
  </si>
  <si>
    <r>
      <t xml:space="preserve">Total Orders where </t>
    </r>
    <r>
      <rPr>
        <b/>
        <sz val="9"/>
        <color rgb="FFFF0000"/>
        <rFont val="Georgia"/>
        <family val="1"/>
      </rPr>
      <t>X</t>
    </r>
    <r>
      <rPr>
        <b/>
        <sz val="9"/>
        <color rgb="FFFFFF00"/>
        <rFont val="Georgia"/>
        <family val="1"/>
      </rPr>
      <t xml:space="preserve"> has been Correctly Charged</t>
    </r>
  </si>
  <si>
    <r>
      <t xml:space="preserve">Total Orders where </t>
    </r>
    <r>
      <rPr>
        <b/>
        <sz val="9"/>
        <color rgb="FFFF0000"/>
        <rFont val="Georgia"/>
        <family val="1"/>
      </rPr>
      <t>X</t>
    </r>
    <r>
      <rPr>
        <b/>
        <sz val="9"/>
        <color rgb="FFFFFF00"/>
        <rFont val="Georgia"/>
        <family val="1"/>
      </rPr>
      <t xml:space="preserve"> has been Over Charged</t>
    </r>
  </si>
  <si>
    <r>
      <t xml:space="preserve">Total Orders where </t>
    </r>
    <r>
      <rPr>
        <b/>
        <sz val="9"/>
        <color rgb="FFFF0000"/>
        <rFont val="Georgia"/>
        <family val="1"/>
      </rPr>
      <t>X</t>
    </r>
    <r>
      <rPr>
        <b/>
        <sz val="9"/>
        <color rgb="FFFFFF00"/>
        <rFont val="Georgia"/>
        <family val="1"/>
      </rPr>
      <t xml:space="preserve"> has been Under Charged</t>
    </r>
  </si>
  <si>
    <t>ExternOrderNo</t>
  </si>
  <si>
    <t>SKU</t>
  </si>
  <si>
    <t>Order Qty</t>
  </si>
  <si>
    <t>GIFTBOX202002</t>
  </si>
  <si>
    <t>SACHETS001</t>
  </si>
  <si>
    <t>GIFTBOX202003</t>
  </si>
  <si>
    <t>GIFTBOX202004</t>
  </si>
  <si>
    <t>GIFTBOX202001</t>
  </si>
  <si>
    <t>Warehouse Pincode</t>
  </si>
  <si>
    <t>Customer Pincode</t>
  </si>
  <si>
    <t>Zone</t>
  </si>
  <si>
    <t>d</t>
  </si>
  <si>
    <t>b</t>
  </si>
  <si>
    <t>e</t>
  </si>
  <si>
    <t>Weight (g)</t>
  </si>
  <si>
    <t>AWB Code</t>
  </si>
  <si>
    <t>Charged Weight</t>
  </si>
  <si>
    <t>Type of Shipment</t>
  </si>
  <si>
    <t>Billing Amount (Rs.)</t>
  </si>
  <si>
    <t>Forward charges</t>
  </si>
  <si>
    <t>Forward and RTO charges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</si>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</sst>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]#,##0.00"/>
  </numFmts>
  <fonts count="6" x14ac:knownFonts="1">
    <font>
      <sz val="11"/>
      <color theme="1"/>
      <name val="Calibri"/>
      <family val="2"/>
      <scheme val="minor"/>
    </font>
    <font>
      <b/>
      <sz val="12"/>
      <color rgb="FFFFFF00"/>
      <name val="Georgia"/>
      <family val="1"/>
    </font>
    <font>
      <b/>
      <sz val="10"/>
      <color rgb="FFFFFF00"/>
      <name val="Georgia"/>
      <family val="1"/>
    </font>
    <font>
      <b/>
      <sz val="9"/>
      <color rgb="FFFFFF00"/>
      <name val="Georgia"/>
      <family val="1"/>
    </font>
    <font>
      <b/>
      <sz val="9"/>
      <color rgb="FFFF0000"/>
      <name val="Georgia"/>
      <family val="1"/>
    </font>
    <font>
      <b/>
      <sz val="9"/>
      <color rgb="FF0070C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H5" sqref="H5"/>
    </sheetView>
  </sheetViews>
  <sheetFormatPr defaultRowHeight="15" x14ac:dyDescent="0.25"/>
  <cols>
    <col min="1" max="1" width="48.5703125" bestFit="1" customWidth="1"/>
    <col min="2" max="2" width="10" bestFit="1" customWidth="1"/>
    <col min="3" max="3" width="11.5703125" bestFit="1" customWidth="1"/>
  </cols>
  <sheetData>
    <row r="1" spans="1:3" x14ac:dyDescent="0.25">
      <c r="A1" s="1" t="s">
        <v>23</v>
      </c>
      <c r="B1" s="2" t="s">
        <v>0</v>
      </c>
      <c r="C1" s="2" t="s">
        <v>1</v>
      </c>
    </row>
    <row r="2" spans="1:3" x14ac:dyDescent="0.25">
      <c r="A2" s="3" t="s">
        <v>24</v>
      </c>
      <c r="B2" s="4">
        <f>COUNTIF(Calculations!U:U,0)</f>
        <v>22</v>
      </c>
      <c r="C2" s="5">
        <f>SUMIF(Calculations!U:U,0,Calculations!T:T)</f>
        <v>1826.8999999999999</v>
      </c>
    </row>
    <row r="3" spans="1:3" x14ac:dyDescent="0.25">
      <c r="A3" s="3" t="s">
        <v>25</v>
      </c>
      <c r="B3" s="4">
        <f>COUNTIF(Calculations!U:U,"&lt;0")</f>
        <v>79</v>
      </c>
      <c r="C3" s="5">
        <f>SUMIF(Calculations!U:U,"&lt;0",Calculations!T:T)</f>
        <v>8469.7999999999956</v>
      </c>
    </row>
    <row r="4" spans="1:3" x14ac:dyDescent="0.25">
      <c r="A4" s="3" t="s">
        <v>26</v>
      </c>
      <c r="B4" s="4">
        <f>COUNTIF(Calculations!U:U,"&gt;0")</f>
        <v>23</v>
      </c>
      <c r="C4" s="5">
        <f>SUMIF(Calculations!U:U,"&gt;0",Calculations!T:T)</f>
        <v>3351.5000000000005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5"/>
  <sheetViews>
    <sheetView topLeftCell="N1" workbookViewId="0">
      <selection activeCell="U1" sqref="U1"/>
    </sheetView>
  </sheetViews>
  <sheetFormatPr defaultColWidth="20.5703125" defaultRowHeight="15" x14ac:dyDescent="0.25"/>
  <cols>
    <col min="1" max="1" width="14.28515625" bestFit="1" customWidth="1"/>
    <col min="2" max="2" width="15.85546875" bestFit="1" customWidth="1"/>
    <col min="3" max="3" width="20.7109375" bestFit="1" customWidth="1"/>
    <col min="4" max="4" width="25.85546875" bestFit="1" customWidth="1"/>
    <col min="5" max="5" width="19" bestFit="1" customWidth="1"/>
    <col min="6" max="6" width="14.7109375" bestFit="1" customWidth="1"/>
    <col min="7" max="8" width="17.42578125" bestFit="1" customWidth="1"/>
    <col min="9" max="10" width="20.140625" bestFit="1" customWidth="1"/>
    <col min="11" max="11" width="18.5703125" bestFit="1" customWidth="1"/>
    <col min="12" max="12" width="15.85546875" bestFit="1" customWidth="1"/>
    <col min="13" max="13" width="12.5703125" bestFit="1" customWidth="1"/>
    <col min="14" max="14" width="13.28515625" bestFit="1" customWidth="1"/>
    <col min="15" max="15" width="17.140625" bestFit="1" customWidth="1"/>
    <col min="16" max="16" width="18.7109375" bestFit="1" customWidth="1"/>
    <col min="17" max="17" width="17.140625" bestFit="1" customWidth="1"/>
    <col min="18" max="18" width="20.140625" bestFit="1" customWidth="1"/>
    <col min="19" max="19" width="20" bestFit="1" customWidth="1"/>
    <col min="20" max="20" width="20.140625" bestFit="1" customWidth="1"/>
    <col min="21" max="21" width="20.7109375" bestFit="1" customWidth="1"/>
    <col min="22" max="22" width="19.5703125" bestFit="1" customWidth="1"/>
    <col min="23" max="23" width="17.140625" bestFit="1" customWidth="1"/>
    <col min="24" max="24" width="19" bestFit="1" customWidth="1"/>
  </cols>
  <sheetData>
    <row r="1" spans="1:24" ht="51" x14ac:dyDescent="0.25">
      <c r="A1" s="6" t="str">
        <f>'Courier Company Invoice'!B1</f>
        <v>Order ID</v>
      </c>
      <c r="B1" s="6" t="str">
        <f>'Courier Company Invoice'!A1</f>
        <v>AWB Code</v>
      </c>
      <c r="C1" s="7" t="str">
        <f>'Courier Company Invoice'!E1</f>
        <v>Customer Pincode</v>
      </c>
      <c r="D1" s="6" t="str">
        <f>'Courier Company Invoice'!G1</f>
        <v>Type of Shipment</v>
      </c>
      <c r="E1" s="6" t="s">
        <v>8</v>
      </c>
      <c r="F1" s="6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4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7</v>
      </c>
      <c r="R1" s="7" t="s">
        <v>3</v>
      </c>
      <c r="S1" s="6" t="s">
        <v>5</v>
      </c>
      <c r="T1" s="6" t="s">
        <v>19</v>
      </c>
      <c r="U1" s="6" t="s">
        <v>6</v>
      </c>
      <c r="V1" s="6" t="s">
        <v>20</v>
      </c>
      <c r="W1" s="6" t="s">
        <v>21</v>
      </c>
      <c r="X1" s="6" t="s">
        <v>22</v>
      </c>
    </row>
    <row r="2" spans="1:24" x14ac:dyDescent="0.25">
      <c r="A2" s="9">
        <v>2001806232</v>
      </c>
      <c r="B2" s="10">
        <f>_xlfn.XLOOKUP(A:A,'Courier Company Invoice'!B:B,'Courier Company Invoice'!A:A)</f>
        <v>1091117222124</v>
      </c>
      <c r="C2" s="9">
        <f>_xlfn.XLOOKUP(A:A,'Courier Company Invoice'!B:B,'Courier Company Invoice'!E:E)</f>
        <v>507101</v>
      </c>
      <c r="D2" s="9" t="str">
        <f>_xlfn.XLOOKUP(A:A,'Courier Company Invoice'!B:B,'Courier Company Invoice'!G:G)</f>
        <v>Forward charges</v>
      </c>
      <c r="E2" s="9" t="str">
        <f>IF(OR(D2="Forward charges",D2="Forward and RTO charges"),"Yes","No")</f>
        <v>Yes</v>
      </c>
      <c r="F2" s="9" t="str">
        <f>IF(D2="Forward and RTO charges","Yes","No")</f>
        <v>No</v>
      </c>
      <c r="G2" s="11">
        <f>SUMIF('Company X Order Report'!A:A,A:A,'Company X Order Report'!D:D)/1000</f>
        <v>1.302</v>
      </c>
      <c r="H2" s="9">
        <f>SUMIF('Company X Order Report'!A:A,A:A,'Company X Order Report'!D:D)</f>
        <v>1302</v>
      </c>
      <c r="I2" s="11">
        <f>CEILING(G2, 0.5)</f>
        <v>1.5</v>
      </c>
      <c r="J2" s="9">
        <f>CEILING(H2,500)</f>
        <v>1500</v>
      </c>
      <c r="K2" s="9" t="str">
        <f>_xlfn.XLOOKUP(C:C,'Company X Pincode Zones'!B:B,'Company X Pincode Zones'!C:C)</f>
        <v>d</v>
      </c>
      <c r="L2" s="11">
        <f>IF(AND(E2="Yes",K2="a"),'Courier Company Rates'!$A$2,IF(AND(E2="Yes",K2="b"),'Courier Company Rates'!$C$2,IF(AND(E2="Yes",K2="c"),'Courier Company Rates'!$E$2,IF(AND(E2="Yes",K2="d"),'Courier Company Rates'!$G$2,IF(AND(E2="Yes",K2="e"),'Courier Company Rates'!$I$2,0)))))</f>
        <v>45.4</v>
      </c>
      <c r="M2" s="11">
        <f>IF(I2&gt;0.5,IF(AND(E2="Yes",K2="a"),'Courier Company Rates'!$B$2,IF(AND(E2="Yes",K2="b"),'Courier Company Rates'!$D$2,IF(AND(E2="Yes",K2="c"),'Courier Company Rates'!$F$2,IF(AND(E2="Yes",K2="d"),'Courier Company Rates'!$H$2,IF(AND(E2="Yes",K2="e"),'Courier Company Rates'!$J$2,0))))),0)</f>
        <v>44.8</v>
      </c>
      <c r="N2" s="11">
        <f>IF(AND(F2="Yes",K2="a"),'Courier Company Rates'!$K$2,IF(AND(F2="Yes",K2="b"),'Courier Company Rates'!$M$2,IF(AND(F2="Yes",K2="c"),'Courier Company Rates'!$O$2,IF(AND(F2="Yes",K2="d"),'Courier Company Rates'!$Q$2,IF(AND(F2="Yes",K2="e"),'Courier Company Rates'!$S$2,0)))))</f>
        <v>0</v>
      </c>
      <c r="O2" s="11">
        <f>IF(I2&gt;0.5,IF(AND(F2="Yes",K2="a"),'Courier Company Rates'!$L$2,IF(AND(F2="Yes",K2="b"),'Courier Company Rates'!$N$2,IF(AND(F2="Yes",K2="c"),'Courier Company Rates'!$P$2,IF(AND(F2="Yes",K2="d"),'Courier Company Rates'!$R$2,IF(AND(F2="Yes",K2="e"),'Courier Company Rates'!$T$2,0))))),0)</f>
        <v>0</v>
      </c>
      <c r="P2" s="11">
        <f>ROUND(IF(I2 &lt;= 0.5,
    L2+N2,
    L2+N2 +
    ((I2 - 0.5) / 0.5) * (M2+O2)),2)</f>
        <v>135</v>
      </c>
      <c r="Q2" s="11">
        <f>_xlfn.XLOOKUP(A:A,'Courier Company Invoice'!B2,'Courier Company Invoice'!C:C)</f>
        <v>1.3</v>
      </c>
      <c r="R2" s="11">
        <f>CEILING(Q2,0.5)</f>
        <v>1.5</v>
      </c>
      <c r="S2" s="9" t="str">
        <f>_xlfn.XLOOKUP(C:C,'Courier Company Invoice'!E:E,'Courier Company Invoice'!F:F)</f>
        <v>d</v>
      </c>
      <c r="T2" s="11">
        <f>ROUND(_xlfn.XLOOKUP(A:A,'Courier Company Invoice'!B:B,'Courier Company Invoice'!H:H),2)</f>
        <v>135</v>
      </c>
      <c r="U2" s="11">
        <f>P2-T2</f>
        <v>0</v>
      </c>
      <c r="V2" s="11">
        <f>U2/P2*100</f>
        <v>0</v>
      </c>
      <c r="W2" s="11">
        <f>(L2+M2)/G2</f>
        <v>69.278033794162809</v>
      </c>
      <c r="X2" s="11">
        <f>(N2+O2)/G2</f>
        <v>0</v>
      </c>
    </row>
    <row r="3" spans="1:24" x14ac:dyDescent="0.25">
      <c r="A3" s="9">
        <v>2001806273</v>
      </c>
      <c r="B3" s="10">
        <f>_xlfn.XLOOKUP(A:A,'Courier Company Invoice'!B:B,'Courier Company Invoice'!A:A)</f>
        <v>1091117222194</v>
      </c>
      <c r="C3" s="9">
        <f>_xlfn.XLOOKUP(A:A,'Courier Company Invoice'!B:B,'Courier Company Invoice'!E:E)</f>
        <v>486886</v>
      </c>
      <c r="D3" s="9" t="str">
        <f>_xlfn.XLOOKUP(A:A,'Courier Company Invoice'!B:B,'Courier Company Invoice'!G:G)</f>
        <v>Forward charges</v>
      </c>
      <c r="E3" s="9" t="str">
        <f t="shared" ref="E3:E66" si="0">IF(OR(D3="Forward charges",D3="Forward and RTO charges"),"Yes","No")</f>
        <v>Yes</v>
      </c>
      <c r="F3" s="9" t="str">
        <f t="shared" ref="F3:F66" si="1">IF(D3="Forward and RTO charges","Yes","No")</f>
        <v>No</v>
      </c>
      <c r="G3" s="11">
        <f>SUMIF('Company X Order Report'!A:A,A:A,'Company X Order Report'!D:D)/1000</f>
        <v>0.61499999999999999</v>
      </c>
      <c r="H3" s="9">
        <f>SUMIF('Company X Order Report'!A:A,A:A,'Company X Order Report'!D:D)</f>
        <v>615</v>
      </c>
      <c r="I3" s="11">
        <f t="shared" ref="I3:I66" si="2">CEILING(G3, 0.5)</f>
        <v>1</v>
      </c>
      <c r="J3" s="9">
        <f t="shared" ref="J3:J66" si="3">CEILING(H3,500)</f>
        <v>1000</v>
      </c>
      <c r="K3" s="9" t="str">
        <f>_xlfn.XLOOKUP(C:C,'Company X Pincode Zones'!B:B,'Company X Pincode Zones'!C:C)</f>
        <v>d</v>
      </c>
      <c r="L3" s="11">
        <f>IF(AND(E3="Yes",K3="a"),'Courier Company Rates'!$A$2,IF(AND(E3="Yes",K3="b"),'Courier Company Rates'!$C$2,IF(AND(E3="Yes",K3="c"),'Courier Company Rates'!$E$2,IF(AND(E3="Yes",K3="d"),'Courier Company Rates'!$G$2,IF(AND(E3="Yes",K3="e"),'Courier Company Rates'!$I$2,0)))))</f>
        <v>45.4</v>
      </c>
      <c r="M3" s="11">
        <f>IF(I3&gt;0.5,IF(AND(E3="Yes",K3="a"),'Courier Company Rates'!$B$2,IF(AND(E3="Yes",K3="b"),'Courier Company Rates'!$D$2,IF(AND(E3="Yes",K3="c"),'Courier Company Rates'!$F$2,IF(AND(E3="Yes",K3="d"),'Courier Company Rates'!$H$2,IF(AND(E3="Yes",K3="e"),'Courier Company Rates'!$J$2,0))))),0)</f>
        <v>44.8</v>
      </c>
      <c r="N3" s="11">
        <f>IF(AND(F3="Yes",K3="a"),'Courier Company Rates'!$K$2,IF(AND(F3="Yes",K3="b"),'Courier Company Rates'!$M$2,IF(AND(F3="Yes",K3="c"),'Courier Company Rates'!$O$2,IF(AND(F3="Yes",K3="d"),'Courier Company Rates'!$Q$2,IF(AND(F3="Yes",K3="e"),'Courier Company Rates'!$S$2,0)))))</f>
        <v>0</v>
      </c>
      <c r="O3" s="11">
        <f>IF(I3&gt;0.5,IF(AND(F3="Yes",K3="a"),'Courier Company Rates'!$L$2,IF(AND(F3="Yes",K3="b"),'Courier Company Rates'!$N$2,IF(AND(F3="Yes",K3="c"),'Courier Company Rates'!$P$2,IF(AND(F3="Yes",K3="d"),'Courier Company Rates'!$R$2,IF(AND(F3="Yes",K3="e"),'Courier Company Rates'!$T$2,0))))),0)</f>
        <v>0</v>
      </c>
      <c r="P3" s="11">
        <f t="shared" ref="P3:P66" si="4">ROUND(IF(I3 &lt;= 0.5,
    L3+N3,
    L3+N3 +
    ((I3 - 0.5) / 0.5) * (M3+O3)),2)</f>
        <v>90.2</v>
      </c>
      <c r="Q3" s="11">
        <f>_xlfn.XLOOKUP(A:A,'Courier Company Invoice'!B3,'Courier Company Invoice'!C:C)</f>
        <v>1</v>
      </c>
      <c r="R3" s="11">
        <f t="shared" ref="R3:R66" si="5">CEILING(Q3,0.5)</f>
        <v>1</v>
      </c>
      <c r="S3" s="9" t="str">
        <f>_xlfn.XLOOKUP(C:C,'Courier Company Invoice'!E:E,'Courier Company Invoice'!F:F)</f>
        <v>d</v>
      </c>
      <c r="T3" s="11">
        <f>ROUND(_xlfn.XLOOKUP(A:A,'Courier Company Invoice'!B:B,'Courier Company Invoice'!H:H),2)</f>
        <v>90.2</v>
      </c>
      <c r="U3" s="11">
        <f t="shared" ref="U3:U66" si="6">P3-T3</f>
        <v>0</v>
      </c>
      <c r="V3" s="11">
        <f t="shared" ref="V3:V66" si="7">U3/P3*100</f>
        <v>0</v>
      </c>
      <c r="W3" s="11">
        <f t="shared" ref="W3:W66" si="8">(L3+M3)/G3</f>
        <v>146.66666666666666</v>
      </c>
      <c r="X3" s="11">
        <f t="shared" ref="X3:X66" si="9">(N3+O3)/G3</f>
        <v>0</v>
      </c>
    </row>
    <row r="4" spans="1:24" x14ac:dyDescent="0.25">
      <c r="A4" s="9">
        <v>2001806408</v>
      </c>
      <c r="B4" s="10">
        <f>_xlfn.XLOOKUP(A:A,'Courier Company Invoice'!B:B,'Courier Company Invoice'!A:A)</f>
        <v>1091117222931</v>
      </c>
      <c r="C4" s="9">
        <f>_xlfn.XLOOKUP(A:A,'Courier Company Invoice'!B:B,'Courier Company Invoice'!E:E)</f>
        <v>532484</v>
      </c>
      <c r="D4" s="9" t="str">
        <f>_xlfn.XLOOKUP(A:A,'Courier Company Invoice'!B:B,'Courier Company Invoice'!G:G)</f>
        <v>Forward charges</v>
      </c>
      <c r="E4" s="9" t="str">
        <f t="shared" si="0"/>
        <v>Yes</v>
      </c>
      <c r="F4" s="9" t="str">
        <f t="shared" si="1"/>
        <v>No</v>
      </c>
      <c r="G4" s="11">
        <f>SUMIF('Company X Order Report'!A:A,A:A,'Company X Order Report'!D:D)/1000</f>
        <v>2.2650000000000001</v>
      </c>
      <c r="H4" s="9">
        <f>SUMIF('Company X Order Report'!A:A,A:A,'Company X Order Report'!D:D)</f>
        <v>2265</v>
      </c>
      <c r="I4" s="11">
        <f t="shared" si="2"/>
        <v>2.5</v>
      </c>
      <c r="J4" s="9">
        <f t="shared" si="3"/>
        <v>2500</v>
      </c>
      <c r="K4" s="9" t="str">
        <f>_xlfn.XLOOKUP(C:C,'Company X Pincode Zones'!B:B,'Company X Pincode Zones'!C:C)</f>
        <v>d</v>
      </c>
      <c r="L4" s="11">
        <f>IF(AND(E4="Yes",K4="a"),'Courier Company Rates'!$A$2,IF(AND(E4="Yes",K4="b"),'Courier Company Rates'!$C$2,IF(AND(E4="Yes",K4="c"),'Courier Company Rates'!$E$2,IF(AND(E4="Yes",K4="d"),'Courier Company Rates'!$G$2,IF(AND(E4="Yes",K4="e"),'Courier Company Rates'!$I$2,0)))))</f>
        <v>45.4</v>
      </c>
      <c r="M4" s="11">
        <f>IF(I4&gt;0.5,IF(AND(E4="Yes",K4="a"),'Courier Company Rates'!$B$2,IF(AND(E4="Yes",K4="b"),'Courier Company Rates'!$D$2,IF(AND(E4="Yes",K4="c"),'Courier Company Rates'!$F$2,IF(AND(E4="Yes",K4="d"),'Courier Company Rates'!$H$2,IF(AND(E4="Yes",K4="e"),'Courier Company Rates'!$J$2,0))))),0)</f>
        <v>44.8</v>
      </c>
      <c r="N4" s="11">
        <f>IF(AND(F4="Yes",K4="a"),'Courier Company Rates'!$K$2,IF(AND(F4="Yes",K4="b"),'Courier Company Rates'!$M$2,IF(AND(F4="Yes",K4="c"),'Courier Company Rates'!$O$2,IF(AND(F4="Yes",K4="d"),'Courier Company Rates'!$Q$2,IF(AND(F4="Yes",K4="e"),'Courier Company Rates'!$S$2,0)))))</f>
        <v>0</v>
      </c>
      <c r="O4" s="11">
        <f>IF(I4&gt;0.5,IF(AND(F4="Yes",K4="a"),'Courier Company Rates'!$L$2,IF(AND(F4="Yes",K4="b"),'Courier Company Rates'!$N$2,IF(AND(F4="Yes",K4="c"),'Courier Company Rates'!$P$2,IF(AND(F4="Yes",K4="d"),'Courier Company Rates'!$R$2,IF(AND(F4="Yes",K4="e"),'Courier Company Rates'!$T$2,0))))),0)</f>
        <v>0</v>
      </c>
      <c r="P4" s="11">
        <f t="shared" si="4"/>
        <v>224.6</v>
      </c>
      <c r="Q4" s="11">
        <f>_xlfn.XLOOKUP(A:A,'Courier Company Invoice'!B4,'Courier Company Invoice'!C:C)</f>
        <v>2.5</v>
      </c>
      <c r="R4" s="11">
        <f t="shared" si="5"/>
        <v>2.5</v>
      </c>
      <c r="S4" s="9" t="str">
        <f>_xlfn.XLOOKUP(C:C,'Courier Company Invoice'!E:E,'Courier Company Invoice'!F:F)</f>
        <v>d</v>
      </c>
      <c r="T4" s="11">
        <f>ROUND(_xlfn.XLOOKUP(A:A,'Courier Company Invoice'!B:B,'Courier Company Invoice'!H:H),2)</f>
        <v>224.6</v>
      </c>
      <c r="U4" s="11">
        <f t="shared" si="6"/>
        <v>0</v>
      </c>
      <c r="V4" s="11">
        <f t="shared" si="7"/>
        <v>0</v>
      </c>
      <c r="W4" s="11">
        <f t="shared" si="8"/>
        <v>39.823399558498892</v>
      </c>
      <c r="X4" s="11">
        <f t="shared" si="9"/>
        <v>0</v>
      </c>
    </row>
    <row r="5" spans="1:24" x14ac:dyDescent="0.25">
      <c r="A5" s="9">
        <v>2001806458</v>
      </c>
      <c r="B5" s="10">
        <f>_xlfn.XLOOKUP(A:A,'Courier Company Invoice'!B:B,'Courier Company Invoice'!A:A)</f>
        <v>1091117223244</v>
      </c>
      <c r="C5" s="9">
        <f>_xlfn.XLOOKUP(A:A,'Courier Company Invoice'!B:B,'Courier Company Invoice'!E:E)</f>
        <v>143001</v>
      </c>
      <c r="D5" s="9" t="str">
        <f>_xlfn.XLOOKUP(A:A,'Courier Company Invoice'!B:B,'Courier Company Invoice'!G:G)</f>
        <v>Forward charges</v>
      </c>
      <c r="E5" s="9" t="str">
        <f t="shared" si="0"/>
        <v>Yes</v>
      </c>
      <c r="F5" s="9" t="str">
        <f t="shared" si="1"/>
        <v>No</v>
      </c>
      <c r="G5" s="11">
        <f>SUMIF('Company X Order Report'!A:A,A:A,'Company X Order Report'!D:D)/1000</f>
        <v>0.7</v>
      </c>
      <c r="H5" s="9">
        <f>SUMIF('Company X Order Report'!A:A,A:A,'Company X Order Report'!D:D)</f>
        <v>700</v>
      </c>
      <c r="I5" s="11">
        <f t="shared" si="2"/>
        <v>1</v>
      </c>
      <c r="J5" s="9">
        <f t="shared" si="3"/>
        <v>1000</v>
      </c>
      <c r="K5" s="9" t="str">
        <f>_xlfn.XLOOKUP(C:C,'Company X Pincode Zones'!B:B,'Company X Pincode Zones'!C:C)</f>
        <v>b</v>
      </c>
      <c r="L5" s="11">
        <f>IF(AND(E5="Yes",K5="a"),'Courier Company Rates'!$A$2,IF(AND(E5="Yes",K5="b"),'Courier Company Rates'!$C$2,IF(AND(E5="Yes",K5="c"),'Courier Company Rates'!$E$2,IF(AND(E5="Yes",K5="d"),'Courier Company Rates'!$G$2,IF(AND(E5="Yes",K5="e"),'Courier Company Rates'!$I$2,0)))))</f>
        <v>33</v>
      </c>
      <c r="M5" s="11">
        <f>IF(I5&gt;0.5,IF(AND(E5="Yes",K5="a"),'Courier Company Rates'!$B$2,IF(AND(E5="Yes",K5="b"),'Courier Company Rates'!$D$2,IF(AND(E5="Yes",K5="c"),'Courier Company Rates'!$F$2,IF(AND(E5="Yes",K5="d"),'Courier Company Rates'!$H$2,IF(AND(E5="Yes",K5="e"),'Courier Company Rates'!$J$2,0))))),0)</f>
        <v>28.3</v>
      </c>
      <c r="N5" s="11">
        <f>IF(AND(F5="Yes",K5="a"),'Courier Company Rates'!$K$2,IF(AND(F5="Yes",K5="b"),'Courier Company Rates'!$M$2,IF(AND(F5="Yes",K5="c"),'Courier Company Rates'!$O$2,IF(AND(F5="Yes",K5="d"),'Courier Company Rates'!$Q$2,IF(AND(F5="Yes",K5="e"),'Courier Company Rates'!$S$2,0)))))</f>
        <v>0</v>
      </c>
      <c r="O5" s="11">
        <f>IF(I5&gt;0.5,IF(AND(F5="Yes",K5="a"),'Courier Company Rates'!$L$2,IF(AND(F5="Yes",K5="b"),'Courier Company Rates'!$N$2,IF(AND(F5="Yes",K5="c"),'Courier Company Rates'!$P$2,IF(AND(F5="Yes",K5="d"),'Courier Company Rates'!$R$2,IF(AND(F5="Yes",K5="e"),'Courier Company Rates'!$T$2,0))))),0)</f>
        <v>0</v>
      </c>
      <c r="P5" s="11">
        <f t="shared" si="4"/>
        <v>61.3</v>
      </c>
      <c r="Q5" s="11">
        <f>_xlfn.XLOOKUP(A:A,'Courier Company Invoice'!B5,'Courier Company Invoice'!C:C)</f>
        <v>1</v>
      </c>
      <c r="R5" s="11">
        <f t="shared" si="5"/>
        <v>1</v>
      </c>
      <c r="S5" s="9" t="str">
        <f>_xlfn.XLOOKUP(C:C,'Courier Company Invoice'!E:E,'Courier Company Invoice'!F:F)</f>
        <v>b</v>
      </c>
      <c r="T5" s="11">
        <f>ROUND(_xlfn.XLOOKUP(A:A,'Courier Company Invoice'!B:B,'Courier Company Invoice'!H:H),2)</f>
        <v>61.3</v>
      </c>
      <c r="U5" s="11">
        <f t="shared" si="6"/>
        <v>0</v>
      </c>
      <c r="V5" s="11">
        <f t="shared" si="7"/>
        <v>0</v>
      </c>
      <c r="W5" s="11">
        <f t="shared" si="8"/>
        <v>87.571428571428569</v>
      </c>
      <c r="X5" s="11">
        <f t="shared" si="9"/>
        <v>0</v>
      </c>
    </row>
    <row r="6" spans="1:24" x14ac:dyDescent="0.25">
      <c r="A6" s="9">
        <v>2001807012</v>
      </c>
      <c r="B6" s="10">
        <f>_xlfn.XLOOKUP(A:A,'Courier Company Invoice'!B:B,'Courier Company Invoice'!A:A)</f>
        <v>1091117229345</v>
      </c>
      <c r="C6" s="9">
        <f>_xlfn.XLOOKUP(A:A,'Courier Company Invoice'!B:B,'Courier Company Invoice'!E:E)</f>
        <v>515591</v>
      </c>
      <c r="D6" s="9" t="str">
        <f>_xlfn.XLOOKUP(A:A,'Courier Company Invoice'!B:B,'Courier Company Invoice'!G:G)</f>
        <v>Forward charges</v>
      </c>
      <c r="E6" s="9" t="str">
        <f t="shared" si="0"/>
        <v>Yes</v>
      </c>
      <c r="F6" s="9" t="str">
        <f t="shared" si="1"/>
        <v>No</v>
      </c>
      <c r="G6" s="11">
        <f>SUMIF('Company X Order Report'!A:A,A:A,'Company X Order Report'!D:D)/1000</f>
        <v>0.24</v>
      </c>
      <c r="H6" s="9">
        <f>SUMIF('Company X Order Report'!A:A,A:A,'Company X Order Report'!D:D)</f>
        <v>240</v>
      </c>
      <c r="I6" s="11">
        <f t="shared" si="2"/>
        <v>0.5</v>
      </c>
      <c r="J6" s="9">
        <f t="shared" si="3"/>
        <v>500</v>
      </c>
      <c r="K6" s="9" t="str">
        <f>_xlfn.XLOOKUP(C:C,'Company X Pincode Zones'!B:B,'Company X Pincode Zones'!C:C)</f>
        <v>d</v>
      </c>
      <c r="L6" s="11">
        <f>IF(AND(E6="Yes",K6="a"),'Courier Company Rates'!$A$2,IF(AND(E6="Yes",K6="b"),'Courier Company Rates'!$C$2,IF(AND(E6="Yes",K6="c"),'Courier Company Rates'!$E$2,IF(AND(E6="Yes",K6="d"),'Courier Company Rates'!$G$2,IF(AND(E6="Yes",K6="e"),'Courier Company Rates'!$I$2,0)))))</f>
        <v>45.4</v>
      </c>
      <c r="M6" s="11">
        <f>IF(I6&gt;0.5,IF(AND(E6="Yes",K6="a"),'Courier Company Rates'!$B$2,IF(AND(E6="Yes",K6="b"),'Courier Company Rates'!$D$2,IF(AND(E6="Yes",K6="c"),'Courier Company Rates'!$F$2,IF(AND(E6="Yes",K6="d"),'Courier Company Rates'!$H$2,IF(AND(E6="Yes",K6="e"),'Courier Company Rates'!$J$2,0))))),0)</f>
        <v>0</v>
      </c>
      <c r="N6" s="11">
        <f>IF(AND(F6="Yes",K6="a"),'Courier Company Rates'!$K$2,IF(AND(F6="Yes",K6="b"),'Courier Company Rates'!$M$2,IF(AND(F6="Yes",K6="c"),'Courier Company Rates'!$O$2,IF(AND(F6="Yes",K6="d"),'Courier Company Rates'!$Q$2,IF(AND(F6="Yes",K6="e"),'Courier Company Rates'!$S$2,0)))))</f>
        <v>0</v>
      </c>
      <c r="O6" s="11">
        <f>IF(I6&gt;0.5,IF(AND(F6="Yes",K6="a"),'Courier Company Rates'!$L$2,IF(AND(F6="Yes",K6="b"),'Courier Company Rates'!$N$2,IF(AND(F6="Yes",K6="c"),'Courier Company Rates'!$P$2,IF(AND(F6="Yes",K6="d"),'Courier Company Rates'!$R$2,IF(AND(F6="Yes",K6="e"),'Courier Company Rates'!$T$2,0))))),0)</f>
        <v>0</v>
      </c>
      <c r="P6" s="11">
        <f t="shared" si="4"/>
        <v>45.4</v>
      </c>
      <c r="Q6" s="11">
        <f>_xlfn.XLOOKUP(A:A,'Courier Company Invoice'!B6,'Courier Company Invoice'!C:C)</f>
        <v>0.15</v>
      </c>
      <c r="R6" s="11">
        <f t="shared" si="5"/>
        <v>0.5</v>
      </c>
      <c r="S6" s="9" t="str">
        <f>_xlfn.XLOOKUP(C:C,'Courier Company Invoice'!E:E,'Courier Company Invoice'!F:F)</f>
        <v>d</v>
      </c>
      <c r="T6" s="11">
        <f>ROUND(_xlfn.XLOOKUP(A:A,'Courier Company Invoice'!B:B,'Courier Company Invoice'!H:H),2)</f>
        <v>45.4</v>
      </c>
      <c r="U6" s="11">
        <f t="shared" si="6"/>
        <v>0</v>
      </c>
      <c r="V6" s="11">
        <f t="shared" si="7"/>
        <v>0</v>
      </c>
      <c r="W6" s="11">
        <f t="shared" si="8"/>
        <v>189.16666666666666</v>
      </c>
      <c r="X6" s="11">
        <f t="shared" si="9"/>
        <v>0</v>
      </c>
    </row>
    <row r="7" spans="1:24" x14ac:dyDescent="0.25">
      <c r="A7" s="9">
        <v>2001806686</v>
      </c>
      <c r="B7" s="10">
        <f>_xlfn.XLOOKUP(A:A,'Courier Company Invoice'!B:B,'Courier Company Invoice'!A:A)</f>
        <v>1091117229555</v>
      </c>
      <c r="C7" s="9">
        <f>_xlfn.XLOOKUP(A:A,'Courier Company Invoice'!B:B,'Courier Company Invoice'!E:E)</f>
        <v>326502</v>
      </c>
      <c r="D7" s="9" t="str">
        <f>_xlfn.XLOOKUP(A:A,'Courier Company Invoice'!B:B,'Courier Company Invoice'!G:G)</f>
        <v>Forward charges</v>
      </c>
      <c r="E7" s="9" t="str">
        <f t="shared" si="0"/>
        <v>Yes</v>
      </c>
      <c r="F7" s="9" t="str">
        <f t="shared" si="1"/>
        <v>No</v>
      </c>
      <c r="G7" s="11">
        <f>SUMIF('Company X Order Report'!A:A,A:A,'Company X Order Report'!D:D)/1000</f>
        <v>0.24</v>
      </c>
      <c r="H7" s="9">
        <f>SUMIF('Company X Order Report'!A:A,A:A,'Company X Order Report'!D:D)</f>
        <v>240</v>
      </c>
      <c r="I7" s="11">
        <f t="shared" si="2"/>
        <v>0.5</v>
      </c>
      <c r="J7" s="9">
        <f t="shared" si="3"/>
        <v>500</v>
      </c>
      <c r="K7" s="9" t="str">
        <f>_xlfn.XLOOKUP(C:C,'Company X Pincode Zones'!B:B,'Company X Pincode Zones'!C:C)</f>
        <v>d</v>
      </c>
      <c r="L7" s="11">
        <f>IF(AND(E7="Yes",K7="a"),'Courier Company Rates'!$A$2,IF(AND(E7="Yes",K7="b"),'Courier Company Rates'!$C$2,IF(AND(E7="Yes",K7="c"),'Courier Company Rates'!$E$2,IF(AND(E7="Yes",K7="d"),'Courier Company Rates'!$G$2,IF(AND(E7="Yes",K7="e"),'Courier Company Rates'!$I$2,0)))))</f>
        <v>45.4</v>
      </c>
      <c r="M7" s="11">
        <f>IF(I7&gt;0.5,IF(AND(E7="Yes",K7="a"),'Courier Company Rates'!$B$2,IF(AND(E7="Yes",K7="b"),'Courier Company Rates'!$D$2,IF(AND(E7="Yes",K7="c"),'Courier Company Rates'!$F$2,IF(AND(E7="Yes",K7="d"),'Courier Company Rates'!$H$2,IF(AND(E7="Yes",K7="e"),'Courier Company Rates'!$J$2,0))))),0)</f>
        <v>0</v>
      </c>
      <c r="N7" s="11">
        <f>IF(AND(F7="Yes",K7="a"),'Courier Company Rates'!$K$2,IF(AND(F7="Yes",K7="b"),'Courier Company Rates'!$M$2,IF(AND(F7="Yes",K7="c"),'Courier Company Rates'!$O$2,IF(AND(F7="Yes",K7="d"),'Courier Company Rates'!$Q$2,IF(AND(F7="Yes",K7="e"),'Courier Company Rates'!$S$2,0)))))</f>
        <v>0</v>
      </c>
      <c r="O7" s="11">
        <f>IF(I7&gt;0.5,IF(AND(F7="Yes",K7="a"),'Courier Company Rates'!$L$2,IF(AND(F7="Yes",K7="b"),'Courier Company Rates'!$N$2,IF(AND(F7="Yes",K7="c"),'Courier Company Rates'!$P$2,IF(AND(F7="Yes",K7="d"),'Courier Company Rates'!$R$2,IF(AND(F7="Yes",K7="e"),'Courier Company Rates'!$T$2,0))))),0)</f>
        <v>0</v>
      </c>
      <c r="P7" s="11">
        <f t="shared" si="4"/>
        <v>45.4</v>
      </c>
      <c r="Q7" s="11">
        <f>_xlfn.XLOOKUP(A:A,'Courier Company Invoice'!B7,'Courier Company Invoice'!C:C)</f>
        <v>0.15</v>
      </c>
      <c r="R7" s="11">
        <f t="shared" si="5"/>
        <v>0.5</v>
      </c>
      <c r="S7" s="9" t="str">
        <f>_xlfn.XLOOKUP(C:C,'Courier Company Invoice'!E:E,'Courier Company Invoice'!F:F)</f>
        <v>d</v>
      </c>
      <c r="T7" s="11">
        <f>ROUND(_xlfn.XLOOKUP(A:A,'Courier Company Invoice'!B:B,'Courier Company Invoice'!H:H),2)</f>
        <v>45.4</v>
      </c>
      <c r="U7" s="11">
        <f t="shared" si="6"/>
        <v>0</v>
      </c>
      <c r="V7" s="11">
        <f t="shared" si="7"/>
        <v>0</v>
      </c>
      <c r="W7" s="11">
        <f t="shared" si="8"/>
        <v>189.16666666666666</v>
      </c>
      <c r="X7" s="11">
        <f t="shared" si="9"/>
        <v>0</v>
      </c>
    </row>
    <row r="8" spans="1:24" x14ac:dyDescent="0.25">
      <c r="A8" s="9">
        <v>2001806885</v>
      </c>
      <c r="B8" s="10">
        <f>_xlfn.XLOOKUP(A:A,'Courier Company Invoice'!B:B,'Courier Company Invoice'!A:A)</f>
        <v>1091117229776</v>
      </c>
      <c r="C8" s="9">
        <f>_xlfn.XLOOKUP(A:A,'Courier Company Invoice'!B:B,'Courier Company Invoice'!E:E)</f>
        <v>208019</v>
      </c>
      <c r="D8" s="9" t="str">
        <f>_xlfn.XLOOKUP(A:A,'Courier Company Invoice'!B:B,'Courier Company Invoice'!G:G)</f>
        <v>Forward charges</v>
      </c>
      <c r="E8" s="9" t="str">
        <f t="shared" si="0"/>
        <v>Yes</v>
      </c>
      <c r="F8" s="9" t="str">
        <f t="shared" si="1"/>
        <v>No</v>
      </c>
      <c r="G8" s="11">
        <f>SUMIF('Company X Order Report'!A:A,A:A,'Company X Order Report'!D:D)/1000</f>
        <v>0.84</v>
      </c>
      <c r="H8" s="9">
        <f>SUMIF('Company X Order Report'!A:A,A:A,'Company X Order Report'!D:D)</f>
        <v>840</v>
      </c>
      <c r="I8" s="11">
        <f t="shared" si="2"/>
        <v>1</v>
      </c>
      <c r="J8" s="9">
        <f t="shared" si="3"/>
        <v>1000</v>
      </c>
      <c r="K8" s="9" t="str">
        <f>_xlfn.XLOOKUP(C:C,'Company X Pincode Zones'!B:B,'Company X Pincode Zones'!C:C)</f>
        <v>b</v>
      </c>
      <c r="L8" s="11">
        <f>IF(AND(E8="Yes",K8="a"),'Courier Company Rates'!$A$2,IF(AND(E8="Yes",K8="b"),'Courier Company Rates'!$C$2,IF(AND(E8="Yes",K8="c"),'Courier Company Rates'!$E$2,IF(AND(E8="Yes",K8="d"),'Courier Company Rates'!$G$2,IF(AND(E8="Yes",K8="e"),'Courier Company Rates'!$I$2,0)))))</f>
        <v>33</v>
      </c>
      <c r="M8" s="11">
        <f>IF(I8&gt;0.5,IF(AND(E8="Yes",K8="a"),'Courier Company Rates'!$B$2,IF(AND(E8="Yes",K8="b"),'Courier Company Rates'!$D$2,IF(AND(E8="Yes",K8="c"),'Courier Company Rates'!$F$2,IF(AND(E8="Yes",K8="d"),'Courier Company Rates'!$H$2,IF(AND(E8="Yes",K8="e"),'Courier Company Rates'!$J$2,0))))),0)</f>
        <v>28.3</v>
      </c>
      <c r="N8" s="11">
        <f>IF(AND(F8="Yes",K8="a"),'Courier Company Rates'!$K$2,IF(AND(F8="Yes",K8="b"),'Courier Company Rates'!$M$2,IF(AND(F8="Yes",K8="c"),'Courier Company Rates'!$O$2,IF(AND(F8="Yes",K8="d"),'Courier Company Rates'!$Q$2,IF(AND(F8="Yes",K8="e"),'Courier Company Rates'!$S$2,0)))))</f>
        <v>0</v>
      </c>
      <c r="O8" s="11">
        <f>IF(I8&gt;0.5,IF(AND(F8="Yes",K8="a"),'Courier Company Rates'!$L$2,IF(AND(F8="Yes",K8="b"),'Courier Company Rates'!$N$2,IF(AND(F8="Yes",K8="c"),'Courier Company Rates'!$P$2,IF(AND(F8="Yes",K8="d"),'Courier Company Rates'!$R$2,IF(AND(F8="Yes",K8="e"),'Courier Company Rates'!$T$2,0))))),0)</f>
        <v>0</v>
      </c>
      <c r="P8" s="11">
        <f t="shared" si="4"/>
        <v>61.3</v>
      </c>
      <c r="Q8" s="11">
        <f>_xlfn.XLOOKUP(A:A,'Courier Company Invoice'!B8,'Courier Company Invoice'!C:C)</f>
        <v>1</v>
      </c>
      <c r="R8" s="11">
        <f t="shared" si="5"/>
        <v>1</v>
      </c>
      <c r="S8" s="9" t="str">
        <f>_xlfn.XLOOKUP(C:C,'Courier Company Invoice'!E:E,'Courier Company Invoice'!F:F)</f>
        <v>b</v>
      </c>
      <c r="T8" s="11">
        <f>ROUND(_xlfn.XLOOKUP(A:A,'Courier Company Invoice'!B:B,'Courier Company Invoice'!H:H),2)</f>
        <v>61.3</v>
      </c>
      <c r="U8" s="11">
        <f t="shared" si="6"/>
        <v>0</v>
      </c>
      <c r="V8" s="11">
        <f t="shared" si="7"/>
        <v>0</v>
      </c>
      <c r="W8" s="11">
        <f t="shared" si="8"/>
        <v>72.976190476190482</v>
      </c>
      <c r="X8" s="11">
        <f t="shared" si="9"/>
        <v>0</v>
      </c>
    </row>
    <row r="9" spans="1:24" x14ac:dyDescent="0.25">
      <c r="A9" s="9">
        <v>2001807058</v>
      </c>
      <c r="B9" s="10">
        <f>_xlfn.XLOOKUP(A:A,'Courier Company Invoice'!B:B,'Courier Company Invoice'!A:A)</f>
        <v>1091117323112</v>
      </c>
      <c r="C9" s="9">
        <f>_xlfn.XLOOKUP(A:A,'Courier Company Invoice'!B:B,'Courier Company Invoice'!E:E)</f>
        <v>140301</v>
      </c>
      <c r="D9" s="9" t="str">
        <f>_xlfn.XLOOKUP(A:A,'Courier Company Invoice'!B:B,'Courier Company Invoice'!G:G)</f>
        <v>Forward charges</v>
      </c>
      <c r="E9" s="9" t="str">
        <f t="shared" si="0"/>
        <v>Yes</v>
      </c>
      <c r="F9" s="9" t="str">
        <f t="shared" si="1"/>
        <v>No</v>
      </c>
      <c r="G9" s="11">
        <f>SUMIF('Company X Order Report'!A:A,A:A,'Company X Order Report'!D:D)/1000</f>
        <v>1.1679999999999999</v>
      </c>
      <c r="H9" s="9">
        <f>SUMIF('Company X Order Report'!A:A,A:A,'Company X Order Report'!D:D)</f>
        <v>1168</v>
      </c>
      <c r="I9" s="11">
        <f t="shared" si="2"/>
        <v>1.5</v>
      </c>
      <c r="J9" s="9">
        <f t="shared" si="3"/>
        <v>1500</v>
      </c>
      <c r="K9" s="9" t="str">
        <f>_xlfn.XLOOKUP(C:C,'Company X Pincode Zones'!B:B,'Company X Pincode Zones'!C:C)</f>
        <v>b</v>
      </c>
      <c r="L9" s="11">
        <f>IF(AND(E9="Yes",K9="a"),'Courier Company Rates'!$A$2,IF(AND(E9="Yes",K9="b"),'Courier Company Rates'!$C$2,IF(AND(E9="Yes",K9="c"),'Courier Company Rates'!$E$2,IF(AND(E9="Yes",K9="d"),'Courier Company Rates'!$G$2,IF(AND(E9="Yes",K9="e"),'Courier Company Rates'!$I$2,0)))))</f>
        <v>33</v>
      </c>
      <c r="M9" s="11">
        <f>IF(I9&gt;0.5,IF(AND(E9="Yes",K9="a"),'Courier Company Rates'!$B$2,IF(AND(E9="Yes",K9="b"),'Courier Company Rates'!$D$2,IF(AND(E9="Yes",K9="c"),'Courier Company Rates'!$F$2,IF(AND(E9="Yes",K9="d"),'Courier Company Rates'!$H$2,IF(AND(E9="Yes",K9="e"),'Courier Company Rates'!$J$2,0))))),0)</f>
        <v>28.3</v>
      </c>
      <c r="N9" s="11">
        <f>IF(AND(F9="Yes",K9="a"),'Courier Company Rates'!$K$2,IF(AND(F9="Yes",K9="b"),'Courier Company Rates'!$M$2,IF(AND(F9="Yes",K9="c"),'Courier Company Rates'!$O$2,IF(AND(F9="Yes",K9="d"),'Courier Company Rates'!$Q$2,IF(AND(F9="Yes",K9="e"),'Courier Company Rates'!$S$2,0)))))</f>
        <v>0</v>
      </c>
      <c r="O9" s="11">
        <f>IF(I9&gt;0.5,IF(AND(F9="Yes",K9="a"),'Courier Company Rates'!$L$2,IF(AND(F9="Yes",K9="b"),'Courier Company Rates'!$N$2,IF(AND(F9="Yes",K9="c"),'Courier Company Rates'!$P$2,IF(AND(F9="Yes",K9="d"),'Courier Company Rates'!$R$2,IF(AND(F9="Yes",K9="e"),'Courier Company Rates'!$T$2,0))))),0)</f>
        <v>0</v>
      </c>
      <c r="P9" s="11">
        <f t="shared" si="4"/>
        <v>89.6</v>
      </c>
      <c r="Q9" s="11">
        <f>_xlfn.XLOOKUP(A:A,'Courier Company Invoice'!B9,'Courier Company Invoice'!C:C)</f>
        <v>1.1499999999999999</v>
      </c>
      <c r="R9" s="11">
        <f t="shared" si="5"/>
        <v>1.5</v>
      </c>
      <c r="S9" s="9" t="str">
        <f>_xlfn.XLOOKUP(C:C,'Courier Company Invoice'!E:E,'Courier Company Invoice'!F:F)</f>
        <v>b</v>
      </c>
      <c r="T9" s="11">
        <f>ROUND(_xlfn.XLOOKUP(A:A,'Courier Company Invoice'!B:B,'Courier Company Invoice'!H:H),2)</f>
        <v>89.6</v>
      </c>
      <c r="U9" s="11">
        <f t="shared" si="6"/>
        <v>0</v>
      </c>
      <c r="V9" s="11">
        <f t="shared" si="7"/>
        <v>0</v>
      </c>
      <c r="W9" s="11">
        <f t="shared" si="8"/>
        <v>52.482876712328768</v>
      </c>
      <c r="X9" s="11">
        <f t="shared" si="9"/>
        <v>0</v>
      </c>
    </row>
    <row r="10" spans="1:24" x14ac:dyDescent="0.25">
      <c r="A10" s="9">
        <v>2001807186</v>
      </c>
      <c r="B10" s="10">
        <f>_xlfn.XLOOKUP(A:A,'Courier Company Invoice'!B:B,'Courier Company Invoice'!A:A)</f>
        <v>1091117323812</v>
      </c>
      <c r="C10" s="9">
        <f>_xlfn.XLOOKUP(A:A,'Courier Company Invoice'!B:B,'Courier Company Invoice'!E:E)</f>
        <v>396001</v>
      </c>
      <c r="D10" s="9" t="str">
        <f>_xlfn.XLOOKUP(A:A,'Courier Company Invoice'!B:B,'Courier Company Invoice'!G:G)</f>
        <v>Forward charges</v>
      </c>
      <c r="E10" s="9" t="str">
        <f t="shared" si="0"/>
        <v>Yes</v>
      </c>
      <c r="F10" s="9" t="str">
        <f t="shared" si="1"/>
        <v>No</v>
      </c>
      <c r="G10" s="11">
        <f>SUMIF('Company X Order Report'!A:A,A:A,'Company X Order Report'!D:D)/1000</f>
        <v>0.5</v>
      </c>
      <c r="H10" s="9">
        <f>SUMIF('Company X Order Report'!A:A,A:A,'Company X Order Report'!D:D)</f>
        <v>500</v>
      </c>
      <c r="I10" s="11">
        <f t="shared" si="2"/>
        <v>0.5</v>
      </c>
      <c r="J10" s="9">
        <f t="shared" si="3"/>
        <v>500</v>
      </c>
      <c r="K10" s="9" t="str">
        <f>_xlfn.XLOOKUP(C:C,'Company X Pincode Zones'!B:B,'Company X Pincode Zones'!C:C)</f>
        <v>d</v>
      </c>
      <c r="L10" s="11">
        <f>IF(AND(E10="Yes",K10="a"),'Courier Company Rates'!$A$2,IF(AND(E10="Yes",K10="b"),'Courier Company Rates'!$C$2,IF(AND(E10="Yes",K10="c"),'Courier Company Rates'!$E$2,IF(AND(E10="Yes",K10="d"),'Courier Company Rates'!$G$2,IF(AND(E10="Yes",K10="e"),'Courier Company Rates'!$I$2,0)))))</f>
        <v>45.4</v>
      </c>
      <c r="M10" s="11">
        <f>IF(I10&gt;0.5,IF(AND(E10="Yes",K10="a"),'Courier Company Rates'!$B$2,IF(AND(E10="Yes",K10="b"),'Courier Company Rates'!$D$2,IF(AND(E10="Yes",K10="c"),'Courier Company Rates'!$F$2,IF(AND(E10="Yes",K10="d"),'Courier Company Rates'!$H$2,IF(AND(E10="Yes",K10="e"),'Courier Company Rates'!$J$2,0))))),0)</f>
        <v>0</v>
      </c>
      <c r="N10" s="11">
        <f>IF(AND(F10="Yes",K10="a"),'Courier Company Rates'!$K$2,IF(AND(F10="Yes",K10="b"),'Courier Company Rates'!$M$2,IF(AND(F10="Yes",K10="c"),'Courier Company Rates'!$O$2,IF(AND(F10="Yes",K10="d"),'Courier Company Rates'!$Q$2,IF(AND(F10="Yes",K10="e"),'Courier Company Rates'!$S$2,0)))))</f>
        <v>0</v>
      </c>
      <c r="O10" s="11">
        <f>IF(I10&gt;0.5,IF(AND(F10="Yes",K10="a"),'Courier Company Rates'!$L$2,IF(AND(F10="Yes",K10="b"),'Courier Company Rates'!$N$2,IF(AND(F10="Yes",K10="c"),'Courier Company Rates'!$P$2,IF(AND(F10="Yes",K10="d"),'Courier Company Rates'!$R$2,IF(AND(F10="Yes",K10="e"),'Courier Company Rates'!$T$2,0))))),0)</f>
        <v>0</v>
      </c>
      <c r="P10" s="11">
        <f t="shared" si="4"/>
        <v>45.4</v>
      </c>
      <c r="Q10" s="11">
        <f>_xlfn.XLOOKUP(A:A,'Courier Company Invoice'!B10,'Courier Company Invoice'!C:C)</f>
        <v>0.5</v>
      </c>
      <c r="R10" s="11">
        <f t="shared" si="5"/>
        <v>0.5</v>
      </c>
      <c r="S10" s="9" t="str">
        <f>_xlfn.XLOOKUP(C:C,'Courier Company Invoice'!E:E,'Courier Company Invoice'!F:F)</f>
        <v>d</v>
      </c>
      <c r="T10" s="11">
        <f>ROUND(_xlfn.XLOOKUP(A:A,'Courier Company Invoice'!B:B,'Courier Company Invoice'!H:H),2)</f>
        <v>45.4</v>
      </c>
      <c r="U10" s="11">
        <f t="shared" si="6"/>
        <v>0</v>
      </c>
      <c r="V10" s="11">
        <f t="shared" si="7"/>
        <v>0</v>
      </c>
      <c r="W10" s="11">
        <f t="shared" si="8"/>
        <v>90.8</v>
      </c>
      <c r="X10" s="11">
        <f t="shared" si="9"/>
        <v>0</v>
      </c>
    </row>
    <row r="11" spans="1:24" x14ac:dyDescent="0.25">
      <c r="A11" s="9">
        <v>2001807290</v>
      </c>
      <c r="B11" s="10">
        <f>_xlfn.XLOOKUP(A:A,'Courier Company Invoice'!B:B,'Courier Company Invoice'!A:A)</f>
        <v>1091117324206</v>
      </c>
      <c r="C11" s="9">
        <f>_xlfn.XLOOKUP(A:A,'Courier Company Invoice'!B:B,'Courier Company Invoice'!E:E)</f>
        <v>711106</v>
      </c>
      <c r="D11" s="9" t="str">
        <f>_xlfn.XLOOKUP(A:A,'Courier Company Invoice'!B:B,'Courier Company Invoice'!G:G)</f>
        <v>Forward charges</v>
      </c>
      <c r="E11" s="9" t="str">
        <f t="shared" si="0"/>
        <v>Yes</v>
      </c>
      <c r="F11" s="9" t="str">
        <f t="shared" si="1"/>
        <v>No</v>
      </c>
      <c r="G11" s="11">
        <f>SUMIF('Company X Order Report'!A:A,A:A,'Company X Order Report'!D:D)/1000</f>
        <v>0.5</v>
      </c>
      <c r="H11" s="9">
        <f>SUMIF('Company X Order Report'!A:A,A:A,'Company X Order Report'!D:D)</f>
        <v>500</v>
      </c>
      <c r="I11" s="11">
        <f t="shared" si="2"/>
        <v>0.5</v>
      </c>
      <c r="J11" s="9">
        <f t="shared" si="3"/>
        <v>500</v>
      </c>
      <c r="K11" s="9" t="str">
        <f>_xlfn.XLOOKUP(C:C,'Company X Pincode Zones'!B:B,'Company X Pincode Zones'!C:C)</f>
        <v>d</v>
      </c>
      <c r="L11" s="11">
        <f>IF(AND(E11="Yes",K11="a"),'Courier Company Rates'!$A$2,IF(AND(E11="Yes",K11="b"),'Courier Company Rates'!$C$2,IF(AND(E11="Yes",K11="c"),'Courier Company Rates'!$E$2,IF(AND(E11="Yes",K11="d"),'Courier Company Rates'!$G$2,IF(AND(E11="Yes",K11="e"),'Courier Company Rates'!$I$2,0)))))</f>
        <v>45.4</v>
      </c>
      <c r="M11" s="11">
        <f>IF(I11&gt;0.5,IF(AND(E11="Yes",K11="a"),'Courier Company Rates'!$B$2,IF(AND(E11="Yes",K11="b"),'Courier Company Rates'!$D$2,IF(AND(E11="Yes",K11="c"),'Courier Company Rates'!$F$2,IF(AND(E11="Yes",K11="d"),'Courier Company Rates'!$H$2,IF(AND(E11="Yes",K11="e"),'Courier Company Rates'!$J$2,0))))),0)</f>
        <v>0</v>
      </c>
      <c r="N11" s="11">
        <f>IF(AND(F11="Yes",K11="a"),'Courier Company Rates'!$K$2,IF(AND(F11="Yes",K11="b"),'Courier Company Rates'!$M$2,IF(AND(F11="Yes",K11="c"),'Courier Company Rates'!$O$2,IF(AND(F11="Yes",K11="d"),'Courier Company Rates'!$Q$2,IF(AND(F11="Yes",K11="e"),'Courier Company Rates'!$S$2,0)))))</f>
        <v>0</v>
      </c>
      <c r="O11" s="11">
        <f>IF(I11&gt;0.5,IF(AND(F11="Yes",K11="a"),'Courier Company Rates'!$L$2,IF(AND(F11="Yes",K11="b"),'Courier Company Rates'!$N$2,IF(AND(F11="Yes",K11="c"),'Courier Company Rates'!$P$2,IF(AND(F11="Yes",K11="d"),'Courier Company Rates'!$R$2,IF(AND(F11="Yes",K11="e"),'Courier Company Rates'!$T$2,0))))),0)</f>
        <v>0</v>
      </c>
      <c r="P11" s="11">
        <f t="shared" si="4"/>
        <v>45.4</v>
      </c>
      <c r="Q11" s="11">
        <f>_xlfn.XLOOKUP(A:A,'Courier Company Invoice'!B11,'Courier Company Invoice'!C:C)</f>
        <v>0.5</v>
      </c>
      <c r="R11" s="11">
        <f t="shared" si="5"/>
        <v>0.5</v>
      </c>
      <c r="S11" s="9" t="str">
        <f>_xlfn.XLOOKUP(C:C,'Courier Company Invoice'!E:E,'Courier Company Invoice'!F:F)</f>
        <v>d</v>
      </c>
      <c r="T11" s="11">
        <f>ROUND(_xlfn.XLOOKUP(A:A,'Courier Company Invoice'!B:B,'Courier Company Invoice'!H:H),2)</f>
        <v>45.4</v>
      </c>
      <c r="U11" s="11">
        <f t="shared" si="6"/>
        <v>0</v>
      </c>
      <c r="V11" s="11">
        <f t="shared" si="7"/>
        <v>0</v>
      </c>
      <c r="W11" s="11">
        <f t="shared" si="8"/>
        <v>90.8</v>
      </c>
      <c r="X11" s="11">
        <f t="shared" si="9"/>
        <v>0</v>
      </c>
    </row>
    <row r="12" spans="1:24" x14ac:dyDescent="0.25">
      <c r="A12" s="9">
        <v>2001807814</v>
      </c>
      <c r="B12" s="10">
        <f>_xlfn.XLOOKUP(A:A,'Courier Company Invoice'!B:B,'Courier Company Invoice'!A:A)</f>
        <v>1091117326612</v>
      </c>
      <c r="C12" s="9">
        <f>_xlfn.XLOOKUP(A:A,'Courier Company Invoice'!B:B,'Courier Company Invoice'!E:E)</f>
        <v>284001</v>
      </c>
      <c r="D12" s="9" t="str">
        <f>_xlfn.XLOOKUP(A:A,'Courier Company Invoice'!B:B,'Courier Company Invoice'!G:G)</f>
        <v>Forward charges</v>
      </c>
      <c r="E12" s="9" t="str">
        <f t="shared" si="0"/>
        <v>Yes</v>
      </c>
      <c r="F12" s="9" t="str">
        <f t="shared" si="1"/>
        <v>No</v>
      </c>
      <c r="G12" s="11">
        <f>SUMIF('Company X Order Report'!A:A,A:A,'Company X Order Report'!D:D)/1000</f>
        <v>0.60699999999999998</v>
      </c>
      <c r="H12" s="9">
        <f>SUMIF('Company X Order Report'!A:A,A:A,'Company X Order Report'!D:D)</f>
        <v>607</v>
      </c>
      <c r="I12" s="11">
        <f t="shared" si="2"/>
        <v>1</v>
      </c>
      <c r="J12" s="9">
        <f t="shared" si="3"/>
        <v>1000</v>
      </c>
      <c r="K12" s="9" t="str">
        <f>_xlfn.XLOOKUP(C:C,'Company X Pincode Zones'!B:B,'Company X Pincode Zones'!C:C)</f>
        <v>b</v>
      </c>
      <c r="L12" s="11">
        <f>IF(AND(E12="Yes",K12="a"),'Courier Company Rates'!$A$2,IF(AND(E12="Yes",K12="b"),'Courier Company Rates'!$C$2,IF(AND(E12="Yes",K12="c"),'Courier Company Rates'!$E$2,IF(AND(E12="Yes",K12="d"),'Courier Company Rates'!$G$2,IF(AND(E12="Yes",K12="e"),'Courier Company Rates'!$I$2,0)))))</f>
        <v>33</v>
      </c>
      <c r="M12" s="11">
        <f>IF(I12&gt;0.5,IF(AND(E12="Yes",K12="a"),'Courier Company Rates'!$B$2,IF(AND(E12="Yes",K12="b"),'Courier Company Rates'!$D$2,IF(AND(E12="Yes",K12="c"),'Courier Company Rates'!$F$2,IF(AND(E12="Yes",K12="d"),'Courier Company Rates'!$H$2,IF(AND(E12="Yes",K12="e"),'Courier Company Rates'!$J$2,0))))),0)</f>
        <v>28.3</v>
      </c>
      <c r="N12" s="11">
        <f>IF(AND(F12="Yes",K12="a"),'Courier Company Rates'!$K$2,IF(AND(F12="Yes",K12="b"),'Courier Company Rates'!$M$2,IF(AND(F12="Yes",K12="c"),'Courier Company Rates'!$O$2,IF(AND(F12="Yes",K12="d"),'Courier Company Rates'!$Q$2,IF(AND(F12="Yes",K12="e"),'Courier Company Rates'!$S$2,0)))))</f>
        <v>0</v>
      </c>
      <c r="O12" s="11">
        <f>IF(I12&gt;0.5,IF(AND(F12="Yes",K12="a"),'Courier Company Rates'!$L$2,IF(AND(F12="Yes",K12="b"),'Courier Company Rates'!$N$2,IF(AND(F12="Yes",K12="c"),'Courier Company Rates'!$P$2,IF(AND(F12="Yes",K12="d"),'Courier Company Rates'!$R$2,IF(AND(F12="Yes",K12="e"),'Courier Company Rates'!$T$2,0))))),0)</f>
        <v>0</v>
      </c>
      <c r="P12" s="11">
        <f t="shared" si="4"/>
        <v>61.3</v>
      </c>
      <c r="Q12" s="11">
        <f>_xlfn.XLOOKUP(A:A,'Courier Company Invoice'!B12,'Courier Company Invoice'!C:C)</f>
        <v>0.79</v>
      </c>
      <c r="R12" s="11">
        <f t="shared" si="5"/>
        <v>1</v>
      </c>
      <c r="S12" s="9" t="str">
        <f>_xlfn.XLOOKUP(C:C,'Courier Company Invoice'!E:E,'Courier Company Invoice'!F:F)</f>
        <v>b</v>
      </c>
      <c r="T12" s="11">
        <f>ROUND(_xlfn.XLOOKUP(A:A,'Courier Company Invoice'!B:B,'Courier Company Invoice'!H:H),2)</f>
        <v>61.3</v>
      </c>
      <c r="U12" s="11">
        <f t="shared" si="6"/>
        <v>0</v>
      </c>
      <c r="V12" s="11">
        <f t="shared" si="7"/>
        <v>0</v>
      </c>
      <c r="W12" s="11">
        <f t="shared" si="8"/>
        <v>100.98846787479407</v>
      </c>
      <c r="X12" s="11">
        <f t="shared" si="9"/>
        <v>0</v>
      </c>
    </row>
    <row r="13" spans="1:24" x14ac:dyDescent="0.25">
      <c r="A13" s="9">
        <v>2001807931</v>
      </c>
      <c r="B13" s="10">
        <f>_xlfn.XLOOKUP(A:A,'Courier Company Invoice'!B:B,'Courier Company Invoice'!A:A)</f>
        <v>1091117327172</v>
      </c>
      <c r="C13" s="9">
        <f>_xlfn.XLOOKUP(A:A,'Courier Company Invoice'!B:B,'Courier Company Invoice'!E:E)</f>
        <v>441601</v>
      </c>
      <c r="D13" s="9" t="str">
        <f>_xlfn.XLOOKUP(A:A,'Courier Company Invoice'!B:B,'Courier Company Invoice'!G:G)</f>
        <v>Forward charges</v>
      </c>
      <c r="E13" s="9" t="str">
        <f t="shared" si="0"/>
        <v>Yes</v>
      </c>
      <c r="F13" s="9" t="str">
        <f t="shared" si="1"/>
        <v>No</v>
      </c>
      <c r="G13" s="11">
        <f>SUMIF('Company X Order Report'!A:A,A:A,'Company X Order Report'!D:D)/1000</f>
        <v>0.60699999999999998</v>
      </c>
      <c r="H13" s="9">
        <f>SUMIF('Company X Order Report'!A:A,A:A,'Company X Order Report'!D:D)</f>
        <v>607</v>
      </c>
      <c r="I13" s="11">
        <f t="shared" si="2"/>
        <v>1</v>
      </c>
      <c r="J13" s="9">
        <f t="shared" si="3"/>
        <v>1000</v>
      </c>
      <c r="K13" s="9" t="str">
        <f>_xlfn.XLOOKUP(C:C,'Company X Pincode Zones'!B:B,'Company X Pincode Zones'!C:C)</f>
        <v>d</v>
      </c>
      <c r="L13" s="11">
        <f>IF(AND(E13="Yes",K13="a"),'Courier Company Rates'!$A$2,IF(AND(E13="Yes",K13="b"),'Courier Company Rates'!$C$2,IF(AND(E13="Yes",K13="c"),'Courier Company Rates'!$E$2,IF(AND(E13="Yes",K13="d"),'Courier Company Rates'!$G$2,IF(AND(E13="Yes",K13="e"),'Courier Company Rates'!$I$2,0)))))</f>
        <v>45.4</v>
      </c>
      <c r="M13" s="11">
        <f>IF(I13&gt;0.5,IF(AND(E13="Yes",K13="a"),'Courier Company Rates'!$B$2,IF(AND(E13="Yes",K13="b"),'Courier Company Rates'!$D$2,IF(AND(E13="Yes",K13="c"),'Courier Company Rates'!$F$2,IF(AND(E13="Yes",K13="d"),'Courier Company Rates'!$H$2,IF(AND(E13="Yes",K13="e"),'Courier Company Rates'!$J$2,0))))),0)</f>
        <v>44.8</v>
      </c>
      <c r="N13" s="11">
        <f>IF(AND(F13="Yes",K13="a"),'Courier Company Rates'!$K$2,IF(AND(F13="Yes",K13="b"),'Courier Company Rates'!$M$2,IF(AND(F13="Yes",K13="c"),'Courier Company Rates'!$O$2,IF(AND(F13="Yes",K13="d"),'Courier Company Rates'!$Q$2,IF(AND(F13="Yes",K13="e"),'Courier Company Rates'!$S$2,0)))))</f>
        <v>0</v>
      </c>
      <c r="O13" s="11">
        <f>IF(I13&gt;0.5,IF(AND(F13="Yes",K13="a"),'Courier Company Rates'!$L$2,IF(AND(F13="Yes",K13="b"),'Courier Company Rates'!$N$2,IF(AND(F13="Yes",K13="c"),'Courier Company Rates'!$P$2,IF(AND(F13="Yes",K13="d"),'Courier Company Rates'!$R$2,IF(AND(F13="Yes",K13="e"),'Courier Company Rates'!$T$2,0))))),0)</f>
        <v>0</v>
      </c>
      <c r="P13" s="11">
        <f t="shared" si="4"/>
        <v>90.2</v>
      </c>
      <c r="Q13" s="11">
        <f>_xlfn.XLOOKUP(A:A,'Courier Company Invoice'!B13,'Courier Company Invoice'!C:C)</f>
        <v>0.72</v>
      </c>
      <c r="R13" s="11">
        <f t="shared" si="5"/>
        <v>1</v>
      </c>
      <c r="S13" s="9" t="str">
        <f>_xlfn.XLOOKUP(C:C,'Courier Company Invoice'!E:E,'Courier Company Invoice'!F:F)</f>
        <v>d</v>
      </c>
      <c r="T13" s="11">
        <f>ROUND(_xlfn.XLOOKUP(A:A,'Courier Company Invoice'!B:B,'Courier Company Invoice'!H:H),2)</f>
        <v>90.2</v>
      </c>
      <c r="U13" s="11">
        <f t="shared" si="6"/>
        <v>0</v>
      </c>
      <c r="V13" s="11">
        <f t="shared" si="7"/>
        <v>0</v>
      </c>
      <c r="W13" s="11">
        <f t="shared" si="8"/>
        <v>148.59967051070839</v>
      </c>
      <c r="X13" s="11">
        <f t="shared" si="9"/>
        <v>0</v>
      </c>
    </row>
    <row r="14" spans="1:24" x14ac:dyDescent="0.25">
      <c r="A14" s="9">
        <v>2001807956</v>
      </c>
      <c r="B14" s="10">
        <f>_xlfn.XLOOKUP(A:A,'Courier Company Invoice'!B:B,'Courier Company Invoice'!A:A)</f>
        <v>1091117327275</v>
      </c>
      <c r="C14" s="9">
        <f>_xlfn.XLOOKUP(A:A,'Courier Company Invoice'!B:B,'Courier Company Invoice'!E:E)</f>
        <v>248006</v>
      </c>
      <c r="D14" s="9" t="str">
        <f>_xlfn.XLOOKUP(A:A,'Courier Company Invoice'!B:B,'Courier Company Invoice'!G:G)</f>
        <v>Forward charges</v>
      </c>
      <c r="E14" s="9" t="str">
        <f t="shared" si="0"/>
        <v>Yes</v>
      </c>
      <c r="F14" s="9" t="str">
        <f t="shared" si="1"/>
        <v>No</v>
      </c>
      <c r="G14" s="11">
        <f>SUMIF('Company X Order Report'!A:A,A:A,'Company X Order Report'!D:D)/1000</f>
        <v>1.08</v>
      </c>
      <c r="H14" s="9">
        <f>SUMIF('Company X Order Report'!A:A,A:A,'Company X Order Report'!D:D)</f>
        <v>1080</v>
      </c>
      <c r="I14" s="11">
        <f t="shared" si="2"/>
        <v>1.5</v>
      </c>
      <c r="J14" s="9">
        <f t="shared" si="3"/>
        <v>1500</v>
      </c>
      <c r="K14" s="9" t="str">
        <f>_xlfn.XLOOKUP(C:C,'Company X Pincode Zones'!B:B,'Company X Pincode Zones'!C:C)</f>
        <v>b</v>
      </c>
      <c r="L14" s="11">
        <f>IF(AND(E14="Yes",K14="a"),'Courier Company Rates'!$A$2,IF(AND(E14="Yes",K14="b"),'Courier Company Rates'!$C$2,IF(AND(E14="Yes",K14="c"),'Courier Company Rates'!$E$2,IF(AND(E14="Yes",K14="d"),'Courier Company Rates'!$G$2,IF(AND(E14="Yes",K14="e"),'Courier Company Rates'!$I$2,0)))))</f>
        <v>33</v>
      </c>
      <c r="M14" s="11">
        <f>IF(I14&gt;0.5,IF(AND(E14="Yes",K14="a"),'Courier Company Rates'!$B$2,IF(AND(E14="Yes",K14="b"),'Courier Company Rates'!$D$2,IF(AND(E14="Yes",K14="c"),'Courier Company Rates'!$F$2,IF(AND(E14="Yes",K14="d"),'Courier Company Rates'!$H$2,IF(AND(E14="Yes",K14="e"),'Courier Company Rates'!$J$2,0))))),0)</f>
        <v>28.3</v>
      </c>
      <c r="N14" s="11">
        <f>IF(AND(F14="Yes",K14="a"),'Courier Company Rates'!$K$2,IF(AND(F14="Yes",K14="b"),'Courier Company Rates'!$M$2,IF(AND(F14="Yes",K14="c"),'Courier Company Rates'!$O$2,IF(AND(F14="Yes",K14="d"),'Courier Company Rates'!$Q$2,IF(AND(F14="Yes",K14="e"),'Courier Company Rates'!$S$2,0)))))</f>
        <v>0</v>
      </c>
      <c r="O14" s="11">
        <f>IF(I14&gt;0.5,IF(AND(F14="Yes",K14="a"),'Courier Company Rates'!$L$2,IF(AND(F14="Yes",K14="b"),'Courier Company Rates'!$N$2,IF(AND(F14="Yes",K14="c"),'Courier Company Rates'!$P$2,IF(AND(F14="Yes",K14="d"),'Courier Company Rates'!$R$2,IF(AND(F14="Yes",K14="e"),'Courier Company Rates'!$T$2,0))))),0)</f>
        <v>0</v>
      </c>
      <c r="P14" s="11">
        <f t="shared" si="4"/>
        <v>89.6</v>
      </c>
      <c r="Q14" s="11">
        <f>_xlfn.XLOOKUP(A:A,'Courier Company Invoice'!B14,'Courier Company Invoice'!C:C)</f>
        <v>1.08</v>
      </c>
      <c r="R14" s="11">
        <f t="shared" si="5"/>
        <v>1.5</v>
      </c>
      <c r="S14" s="9" t="str">
        <f>_xlfn.XLOOKUP(C:C,'Courier Company Invoice'!E:E,'Courier Company Invoice'!F:F)</f>
        <v>b</v>
      </c>
      <c r="T14" s="11">
        <f>ROUND(_xlfn.XLOOKUP(A:A,'Courier Company Invoice'!B:B,'Courier Company Invoice'!H:H),2)</f>
        <v>89.6</v>
      </c>
      <c r="U14" s="11">
        <f t="shared" si="6"/>
        <v>0</v>
      </c>
      <c r="V14" s="11">
        <f t="shared" si="7"/>
        <v>0</v>
      </c>
      <c r="W14" s="11">
        <f t="shared" si="8"/>
        <v>56.759259259259252</v>
      </c>
      <c r="X14" s="11">
        <f t="shared" si="9"/>
        <v>0</v>
      </c>
    </row>
    <row r="15" spans="1:24" x14ac:dyDescent="0.25">
      <c r="A15" s="9">
        <v>2001807960</v>
      </c>
      <c r="B15" s="10">
        <f>_xlfn.XLOOKUP(A:A,'Courier Company Invoice'!B:B,'Courier Company Invoice'!A:A)</f>
        <v>1091117327312</v>
      </c>
      <c r="C15" s="9">
        <f>_xlfn.XLOOKUP(A:A,'Courier Company Invoice'!B:B,'Courier Company Invoice'!E:E)</f>
        <v>485001</v>
      </c>
      <c r="D15" s="9" t="str">
        <f>_xlfn.XLOOKUP(A:A,'Courier Company Invoice'!B:B,'Courier Company Invoice'!G:G)</f>
        <v>Forward charges</v>
      </c>
      <c r="E15" s="9" t="str">
        <f t="shared" si="0"/>
        <v>Yes</v>
      </c>
      <c r="F15" s="9" t="str">
        <f t="shared" si="1"/>
        <v>No</v>
      </c>
      <c r="G15" s="11">
        <f>SUMIF('Company X Order Report'!A:A,A:A,'Company X Order Report'!D:D)/1000</f>
        <v>0.93</v>
      </c>
      <c r="H15" s="9">
        <f>SUMIF('Company X Order Report'!A:A,A:A,'Company X Order Report'!D:D)</f>
        <v>930</v>
      </c>
      <c r="I15" s="11">
        <f t="shared" si="2"/>
        <v>1</v>
      </c>
      <c r="J15" s="9">
        <f t="shared" si="3"/>
        <v>1000</v>
      </c>
      <c r="K15" s="9" t="str">
        <f>_xlfn.XLOOKUP(C:C,'Company X Pincode Zones'!B:B,'Company X Pincode Zones'!C:C)</f>
        <v>d</v>
      </c>
      <c r="L15" s="11">
        <f>IF(AND(E15="Yes",K15="a"),'Courier Company Rates'!$A$2,IF(AND(E15="Yes",K15="b"),'Courier Company Rates'!$C$2,IF(AND(E15="Yes",K15="c"),'Courier Company Rates'!$E$2,IF(AND(E15="Yes",K15="d"),'Courier Company Rates'!$G$2,IF(AND(E15="Yes",K15="e"),'Courier Company Rates'!$I$2,0)))))</f>
        <v>45.4</v>
      </c>
      <c r="M15" s="11">
        <f>IF(I15&gt;0.5,IF(AND(E15="Yes",K15="a"),'Courier Company Rates'!$B$2,IF(AND(E15="Yes",K15="b"),'Courier Company Rates'!$D$2,IF(AND(E15="Yes",K15="c"),'Courier Company Rates'!$F$2,IF(AND(E15="Yes",K15="d"),'Courier Company Rates'!$H$2,IF(AND(E15="Yes",K15="e"),'Courier Company Rates'!$J$2,0))))),0)</f>
        <v>44.8</v>
      </c>
      <c r="N15" s="11">
        <f>IF(AND(F15="Yes",K15="a"),'Courier Company Rates'!$K$2,IF(AND(F15="Yes",K15="b"),'Courier Company Rates'!$M$2,IF(AND(F15="Yes",K15="c"),'Courier Company Rates'!$O$2,IF(AND(F15="Yes",K15="d"),'Courier Company Rates'!$Q$2,IF(AND(F15="Yes",K15="e"),'Courier Company Rates'!$S$2,0)))))</f>
        <v>0</v>
      </c>
      <c r="O15" s="11">
        <f>IF(I15&gt;0.5,IF(AND(F15="Yes",K15="a"),'Courier Company Rates'!$L$2,IF(AND(F15="Yes",K15="b"),'Courier Company Rates'!$N$2,IF(AND(F15="Yes",K15="c"),'Courier Company Rates'!$P$2,IF(AND(F15="Yes",K15="d"),'Courier Company Rates'!$R$2,IF(AND(F15="Yes",K15="e"),'Courier Company Rates'!$T$2,0))))),0)</f>
        <v>0</v>
      </c>
      <c r="P15" s="11">
        <f t="shared" si="4"/>
        <v>90.2</v>
      </c>
      <c r="Q15" s="11">
        <f>_xlfn.XLOOKUP(A:A,'Courier Company Invoice'!B15,'Courier Company Invoice'!C:C)</f>
        <v>1</v>
      </c>
      <c r="R15" s="11">
        <f t="shared" si="5"/>
        <v>1</v>
      </c>
      <c r="S15" s="9" t="str">
        <f>_xlfn.XLOOKUP(C:C,'Courier Company Invoice'!E:E,'Courier Company Invoice'!F:F)</f>
        <v>d</v>
      </c>
      <c r="T15" s="11">
        <f>ROUND(_xlfn.XLOOKUP(A:A,'Courier Company Invoice'!B:B,'Courier Company Invoice'!H:H),2)</f>
        <v>90.2</v>
      </c>
      <c r="U15" s="11">
        <f t="shared" si="6"/>
        <v>0</v>
      </c>
      <c r="V15" s="11">
        <f t="shared" si="7"/>
        <v>0</v>
      </c>
      <c r="W15" s="11">
        <f t="shared" si="8"/>
        <v>96.989247311827938</v>
      </c>
      <c r="X15" s="11">
        <f t="shared" si="9"/>
        <v>0</v>
      </c>
    </row>
    <row r="16" spans="1:24" x14ac:dyDescent="0.25">
      <c r="A16" s="9">
        <v>2001807930</v>
      </c>
      <c r="B16" s="10">
        <f>_xlfn.XLOOKUP(A:A,'Courier Company Invoice'!B:B,'Courier Company Invoice'!A:A)</f>
        <v>1091117327695</v>
      </c>
      <c r="C16" s="9">
        <f>_xlfn.XLOOKUP(A:A,'Courier Company Invoice'!B:B,'Courier Company Invoice'!E:E)</f>
        <v>845438</v>
      </c>
      <c r="D16" s="9" t="str">
        <f>_xlfn.XLOOKUP(A:A,'Courier Company Invoice'!B:B,'Courier Company Invoice'!G:G)</f>
        <v>Forward charges</v>
      </c>
      <c r="E16" s="9" t="str">
        <f t="shared" si="0"/>
        <v>Yes</v>
      </c>
      <c r="F16" s="9" t="str">
        <f t="shared" si="1"/>
        <v>No</v>
      </c>
      <c r="G16" s="11">
        <f>SUMIF('Company X Order Report'!A:A,A:A,'Company X Order Report'!D:D)/1000</f>
        <v>0.24</v>
      </c>
      <c r="H16" s="9">
        <f>SUMIF('Company X Order Report'!A:A,A:A,'Company X Order Report'!D:D)</f>
        <v>240</v>
      </c>
      <c r="I16" s="11">
        <f t="shared" si="2"/>
        <v>0.5</v>
      </c>
      <c r="J16" s="9">
        <f t="shared" si="3"/>
        <v>500</v>
      </c>
      <c r="K16" s="9" t="str">
        <f>_xlfn.XLOOKUP(C:C,'Company X Pincode Zones'!B:B,'Company X Pincode Zones'!C:C)</f>
        <v>d</v>
      </c>
      <c r="L16" s="11">
        <f>IF(AND(E16="Yes",K16="a"),'Courier Company Rates'!$A$2,IF(AND(E16="Yes",K16="b"),'Courier Company Rates'!$C$2,IF(AND(E16="Yes",K16="c"),'Courier Company Rates'!$E$2,IF(AND(E16="Yes",K16="d"),'Courier Company Rates'!$G$2,IF(AND(E16="Yes",K16="e"),'Courier Company Rates'!$I$2,0)))))</f>
        <v>45.4</v>
      </c>
      <c r="M16" s="11">
        <f>IF(I16&gt;0.5,IF(AND(E16="Yes",K16="a"),'Courier Company Rates'!$B$2,IF(AND(E16="Yes",K16="b"),'Courier Company Rates'!$D$2,IF(AND(E16="Yes",K16="c"),'Courier Company Rates'!$F$2,IF(AND(E16="Yes",K16="d"),'Courier Company Rates'!$H$2,IF(AND(E16="Yes",K16="e"),'Courier Company Rates'!$J$2,0))))),0)</f>
        <v>0</v>
      </c>
      <c r="N16" s="11">
        <f>IF(AND(F16="Yes",K16="a"),'Courier Company Rates'!$K$2,IF(AND(F16="Yes",K16="b"),'Courier Company Rates'!$M$2,IF(AND(F16="Yes",K16="c"),'Courier Company Rates'!$O$2,IF(AND(F16="Yes",K16="d"),'Courier Company Rates'!$Q$2,IF(AND(F16="Yes",K16="e"),'Courier Company Rates'!$S$2,0)))))</f>
        <v>0</v>
      </c>
      <c r="O16" s="11">
        <f>IF(I16&gt;0.5,IF(AND(F16="Yes",K16="a"),'Courier Company Rates'!$L$2,IF(AND(F16="Yes",K16="b"),'Courier Company Rates'!$N$2,IF(AND(F16="Yes",K16="c"),'Courier Company Rates'!$P$2,IF(AND(F16="Yes",K16="d"),'Courier Company Rates'!$R$2,IF(AND(F16="Yes",K16="e"),'Courier Company Rates'!$T$2,0))))),0)</f>
        <v>0</v>
      </c>
      <c r="P16" s="11">
        <f t="shared" si="4"/>
        <v>45.4</v>
      </c>
      <c r="Q16" s="11">
        <f>_xlfn.XLOOKUP(A:A,'Courier Company Invoice'!B16,'Courier Company Invoice'!C:C)</f>
        <v>0.15</v>
      </c>
      <c r="R16" s="11">
        <f t="shared" si="5"/>
        <v>0.5</v>
      </c>
      <c r="S16" s="9" t="str">
        <f>_xlfn.XLOOKUP(C:C,'Courier Company Invoice'!E:E,'Courier Company Invoice'!F:F)</f>
        <v>d</v>
      </c>
      <c r="T16" s="11">
        <f>ROUND(_xlfn.XLOOKUP(A:A,'Courier Company Invoice'!B:B,'Courier Company Invoice'!H:H),2)</f>
        <v>45.4</v>
      </c>
      <c r="U16" s="11">
        <f t="shared" si="6"/>
        <v>0</v>
      </c>
      <c r="V16" s="11">
        <f t="shared" si="7"/>
        <v>0</v>
      </c>
      <c r="W16" s="11">
        <f t="shared" si="8"/>
        <v>189.16666666666666</v>
      </c>
      <c r="X16" s="11">
        <f t="shared" si="9"/>
        <v>0</v>
      </c>
    </row>
    <row r="17" spans="1:24" x14ac:dyDescent="0.25">
      <c r="A17" s="9">
        <v>2001808102</v>
      </c>
      <c r="B17" s="10">
        <f>_xlfn.XLOOKUP(A:A,'Courier Company Invoice'!B:B,'Courier Company Invoice'!A:A)</f>
        <v>1091117435005</v>
      </c>
      <c r="C17" s="9">
        <f>_xlfn.XLOOKUP(A:A,'Courier Company Invoice'!B:B,'Courier Company Invoice'!E:E)</f>
        <v>463106</v>
      </c>
      <c r="D17" s="9" t="str">
        <f>_xlfn.XLOOKUP(A:A,'Courier Company Invoice'!B:B,'Courier Company Invoice'!G:G)</f>
        <v>Forward charges</v>
      </c>
      <c r="E17" s="9" t="str">
        <f t="shared" si="0"/>
        <v>Yes</v>
      </c>
      <c r="F17" s="9" t="str">
        <f t="shared" si="1"/>
        <v>No</v>
      </c>
      <c r="G17" s="11">
        <f>SUMIF('Company X Order Report'!A:A,A:A,'Company X Order Report'!D:D)/1000</f>
        <v>1.157</v>
      </c>
      <c r="H17" s="9">
        <f>SUMIF('Company X Order Report'!A:A,A:A,'Company X Order Report'!D:D)</f>
        <v>1157</v>
      </c>
      <c r="I17" s="11">
        <f t="shared" si="2"/>
        <v>1.5</v>
      </c>
      <c r="J17" s="9">
        <f t="shared" si="3"/>
        <v>1500</v>
      </c>
      <c r="K17" s="9" t="str">
        <f>_xlfn.XLOOKUP(C:C,'Company X Pincode Zones'!B:B,'Company X Pincode Zones'!C:C)</f>
        <v>d</v>
      </c>
      <c r="L17" s="11">
        <f>IF(AND(E17="Yes",K17="a"),'Courier Company Rates'!$A$2,IF(AND(E17="Yes",K17="b"),'Courier Company Rates'!$C$2,IF(AND(E17="Yes",K17="c"),'Courier Company Rates'!$E$2,IF(AND(E17="Yes",K17="d"),'Courier Company Rates'!$G$2,IF(AND(E17="Yes",K17="e"),'Courier Company Rates'!$I$2,0)))))</f>
        <v>45.4</v>
      </c>
      <c r="M17" s="11">
        <f>IF(I17&gt;0.5,IF(AND(E17="Yes",K17="a"),'Courier Company Rates'!$B$2,IF(AND(E17="Yes",K17="b"),'Courier Company Rates'!$D$2,IF(AND(E17="Yes",K17="c"),'Courier Company Rates'!$F$2,IF(AND(E17="Yes",K17="d"),'Courier Company Rates'!$H$2,IF(AND(E17="Yes",K17="e"),'Courier Company Rates'!$J$2,0))))),0)</f>
        <v>44.8</v>
      </c>
      <c r="N17" s="11">
        <f>IF(AND(F17="Yes",K17="a"),'Courier Company Rates'!$K$2,IF(AND(F17="Yes",K17="b"),'Courier Company Rates'!$M$2,IF(AND(F17="Yes",K17="c"),'Courier Company Rates'!$O$2,IF(AND(F17="Yes",K17="d"),'Courier Company Rates'!$Q$2,IF(AND(F17="Yes",K17="e"),'Courier Company Rates'!$S$2,0)))))</f>
        <v>0</v>
      </c>
      <c r="O17" s="11">
        <f>IF(I17&gt;0.5,IF(AND(F17="Yes",K17="a"),'Courier Company Rates'!$L$2,IF(AND(F17="Yes",K17="b"),'Courier Company Rates'!$N$2,IF(AND(F17="Yes",K17="c"),'Courier Company Rates'!$P$2,IF(AND(F17="Yes",K17="d"),'Courier Company Rates'!$R$2,IF(AND(F17="Yes",K17="e"),'Courier Company Rates'!$T$2,0))))),0)</f>
        <v>0</v>
      </c>
      <c r="P17" s="11">
        <f t="shared" si="4"/>
        <v>135</v>
      </c>
      <c r="Q17" s="11">
        <f>_xlfn.XLOOKUP(A:A,'Courier Company Invoice'!B17,'Courier Company Invoice'!C:C)</f>
        <v>1.28</v>
      </c>
      <c r="R17" s="11">
        <f t="shared" si="5"/>
        <v>1.5</v>
      </c>
      <c r="S17" s="9" t="str">
        <f>_xlfn.XLOOKUP(C:C,'Courier Company Invoice'!E:E,'Courier Company Invoice'!F:F)</f>
        <v>d</v>
      </c>
      <c r="T17" s="11">
        <f>ROUND(_xlfn.XLOOKUP(A:A,'Courier Company Invoice'!B:B,'Courier Company Invoice'!H:H),2)</f>
        <v>135</v>
      </c>
      <c r="U17" s="11">
        <f t="shared" si="6"/>
        <v>0</v>
      </c>
      <c r="V17" s="11">
        <f t="shared" si="7"/>
        <v>0</v>
      </c>
      <c r="W17" s="11">
        <f t="shared" si="8"/>
        <v>77.960242005185819</v>
      </c>
      <c r="X17" s="11">
        <f t="shared" si="9"/>
        <v>0</v>
      </c>
    </row>
    <row r="18" spans="1:24" x14ac:dyDescent="0.25">
      <c r="A18" s="9">
        <v>2001808118</v>
      </c>
      <c r="B18" s="10">
        <f>_xlfn.XLOOKUP(A:A,'Courier Company Invoice'!B:B,'Courier Company Invoice'!A:A)</f>
        <v>1091117435134</v>
      </c>
      <c r="C18" s="9">
        <f>_xlfn.XLOOKUP(A:A,'Courier Company Invoice'!B:B,'Courier Company Invoice'!E:E)</f>
        <v>140301</v>
      </c>
      <c r="D18" s="9" t="str">
        <f>_xlfn.XLOOKUP(A:A,'Courier Company Invoice'!B:B,'Courier Company Invoice'!G:G)</f>
        <v>Forward charges</v>
      </c>
      <c r="E18" s="9" t="str">
        <f t="shared" si="0"/>
        <v>Yes</v>
      </c>
      <c r="F18" s="9" t="str">
        <f t="shared" si="1"/>
        <v>No</v>
      </c>
      <c r="G18" s="11">
        <f>SUMIF('Company X Order Report'!A:A,A:A,'Company X Order Report'!D:D)/1000</f>
        <v>0.34300000000000003</v>
      </c>
      <c r="H18" s="9">
        <f>SUMIF('Company X Order Report'!A:A,A:A,'Company X Order Report'!D:D)</f>
        <v>343</v>
      </c>
      <c r="I18" s="11">
        <f t="shared" si="2"/>
        <v>0.5</v>
      </c>
      <c r="J18" s="9">
        <f t="shared" si="3"/>
        <v>500</v>
      </c>
      <c r="K18" s="9" t="str">
        <f>_xlfn.XLOOKUP(C:C,'Company X Pincode Zones'!B:B,'Company X Pincode Zones'!C:C)</f>
        <v>b</v>
      </c>
      <c r="L18" s="11">
        <f>IF(AND(E18="Yes",K18="a"),'Courier Company Rates'!$A$2,IF(AND(E18="Yes",K18="b"),'Courier Company Rates'!$C$2,IF(AND(E18="Yes",K18="c"),'Courier Company Rates'!$E$2,IF(AND(E18="Yes",K18="d"),'Courier Company Rates'!$G$2,IF(AND(E18="Yes",K18="e"),'Courier Company Rates'!$I$2,0)))))</f>
        <v>33</v>
      </c>
      <c r="M18" s="11">
        <f>IF(I18&gt;0.5,IF(AND(E18="Yes",K18="a"),'Courier Company Rates'!$B$2,IF(AND(E18="Yes",K18="b"),'Courier Company Rates'!$D$2,IF(AND(E18="Yes",K18="c"),'Courier Company Rates'!$F$2,IF(AND(E18="Yes",K18="d"),'Courier Company Rates'!$H$2,IF(AND(E18="Yes",K18="e"),'Courier Company Rates'!$J$2,0))))),0)</f>
        <v>0</v>
      </c>
      <c r="N18" s="11">
        <f>IF(AND(F18="Yes",K18="a"),'Courier Company Rates'!$K$2,IF(AND(F18="Yes",K18="b"),'Courier Company Rates'!$M$2,IF(AND(F18="Yes",K18="c"),'Courier Company Rates'!$O$2,IF(AND(F18="Yes",K18="d"),'Courier Company Rates'!$Q$2,IF(AND(F18="Yes",K18="e"),'Courier Company Rates'!$S$2,0)))))</f>
        <v>0</v>
      </c>
      <c r="O18" s="11">
        <f>IF(I18&gt;0.5,IF(AND(F18="Yes",K18="a"),'Courier Company Rates'!$L$2,IF(AND(F18="Yes",K18="b"),'Courier Company Rates'!$N$2,IF(AND(F18="Yes",K18="c"),'Courier Company Rates'!$P$2,IF(AND(F18="Yes",K18="d"),'Courier Company Rates'!$R$2,IF(AND(F18="Yes",K18="e"),'Courier Company Rates'!$T$2,0))))),0)</f>
        <v>0</v>
      </c>
      <c r="P18" s="11">
        <f t="shared" si="4"/>
        <v>33</v>
      </c>
      <c r="Q18" s="11">
        <f>_xlfn.XLOOKUP(A:A,'Courier Company Invoice'!B18,'Courier Company Invoice'!C:C)</f>
        <v>0.5</v>
      </c>
      <c r="R18" s="11">
        <f t="shared" si="5"/>
        <v>0.5</v>
      </c>
      <c r="S18" s="9" t="str">
        <f>_xlfn.XLOOKUP(C:C,'Courier Company Invoice'!E:E,'Courier Company Invoice'!F:F)</f>
        <v>b</v>
      </c>
      <c r="T18" s="11">
        <f>ROUND(_xlfn.XLOOKUP(A:A,'Courier Company Invoice'!B:B,'Courier Company Invoice'!H:H),2)</f>
        <v>33</v>
      </c>
      <c r="U18" s="11">
        <f t="shared" si="6"/>
        <v>0</v>
      </c>
      <c r="V18" s="11">
        <f t="shared" si="7"/>
        <v>0</v>
      </c>
      <c r="W18" s="11">
        <f t="shared" si="8"/>
        <v>96.209912536443142</v>
      </c>
      <c r="X18" s="11">
        <f t="shared" si="9"/>
        <v>0</v>
      </c>
    </row>
    <row r="19" spans="1:24" x14ac:dyDescent="0.25">
      <c r="A19" s="9">
        <v>2001808207</v>
      </c>
      <c r="B19" s="10">
        <f>_xlfn.XLOOKUP(A:A,'Courier Company Invoice'!B:B,'Courier Company Invoice'!A:A)</f>
        <v>1091117435370</v>
      </c>
      <c r="C19" s="9">
        <f>_xlfn.XLOOKUP(A:A,'Courier Company Invoice'!B:B,'Courier Company Invoice'!E:E)</f>
        <v>495671</v>
      </c>
      <c r="D19" s="9" t="str">
        <f>_xlfn.XLOOKUP(A:A,'Courier Company Invoice'!B:B,'Courier Company Invoice'!G:G)</f>
        <v>Forward charges</v>
      </c>
      <c r="E19" s="9" t="str">
        <f t="shared" si="0"/>
        <v>Yes</v>
      </c>
      <c r="F19" s="9" t="str">
        <f t="shared" si="1"/>
        <v>No</v>
      </c>
      <c r="G19" s="11">
        <f>SUMIF('Company X Order Report'!A:A,A:A,'Company X Order Report'!D:D)/1000</f>
        <v>0.60699999999999998</v>
      </c>
      <c r="H19" s="9">
        <f>SUMIF('Company X Order Report'!A:A,A:A,'Company X Order Report'!D:D)</f>
        <v>607</v>
      </c>
      <c r="I19" s="11">
        <f t="shared" si="2"/>
        <v>1</v>
      </c>
      <c r="J19" s="9">
        <f t="shared" si="3"/>
        <v>1000</v>
      </c>
      <c r="K19" s="9" t="str">
        <f>_xlfn.XLOOKUP(C:C,'Company X Pincode Zones'!B:B,'Company X Pincode Zones'!C:C)</f>
        <v>d</v>
      </c>
      <c r="L19" s="11">
        <f>IF(AND(E19="Yes",K19="a"),'Courier Company Rates'!$A$2,IF(AND(E19="Yes",K19="b"),'Courier Company Rates'!$C$2,IF(AND(E19="Yes",K19="c"),'Courier Company Rates'!$E$2,IF(AND(E19="Yes",K19="d"),'Courier Company Rates'!$G$2,IF(AND(E19="Yes",K19="e"),'Courier Company Rates'!$I$2,0)))))</f>
        <v>45.4</v>
      </c>
      <c r="M19" s="11">
        <f>IF(I19&gt;0.5,IF(AND(E19="Yes",K19="a"),'Courier Company Rates'!$B$2,IF(AND(E19="Yes",K19="b"),'Courier Company Rates'!$D$2,IF(AND(E19="Yes",K19="c"),'Courier Company Rates'!$F$2,IF(AND(E19="Yes",K19="d"),'Courier Company Rates'!$H$2,IF(AND(E19="Yes",K19="e"),'Courier Company Rates'!$J$2,0))))),0)</f>
        <v>44.8</v>
      </c>
      <c r="N19" s="11">
        <f>IF(AND(F19="Yes",K19="a"),'Courier Company Rates'!$K$2,IF(AND(F19="Yes",K19="b"),'Courier Company Rates'!$M$2,IF(AND(F19="Yes",K19="c"),'Courier Company Rates'!$O$2,IF(AND(F19="Yes",K19="d"),'Courier Company Rates'!$Q$2,IF(AND(F19="Yes",K19="e"),'Courier Company Rates'!$S$2,0)))))</f>
        <v>0</v>
      </c>
      <c r="O19" s="11">
        <f>IF(I19&gt;0.5,IF(AND(F19="Yes",K19="a"),'Courier Company Rates'!$L$2,IF(AND(F19="Yes",K19="b"),'Courier Company Rates'!$N$2,IF(AND(F19="Yes",K19="c"),'Courier Company Rates'!$P$2,IF(AND(F19="Yes",K19="d"),'Courier Company Rates'!$R$2,IF(AND(F19="Yes",K19="e"),'Courier Company Rates'!$T$2,0))))),0)</f>
        <v>0</v>
      </c>
      <c r="P19" s="11">
        <f t="shared" si="4"/>
        <v>90.2</v>
      </c>
      <c r="Q19" s="11">
        <f>_xlfn.XLOOKUP(A:A,'Courier Company Invoice'!B19,'Courier Company Invoice'!C:C)</f>
        <v>0.79</v>
      </c>
      <c r="R19" s="11">
        <f t="shared" si="5"/>
        <v>1</v>
      </c>
      <c r="S19" s="9" t="str">
        <f>_xlfn.XLOOKUP(C:C,'Courier Company Invoice'!E:E,'Courier Company Invoice'!F:F)</f>
        <v>d</v>
      </c>
      <c r="T19" s="11">
        <f>ROUND(_xlfn.XLOOKUP(A:A,'Courier Company Invoice'!B:B,'Courier Company Invoice'!H:H),2)</f>
        <v>90.2</v>
      </c>
      <c r="U19" s="11">
        <f t="shared" si="6"/>
        <v>0</v>
      </c>
      <c r="V19" s="11">
        <f t="shared" si="7"/>
        <v>0</v>
      </c>
      <c r="W19" s="11">
        <f t="shared" si="8"/>
        <v>148.59967051070839</v>
      </c>
      <c r="X19" s="11">
        <f t="shared" si="9"/>
        <v>0</v>
      </c>
    </row>
    <row r="20" spans="1:24" x14ac:dyDescent="0.25">
      <c r="A20" s="9">
        <v>2001808295</v>
      </c>
      <c r="B20" s="10">
        <f>_xlfn.XLOOKUP(A:A,'Courier Company Invoice'!B:B,'Courier Company Invoice'!A:A)</f>
        <v>1091117435661</v>
      </c>
      <c r="C20" s="9">
        <f>_xlfn.XLOOKUP(A:A,'Courier Company Invoice'!B:B,'Courier Company Invoice'!E:E)</f>
        <v>673002</v>
      </c>
      <c r="D20" s="9" t="str">
        <f>_xlfn.XLOOKUP(A:A,'Courier Company Invoice'!B:B,'Courier Company Invoice'!G:G)</f>
        <v>Forward and RTO charges</v>
      </c>
      <c r="E20" s="9" t="str">
        <f t="shared" si="0"/>
        <v>Yes</v>
      </c>
      <c r="F20" s="9" t="str">
        <f t="shared" si="1"/>
        <v>Yes</v>
      </c>
      <c r="G20" s="11">
        <f>SUMIF('Company X Order Report'!A:A,A:A,'Company X Order Report'!D:D)/1000</f>
        <v>0.245</v>
      </c>
      <c r="H20" s="9">
        <f>SUMIF('Company X Order Report'!A:A,A:A,'Company X Order Report'!D:D)</f>
        <v>245</v>
      </c>
      <c r="I20" s="11">
        <f t="shared" si="2"/>
        <v>0.5</v>
      </c>
      <c r="J20" s="9">
        <f t="shared" si="3"/>
        <v>500</v>
      </c>
      <c r="K20" s="9" t="str">
        <f>_xlfn.XLOOKUP(C:C,'Company X Pincode Zones'!B:B,'Company X Pincode Zones'!C:C)</f>
        <v>e</v>
      </c>
      <c r="L20" s="11">
        <f>IF(AND(E20="Yes",K20="a"),'Courier Company Rates'!$A$2,IF(AND(E20="Yes",K20="b"),'Courier Company Rates'!$C$2,IF(AND(E20="Yes",K20="c"),'Courier Company Rates'!$E$2,IF(AND(E20="Yes",K20="d"),'Courier Company Rates'!$G$2,IF(AND(E20="Yes",K20="e"),'Courier Company Rates'!$I$2,0)))))</f>
        <v>56.6</v>
      </c>
      <c r="M20" s="11">
        <f>IF(I20&gt;0.5,IF(AND(E20="Yes",K20="a"),'Courier Company Rates'!$B$2,IF(AND(E20="Yes",K20="b"),'Courier Company Rates'!$D$2,IF(AND(E20="Yes",K20="c"),'Courier Company Rates'!$F$2,IF(AND(E20="Yes",K20="d"),'Courier Company Rates'!$H$2,IF(AND(E20="Yes",K20="e"),'Courier Company Rates'!$J$2,0))))),0)</f>
        <v>0</v>
      </c>
      <c r="N20" s="11">
        <f>IF(AND(F20="Yes",K20="a"),'Courier Company Rates'!$K$2,IF(AND(F20="Yes",K20="b"),'Courier Company Rates'!$M$2,IF(AND(F20="Yes",K20="c"),'Courier Company Rates'!$O$2,IF(AND(F20="Yes",K20="d"),'Courier Company Rates'!$Q$2,IF(AND(F20="Yes",K20="e"),'Courier Company Rates'!$S$2,0)))))</f>
        <v>50.7</v>
      </c>
      <c r="O20" s="11">
        <f>IF(I20&gt;0.5,IF(AND(F20="Yes",K20="a"),'Courier Company Rates'!$L$2,IF(AND(F20="Yes",K20="b"),'Courier Company Rates'!$N$2,IF(AND(F20="Yes",K20="c"),'Courier Company Rates'!$P$2,IF(AND(F20="Yes",K20="d"),'Courier Company Rates'!$R$2,IF(AND(F20="Yes",K20="e"),'Courier Company Rates'!$T$2,0))))),0)</f>
        <v>0</v>
      </c>
      <c r="P20" s="11">
        <f t="shared" si="4"/>
        <v>107.3</v>
      </c>
      <c r="Q20" s="11">
        <f>_xlfn.XLOOKUP(A:A,'Courier Company Invoice'!B20,'Courier Company Invoice'!C:C)</f>
        <v>0.2</v>
      </c>
      <c r="R20" s="11">
        <f t="shared" si="5"/>
        <v>0.5</v>
      </c>
      <c r="S20" s="9" t="str">
        <f>_xlfn.XLOOKUP(C:C,'Courier Company Invoice'!E:E,'Courier Company Invoice'!F:F)</f>
        <v>e</v>
      </c>
      <c r="T20" s="11">
        <f>ROUND(_xlfn.XLOOKUP(A:A,'Courier Company Invoice'!B:B,'Courier Company Invoice'!H:H),2)</f>
        <v>107.3</v>
      </c>
      <c r="U20" s="11">
        <f t="shared" si="6"/>
        <v>0</v>
      </c>
      <c r="V20" s="11">
        <f t="shared" si="7"/>
        <v>0</v>
      </c>
      <c r="W20" s="11">
        <f t="shared" si="8"/>
        <v>231.02040816326533</v>
      </c>
      <c r="X20" s="11">
        <f t="shared" si="9"/>
        <v>206.9387755102041</v>
      </c>
    </row>
    <row r="21" spans="1:24" x14ac:dyDescent="0.25">
      <c r="A21" s="9">
        <v>2001808507</v>
      </c>
      <c r="B21" s="10">
        <f>_xlfn.XLOOKUP(A:A,'Courier Company Invoice'!B:B,'Courier Company Invoice'!A:A)</f>
        <v>1091117436383</v>
      </c>
      <c r="C21" s="9">
        <f>_xlfn.XLOOKUP(A:A,'Courier Company Invoice'!B:B,'Courier Company Invoice'!E:E)</f>
        <v>208002</v>
      </c>
      <c r="D21" s="9" t="str">
        <f>_xlfn.XLOOKUP(A:A,'Courier Company Invoice'!B:B,'Courier Company Invoice'!G:G)</f>
        <v>Forward charges</v>
      </c>
      <c r="E21" s="9" t="str">
        <f t="shared" si="0"/>
        <v>Yes</v>
      </c>
      <c r="F21" s="9" t="str">
        <f t="shared" si="1"/>
        <v>No</v>
      </c>
      <c r="G21" s="11">
        <f>SUMIF('Company X Order Report'!A:A,A:A,'Company X Order Report'!D:D)/1000</f>
        <v>0.60699999999999998</v>
      </c>
      <c r="H21" s="9">
        <f>SUMIF('Company X Order Report'!A:A,A:A,'Company X Order Report'!D:D)</f>
        <v>607</v>
      </c>
      <c r="I21" s="11">
        <f t="shared" si="2"/>
        <v>1</v>
      </c>
      <c r="J21" s="9">
        <f t="shared" si="3"/>
        <v>1000</v>
      </c>
      <c r="K21" s="9" t="str">
        <f>_xlfn.XLOOKUP(C:C,'Company X Pincode Zones'!B:B,'Company X Pincode Zones'!C:C)</f>
        <v>b</v>
      </c>
      <c r="L21" s="11">
        <f>IF(AND(E21="Yes",K21="a"),'Courier Company Rates'!$A$2,IF(AND(E21="Yes",K21="b"),'Courier Company Rates'!$C$2,IF(AND(E21="Yes",K21="c"),'Courier Company Rates'!$E$2,IF(AND(E21="Yes",K21="d"),'Courier Company Rates'!$G$2,IF(AND(E21="Yes",K21="e"),'Courier Company Rates'!$I$2,0)))))</f>
        <v>33</v>
      </c>
      <c r="M21" s="11">
        <f>IF(I21&gt;0.5,IF(AND(E21="Yes",K21="a"),'Courier Company Rates'!$B$2,IF(AND(E21="Yes",K21="b"),'Courier Company Rates'!$D$2,IF(AND(E21="Yes",K21="c"),'Courier Company Rates'!$F$2,IF(AND(E21="Yes",K21="d"),'Courier Company Rates'!$H$2,IF(AND(E21="Yes",K21="e"),'Courier Company Rates'!$J$2,0))))),0)</f>
        <v>28.3</v>
      </c>
      <c r="N21" s="11">
        <f>IF(AND(F21="Yes",K21="a"),'Courier Company Rates'!$K$2,IF(AND(F21="Yes",K21="b"),'Courier Company Rates'!$M$2,IF(AND(F21="Yes",K21="c"),'Courier Company Rates'!$O$2,IF(AND(F21="Yes",K21="d"),'Courier Company Rates'!$Q$2,IF(AND(F21="Yes",K21="e"),'Courier Company Rates'!$S$2,0)))))</f>
        <v>0</v>
      </c>
      <c r="O21" s="11">
        <f>IF(I21&gt;0.5,IF(AND(F21="Yes",K21="a"),'Courier Company Rates'!$L$2,IF(AND(F21="Yes",K21="b"),'Courier Company Rates'!$N$2,IF(AND(F21="Yes",K21="c"),'Courier Company Rates'!$P$2,IF(AND(F21="Yes",K21="d"),'Courier Company Rates'!$R$2,IF(AND(F21="Yes",K21="e"),'Courier Company Rates'!$T$2,0))))),0)</f>
        <v>0</v>
      </c>
      <c r="P21" s="11">
        <f t="shared" si="4"/>
        <v>61.3</v>
      </c>
      <c r="Q21" s="11">
        <f>_xlfn.XLOOKUP(A:A,'Courier Company Invoice'!B21,'Courier Company Invoice'!C:C)</f>
        <v>0.79</v>
      </c>
      <c r="R21" s="11">
        <f t="shared" si="5"/>
        <v>1</v>
      </c>
      <c r="S21" s="9" t="str">
        <f>_xlfn.XLOOKUP(C:C,'Courier Company Invoice'!E:E,'Courier Company Invoice'!F:F)</f>
        <v>b</v>
      </c>
      <c r="T21" s="11">
        <f>ROUND(_xlfn.XLOOKUP(A:A,'Courier Company Invoice'!B:B,'Courier Company Invoice'!H:H),2)</f>
        <v>61.3</v>
      </c>
      <c r="U21" s="11">
        <f t="shared" si="6"/>
        <v>0</v>
      </c>
      <c r="V21" s="11">
        <f t="shared" si="7"/>
        <v>0</v>
      </c>
      <c r="W21" s="11">
        <f t="shared" si="8"/>
        <v>100.98846787479407</v>
      </c>
      <c r="X21" s="11">
        <f t="shared" si="9"/>
        <v>0</v>
      </c>
    </row>
    <row r="22" spans="1:24" x14ac:dyDescent="0.25">
      <c r="A22" s="9">
        <v>2001808542</v>
      </c>
      <c r="B22" s="10">
        <f>_xlfn.XLOOKUP(A:A,'Courier Company Invoice'!B:B,'Courier Company Invoice'!A:A)</f>
        <v>1091117436464</v>
      </c>
      <c r="C22" s="9">
        <f>_xlfn.XLOOKUP(A:A,'Courier Company Invoice'!B:B,'Courier Company Invoice'!E:E)</f>
        <v>416010</v>
      </c>
      <c r="D22" s="9" t="str">
        <f>_xlfn.XLOOKUP(A:A,'Courier Company Invoice'!B:B,'Courier Company Invoice'!G:G)</f>
        <v>Forward charges</v>
      </c>
      <c r="E22" s="9" t="str">
        <f t="shared" si="0"/>
        <v>Yes</v>
      </c>
      <c r="F22" s="9" t="str">
        <f t="shared" si="1"/>
        <v>No</v>
      </c>
      <c r="G22" s="11">
        <f>SUMIF('Company X Order Report'!A:A,A:A,'Company X Order Report'!D:D)/1000</f>
        <v>0.73399999999999999</v>
      </c>
      <c r="H22" s="9">
        <f>SUMIF('Company X Order Report'!A:A,A:A,'Company X Order Report'!D:D)</f>
        <v>734</v>
      </c>
      <c r="I22" s="11">
        <f t="shared" si="2"/>
        <v>1</v>
      </c>
      <c r="J22" s="9">
        <f t="shared" si="3"/>
        <v>1000</v>
      </c>
      <c r="K22" s="9" t="str">
        <f>_xlfn.XLOOKUP(C:C,'Company X Pincode Zones'!B:B,'Company X Pincode Zones'!C:C)</f>
        <v>d</v>
      </c>
      <c r="L22" s="11">
        <f>IF(AND(E22="Yes",K22="a"),'Courier Company Rates'!$A$2,IF(AND(E22="Yes",K22="b"),'Courier Company Rates'!$C$2,IF(AND(E22="Yes",K22="c"),'Courier Company Rates'!$E$2,IF(AND(E22="Yes",K22="d"),'Courier Company Rates'!$G$2,IF(AND(E22="Yes",K22="e"),'Courier Company Rates'!$I$2,0)))))</f>
        <v>45.4</v>
      </c>
      <c r="M22" s="11">
        <f>IF(I22&gt;0.5,IF(AND(E22="Yes",K22="a"),'Courier Company Rates'!$B$2,IF(AND(E22="Yes",K22="b"),'Courier Company Rates'!$D$2,IF(AND(E22="Yes",K22="c"),'Courier Company Rates'!$F$2,IF(AND(E22="Yes",K22="d"),'Courier Company Rates'!$H$2,IF(AND(E22="Yes",K22="e"),'Courier Company Rates'!$J$2,0))))),0)</f>
        <v>44.8</v>
      </c>
      <c r="N22" s="11">
        <f>IF(AND(F22="Yes",K22="a"),'Courier Company Rates'!$K$2,IF(AND(F22="Yes",K22="b"),'Courier Company Rates'!$M$2,IF(AND(F22="Yes",K22="c"),'Courier Company Rates'!$O$2,IF(AND(F22="Yes",K22="d"),'Courier Company Rates'!$Q$2,IF(AND(F22="Yes",K22="e"),'Courier Company Rates'!$S$2,0)))))</f>
        <v>0</v>
      </c>
      <c r="O22" s="11">
        <f>IF(I22&gt;0.5,IF(AND(F22="Yes",K22="a"),'Courier Company Rates'!$L$2,IF(AND(F22="Yes",K22="b"),'Courier Company Rates'!$N$2,IF(AND(F22="Yes",K22="c"),'Courier Company Rates'!$P$2,IF(AND(F22="Yes",K22="d"),'Courier Company Rates'!$R$2,IF(AND(F22="Yes",K22="e"),'Courier Company Rates'!$T$2,0))))),0)</f>
        <v>0</v>
      </c>
      <c r="P22" s="11">
        <f t="shared" si="4"/>
        <v>90.2</v>
      </c>
      <c r="Q22" s="11">
        <f>_xlfn.XLOOKUP(A:A,'Courier Company Invoice'!B22,'Courier Company Invoice'!C:C)</f>
        <v>0.86</v>
      </c>
      <c r="R22" s="11">
        <f t="shared" si="5"/>
        <v>1</v>
      </c>
      <c r="S22" s="9" t="str">
        <f>_xlfn.XLOOKUP(C:C,'Courier Company Invoice'!E:E,'Courier Company Invoice'!F:F)</f>
        <v>d</v>
      </c>
      <c r="T22" s="11">
        <f>ROUND(_xlfn.XLOOKUP(A:A,'Courier Company Invoice'!B:B,'Courier Company Invoice'!H:H),2)</f>
        <v>90.2</v>
      </c>
      <c r="U22" s="11">
        <f t="shared" si="6"/>
        <v>0</v>
      </c>
      <c r="V22" s="11">
        <f t="shared" si="7"/>
        <v>0</v>
      </c>
      <c r="W22" s="11">
        <f t="shared" si="8"/>
        <v>122.88828337874658</v>
      </c>
      <c r="X22" s="11">
        <f t="shared" si="9"/>
        <v>0</v>
      </c>
    </row>
    <row r="23" spans="1:24" x14ac:dyDescent="0.25">
      <c r="A23" s="9">
        <v>2001808675</v>
      </c>
      <c r="B23" s="10">
        <f>_xlfn.XLOOKUP(A:A,'Courier Company Invoice'!B:B,'Courier Company Invoice'!A:A)</f>
        <v>1091117437050</v>
      </c>
      <c r="C23" s="9">
        <f>_xlfn.XLOOKUP(A:A,'Courier Company Invoice'!B:B,'Courier Company Invoice'!E:E)</f>
        <v>226010</v>
      </c>
      <c r="D23" s="9" t="str">
        <f>_xlfn.XLOOKUP(A:A,'Courier Company Invoice'!B:B,'Courier Company Invoice'!G:G)</f>
        <v>Forward charges</v>
      </c>
      <c r="E23" s="9" t="str">
        <f t="shared" si="0"/>
        <v>Yes</v>
      </c>
      <c r="F23" s="9" t="str">
        <f t="shared" si="1"/>
        <v>No</v>
      </c>
      <c r="G23" s="11">
        <f>SUMIF('Company X Order Report'!A:A,A:A,'Company X Order Report'!D:D)/1000</f>
        <v>1.1830000000000001</v>
      </c>
      <c r="H23" s="9">
        <f>SUMIF('Company X Order Report'!A:A,A:A,'Company X Order Report'!D:D)</f>
        <v>1183</v>
      </c>
      <c r="I23" s="11">
        <f t="shared" si="2"/>
        <v>1.5</v>
      </c>
      <c r="J23" s="9">
        <f t="shared" si="3"/>
        <v>1500</v>
      </c>
      <c r="K23" s="9" t="str">
        <f>_xlfn.XLOOKUP(C:C,'Company X Pincode Zones'!B:B,'Company X Pincode Zones'!C:C)</f>
        <v>b</v>
      </c>
      <c r="L23" s="11">
        <f>IF(AND(E23="Yes",K23="a"),'Courier Company Rates'!$A$2,IF(AND(E23="Yes",K23="b"),'Courier Company Rates'!$C$2,IF(AND(E23="Yes",K23="c"),'Courier Company Rates'!$E$2,IF(AND(E23="Yes",K23="d"),'Courier Company Rates'!$G$2,IF(AND(E23="Yes",K23="e"),'Courier Company Rates'!$I$2,0)))))</f>
        <v>33</v>
      </c>
      <c r="M23" s="11">
        <f>IF(I23&gt;0.5,IF(AND(E23="Yes",K23="a"),'Courier Company Rates'!$B$2,IF(AND(E23="Yes",K23="b"),'Courier Company Rates'!$D$2,IF(AND(E23="Yes",K23="c"),'Courier Company Rates'!$F$2,IF(AND(E23="Yes",K23="d"),'Courier Company Rates'!$H$2,IF(AND(E23="Yes",K23="e"),'Courier Company Rates'!$J$2,0))))),0)</f>
        <v>28.3</v>
      </c>
      <c r="N23" s="11">
        <f>IF(AND(F23="Yes",K23="a"),'Courier Company Rates'!$K$2,IF(AND(F23="Yes",K23="b"),'Courier Company Rates'!$M$2,IF(AND(F23="Yes",K23="c"),'Courier Company Rates'!$O$2,IF(AND(F23="Yes",K23="d"),'Courier Company Rates'!$Q$2,IF(AND(F23="Yes",K23="e"),'Courier Company Rates'!$S$2,0)))))</f>
        <v>0</v>
      </c>
      <c r="O23" s="11">
        <f>IF(I23&gt;0.5,IF(AND(F23="Yes",K23="a"),'Courier Company Rates'!$L$2,IF(AND(F23="Yes",K23="b"),'Courier Company Rates'!$N$2,IF(AND(F23="Yes",K23="c"),'Courier Company Rates'!$P$2,IF(AND(F23="Yes",K23="d"),'Courier Company Rates'!$R$2,IF(AND(F23="Yes",K23="e"),'Courier Company Rates'!$T$2,0))))),0)</f>
        <v>0</v>
      </c>
      <c r="P23" s="11">
        <f t="shared" si="4"/>
        <v>89.6</v>
      </c>
      <c r="Q23" s="11">
        <f>_xlfn.XLOOKUP(A:A,'Courier Company Invoice'!B23,'Courier Company Invoice'!C:C)</f>
        <v>1.2</v>
      </c>
      <c r="R23" s="11">
        <f t="shared" si="5"/>
        <v>1.5</v>
      </c>
      <c r="S23" s="9" t="str">
        <f>_xlfn.XLOOKUP(C:C,'Courier Company Invoice'!E:E,'Courier Company Invoice'!F:F)</f>
        <v>b</v>
      </c>
      <c r="T23" s="11">
        <f>ROUND(_xlfn.XLOOKUP(A:A,'Courier Company Invoice'!B:B,'Courier Company Invoice'!H:H),2)</f>
        <v>89.6</v>
      </c>
      <c r="U23" s="11">
        <f t="shared" si="6"/>
        <v>0</v>
      </c>
      <c r="V23" s="11">
        <f t="shared" si="7"/>
        <v>0</v>
      </c>
      <c r="W23" s="11">
        <f t="shared" si="8"/>
        <v>51.817413355874891</v>
      </c>
      <c r="X23" s="11">
        <f t="shared" si="9"/>
        <v>0</v>
      </c>
    </row>
    <row r="24" spans="1:24" x14ac:dyDescent="0.25">
      <c r="A24" s="9">
        <v>2001807976</v>
      </c>
      <c r="B24" s="10">
        <f>_xlfn.XLOOKUP(A:A,'Courier Company Invoice'!B:B,'Courier Company Invoice'!A:A)</f>
        <v>1091117327496</v>
      </c>
      <c r="C24" s="9">
        <f>_xlfn.XLOOKUP(A:A,'Courier Company Invoice'!B:B,'Courier Company Invoice'!E:E)</f>
        <v>400705</v>
      </c>
      <c r="D24" s="9" t="str">
        <f>_xlfn.XLOOKUP(A:A,'Courier Company Invoice'!B:B,'Courier Company Invoice'!G:G)</f>
        <v>Forward and RTO charges</v>
      </c>
      <c r="E24" s="9" t="str">
        <f t="shared" si="0"/>
        <v>Yes</v>
      </c>
      <c r="F24" s="9" t="str">
        <f t="shared" si="1"/>
        <v>Yes</v>
      </c>
      <c r="G24" s="11">
        <f>SUMIF('Company X Order Report'!A:A,A:A,'Company X Order Report'!D:D)/1000</f>
        <v>0.72099999999999997</v>
      </c>
      <c r="H24" s="9">
        <f>SUMIF('Company X Order Report'!A:A,A:A,'Company X Order Report'!D:D)</f>
        <v>721</v>
      </c>
      <c r="I24" s="11">
        <f t="shared" si="2"/>
        <v>1</v>
      </c>
      <c r="J24" s="9">
        <f t="shared" si="3"/>
        <v>1000</v>
      </c>
      <c r="K24" s="9" t="str">
        <f>_xlfn.XLOOKUP(C:C,'Company X Pincode Zones'!B:B,'Company X Pincode Zones'!C:C)</f>
        <v>d</v>
      </c>
      <c r="L24" s="11">
        <f>IF(AND(E24="Yes",K24="a"),'Courier Company Rates'!$A$2,IF(AND(E24="Yes",K24="b"),'Courier Company Rates'!$C$2,IF(AND(E24="Yes",K24="c"),'Courier Company Rates'!$E$2,IF(AND(E24="Yes",K24="d"),'Courier Company Rates'!$G$2,IF(AND(E24="Yes",K24="e"),'Courier Company Rates'!$I$2,0)))))</f>
        <v>45.4</v>
      </c>
      <c r="M24" s="11">
        <f>IF(I24&gt;0.5,IF(AND(E24="Yes",K24="a"),'Courier Company Rates'!$B$2,IF(AND(E24="Yes",K24="b"),'Courier Company Rates'!$D$2,IF(AND(E24="Yes",K24="c"),'Courier Company Rates'!$F$2,IF(AND(E24="Yes",K24="d"),'Courier Company Rates'!$H$2,IF(AND(E24="Yes",K24="e"),'Courier Company Rates'!$J$2,0))))),0)</f>
        <v>44.8</v>
      </c>
      <c r="N24" s="11">
        <f>IF(AND(F24="Yes",K24="a"),'Courier Company Rates'!$K$2,IF(AND(F24="Yes",K24="b"),'Courier Company Rates'!$M$2,IF(AND(F24="Yes",K24="c"),'Courier Company Rates'!$O$2,IF(AND(F24="Yes",K24="d"),'Courier Company Rates'!$Q$2,IF(AND(F24="Yes",K24="e"),'Courier Company Rates'!$S$2,0)))))</f>
        <v>41.3</v>
      </c>
      <c r="O24" s="11">
        <f>IF(I24&gt;0.5,IF(AND(F24="Yes",K24="a"),'Courier Company Rates'!$L$2,IF(AND(F24="Yes",K24="b"),'Courier Company Rates'!$N$2,IF(AND(F24="Yes",K24="c"),'Courier Company Rates'!$P$2,IF(AND(F24="Yes",K24="d"),'Courier Company Rates'!$R$2,IF(AND(F24="Yes",K24="e"),'Courier Company Rates'!$T$2,0))))),0)</f>
        <v>44.8</v>
      </c>
      <c r="P24" s="11">
        <f t="shared" si="4"/>
        <v>176.3</v>
      </c>
      <c r="Q24" s="11">
        <f>_xlfn.XLOOKUP(A:A,'Courier Company Invoice'!B24,'Courier Company Invoice'!C:C)</f>
        <v>0.7</v>
      </c>
      <c r="R24" s="11">
        <f t="shared" si="5"/>
        <v>1</v>
      </c>
      <c r="S24" s="9" t="str">
        <f>_xlfn.XLOOKUP(C:C,'Courier Company Invoice'!E:E,'Courier Company Invoice'!F:F)</f>
        <v>d</v>
      </c>
      <c r="T24" s="11">
        <f>ROUND(_xlfn.XLOOKUP(A:A,'Courier Company Invoice'!B:B,'Courier Company Invoice'!H:H),2)</f>
        <v>172.8</v>
      </c>
      <c r="U24" s="11">
        <f t="shared" si="6"/>
        <v>3.5</v>
      </c>
      <c r="V24" s="11">
        <f t="shared" si="7"/>
        <v>1.9852524106636416</v>
      </c>
      <c r="W24" s="11">
        <f t="shared" si="8"/>
        <v>125.10402219140082</v>
      </c>
      <c r="X24" s="11">
        <f t="shared" si="9"/>
        <v>119.41747572815534</v>
      </c>
    </row>
    <row r="25" spans="1:24" x14ac:dyDescent="0.25">
      <c r="A25" s="9">
        <v>2001812838</v>
      </c>
      <c r="B25" s="10">
        <f>_xlfn.XLOOKUP(A:A,'Courier Company Invoice'!B:B,'Courier Company Invoice'!A:A)</f>
        <v>1091118547832</v>
      </c>
      <c r="C25" s="9">
        <f>_xlfn.XLOOKUP(A:A,'Courier Company Invoice'!B:B,'Courier Company Invoice'!E:E)</f>
        <v>262405</v>
      </c>
      <c r="D25" s="9" t="str">
        <f>_xlfn.XLOOKUP(A:A,'Courier Company Invoice'!B:B,'Courier Company Invoice'!G:G)</f>
        <v>Forward and RTO charges</v>
      </c>
      <c r="E25" s="9" t="str">
        <f t="shared" si="0"/>
        <v>Yes</v>
      </c>
      <c r="F25" s="9" t="str">
        <f t="shared" si="1"/>
        <v>Yes</v>
      </c>
      <c r="G25" s="11">
        <f>SUMIF('Company X Order Report'!A:A,A:A,'Company X Order Report'!D:D)/1000</f>
        <v>0.55800000000000005</v>
      </c>
      <c r="H25" s="9">
        <f>SUMIF('Company X Order Report'!A:A,A:A,'Company X Order Report'!D:D)</f>
        <v>558</v>
      </c>
      <c r="I25" s="11">
        <f t="shared" si="2"/>
        <v>1</v>
      </c>
      <c r="J25" s="9">
        <f t="shared" si="3"/>
        <v>1000</v>
      </c>
      <c r="K25" s="9" t="str">
        <f>_xlfn.XLOOKUP(C:C,'Company X Pincode Zones'!B:B,'Company X Pincode Zones'!C:C)</f>
        <v>b</v>
      </c>
      <c r="L25" s="11">
        <f>IF(AND(E25="Yes",K25="a"),'Courier Company Rates'!$A$2,IF(AND(E25="Yes",K25="b"),'Courier Company Rates'!$C$2,IF(AND(E25="Yes",K25="c"),'Courier Company Rates'!$E$2,IF(AND(E25="Yes",K25="d"),'Courier Company Rates'!$G$2,IF(AND(E25="Yes",K25="e"),'Courier Company Rates'!$I$2,0)))))</f>
        <v>33</v>
      </c>
      <c r="M25" s="11">
        <f>IF(I25&gt;0.5,IF(AND(E25="Yes",K25="a"),'Courier Company Rates'!$B$2,IF(AND(E25="Yes",K25="b"),'Courier Company Rates'!$D$2,IF(AND(E25="Yes",K25="c"),'Courier Company Rates'!$F$2,IF(AND(E25="Yes",K25="d"),'Courier Company Rates'!$H$2,IF(AND(E25="Yes",K25="e"),'Courier Company Rates'!$J$2,0))))),0)</f>
        <v>28.3</v>
      </c>
      <c r="N25" s="11">
        <f>IF(AND(F25="Yes",K25="a"),'Courier Company Rates'!$K$2,IF(AND(F25="Yes",K25="b"),'Courier Company Rates'!$M$2,IF(AND(F25="Yes",K25="c"),'Courier Company Rates'!$O$2,IF(AND(F25="Yes",K25="d"),'Courier Company Rates'!$Q$2,IF(AND(F25="Yes",K25="e"),'Courier Company Rates'!$S$2,0)))))</f>
        <v>20.5</v>
      </c>
      <c r="O25" s="11">
        <f>IF(I25&gt;0.5,IF(AND(F25="Yes",K25="a"),'Courier Company Rates'!$L$2,IF(AND(F25="Yes",K25="b"),'Courier Company Rates'!$N$2,IF(AND(F25="Yes",K25="c"),'Courier Company Rates'!$P$2,IF(AND(F25="Yes",K25="d"),'Courier Company Rates'!$R$2,IF(AND(F25="Yes",K25="e"),'Courier Company Rates'!$T$2,0))))),0)</f>
        <v>28.3</v>
      </c>
      <c r="P25" s="11">
        <f t="shared" si="4"/>
        <v>110.1</v>
      </c>
      <c r="Q25" s="11">
        <f>_xlfn.XLOOKUP(A:A,'Courier Company Invoice'!B25,'Courier Company Invoice'!C:C)</f>
        <v>0.6</v>
      </c>
      <c r="R25" s="11">
        <f t="shared" si="5"/>
        <v>1</v>
      </c>
      <c r="S25" s="9" t="str">
        <f>_xlfn.XLOOKUP(C:C,'Courier Company Invoice'!E:E,'Courier Company Invoice'!F:F)</f>
        <v>b</v>
      </c>
      <c r="T25" s="11">
        <f>ROUND(_xlfn.XLOOKUP(A:A,'Courier Company Invoice'!B:B,'Courier Company Invoice'!H:H),2)</f>
        <v>102.3</v>
      </c>
      <c r="U25" s="11">
        <f t="shared" si="6"/>
        <v>7.7999999999999972</v>
      </c>
      <c r="V25" s="11">
        <f t="shared" si="7"/>
        <v>7.0844686648501343</v>
      </c>
      <c r="W25" s="11">
        <f t="shared" si="8"/>
        <v>109.85663082437274</v>
      </c>
      <c r="X25" s="11">
        <f t="shared" si="9"/>
        <v>87.455197132616476</v>
      </c>
    </row>
    <row r="26" spans="1:24" x14ac:dyDescent="0.25">
      <c r="A26" s="9">
        <v>2001816684</v>
      </c>
      <c r="B26" s="10">
        <f>_xlfn.XLOOKUP(A:A,'Courier Company Invoice'!B:B,'Courier Company Invoice'!A:A)</f>
        <v>1091119398844</v>
      </c>
      <c r="C26" s="9">
        <f>_xlfn.XLOOKUP(A:A,'Courier Company Invoice'!B:B,'Courier Company Invoice'!E:E)</f>
        <v>394210</v>
      </c>
      <c r="D26" s="9" t="str">
        <f>_xlfn.XLOOKUP(A:A,'Courier Company Invoice'!B:B,'Courier Company Invoice'!G:G)</f>
        <v>Forward and RTO charges</v>
      </c>
      <c r="E26" s="9" t="str">
        <f t="shared" si="0"/>
        <v>Yes</v>
      </c>
      <c r="F26" s="9" t="str">
        <f t="shared" si="1"/>
        <v>Yes</v>
      </c>
      <c r="G26" s="11">
        <f>SUMIF('Company X Order Report'!A:A,A:A,'Company X Order Report'!D:D)/1000</f>
        <v>0.92</v>
      </c>
      <c r="H26" s="9">
        <f>SUMIF('Company X Order Report'!A:A,A:A,'Company X Order Report'!D:D)</f>
        <v>920</v>
      </c>
      <c r="I26" s="11">
        <f t="shared" si="2"/>
        <v>1</v>
      </c>
      <c r="J26" s="9">
        <f t="shared" si="3"/>
        <v>1000</v>
      </c>
      <c r="K26" s="9" t="str">
        <f>_xlfn.XLOOKUP(C:C,'Company X Pincode Zones'!B:B,'Company X Pincode Zones'!C:C)</f>
        <v>d</v>
      </c>
      <c r="L26" s="11">
        <f>IF(AND(E26="Yes",K26="a"),'Courier Company Rates'!$A$2,IF(AND(E26="Yes",K26="b"),'Courier Company Rates'!$C$2,IF(AND(E26="Yes",K26="c"),'Courier Company Rates'!$E$2,IF(AND(E26="Yes",K26="d"),'Courier Company Rates'!$G$2,IF(AND(E26="Yes",K26="e"),'Courier Company Rates'!$I$2,0)))))</f>
        <v>45.4</v>
      </c>
      <c r="M26" s="11">
        <f>IF(I26&gt;0.5,IF(AND(E26="Yes",K26="a"),'Courier Company Rates'!$B$2,IF(AND(E26="Yes",K26="b"),'Courier Company Rates'!$D$2,IF(AND(E26="Yes",K26="c"),'Courier Company Rates'!$F$2,IF(AND(E26="Yes",K26="d"),'Courier Company Rates'!$H$2,IF(AND(E26="Yes",K26="e"),'Courier Company Rates'!$J$2,0))))),0)</f>
        <v>44.8</v>
      </c>
      <c r="N26" s="11">
        <f>IF(AND(F26="Yes",K26="a"),'Courier Company Rates'!$K$2,IF(AND(F26="Yes",K26="b"),'Courier Company Rates'!$M$2,IF(AND(F26="Yes",K26="c"),'Courier Company Rates'!$O$2,IF(AND(F26="Yes",K26="d"),'Courier Company Rates'!$Q$2,IF(AND(F26="Yes",K26="e"),'Courier Company Rates'!$S$2,0)))))</f>
        <v>41.3</v>
      </c>
      <c r="O26" s="11">
        <f>IF(I26&gt;0.5,IF(AND(F26="Yes",K26="a"),'Courier Company Rates'!$L$2,IF(AND(F26="Yes",K26="b"),'Courier Company Rates'!$N$2,IF(AND(F26="Yes",K26="c"),'Courier Company Rates'!$P$2,IF(AND(F26="Yes",K26="d"),'Courier Company Rates'!$R$2,IF(AND(F26="Yes",K26="e"),'Courier Company Rates'!$T$2,0))))),0)</f>
        <v>44.8</v>
      </c>
      <c r="P26" s="11">
        <f t="shared" si="4"/>
        <v>176.3</v>
      </c>
      <c r="Q26" s="11">
        <f>_xlfn.XLOOKUP(A:A,'Courier Company Invoice'!B26,'Courier Company Invoice'!C:C)</f>
        <v>0.99</v>
      </c>
      <c r="R26" s="11">
        <f t="shared" si="5"/>
        <v>1</v>
      </c>
      <c r="S26" s="9" t="str">
        <f>_xlfn.XLOOKUP(C:C,'Courier Company Invoice'!E:E,'Courier Company Invoice'!F:F)</f>
        <v>d</v>
      </c>
      <c r="T26" s="11">
        <f>ROUND(_xlfn.XLOOKUP(A:A,'Courier Company Invoice'!B:B,'Courier Company Invoice'!H:H),2)</f>
        <v>172.8</v>
      </c>
      <c r="U26" s="11">
        <f t="shared" si="6"/>
        <v>3.5</v>
      </c>
      <c r="V26" s="11">
        <f t="shared" si="7"/>
        <v>1.9852524106636416</v>
      </c>
      <c r="W26" s="11">
        <f t="shared" si="8"/>
        <v>98.043478260869549</v>
      </c>
      <c r="X26" s="11">
        <f t="shared" si="9"/>
        <v>93.586956521739125</v>
      </c>
    </row>
    <row r="27" spans="1:24" x14ac:dyDescent="0.25">
      <c r="A27" s="9">
        <v>2001817160</v>
      </c>
      <c r="B27" s="10">
        <f>_xlfn.XLOOKUP(A:A,'Courier Company Invoice'!B:B,'Courier Company Invoice'!A:A)</f>
        <v>1091119630264</v>
      </c>
      <c r="C27" s="9">
        <f>_xlfn.XLOOKUP(A:A,'Courier Company Invoice'!B:B,'Courier Company Invoice'!E:E)</f>
        <v>411014</v>
      </c>
      <c r="D27" s="9" t="str">
        <f>_xlfn.XLOOKUP(A:A,'Courier Company Invoice'!B:B,'Courier Company Invoice'!G:G)</f>
        <v>Forward and RTO charges</v>
      </c>
      <c r="E27" s="9" t="str">
        <f t="shared" si="0"/>
        <v>Yes</v>
      </c>
      <c r="F27" s="9" t="str">
        <f t="shared" si="1"/>
        <v>Yes</v>
      </c>
      <c r="G27" s="11">
        <f>SUMIF('Company X Order Report'!A:A,A:A,'Company X Order Report'!D:D)/1000</f>
        <v>0.7</v>
      </c>
      <c r="H27" s="9">
        <f>SUMIF('Company X Order Report'!A:A,A:A,'Company X Order Report'!D:D)</f>
        <v>700</v>
      </c>
      <c r="I27" s="11">
        <f t="shared" si="2"/>
        <v>1</v>
      </c>
      <c r="J27" s="9">
        <f t="shared" si="3"/>
        <v>1000</v>
      </c>
      <c r="K27" s="9" t="str">
        <f>_xlfn.XLOOKUP(C:C,'Company X Pincode Zones'!B:B,'Company X Pincode Zones'!C:C)</f>
        <v>d</v>
      </c>
      <c r="L27" s="11">
        <f>IF(AND(E27="Yes",K27="a"),'Courier Company Rates'!$A$2,IF(AND(E27="Yes",K27="b"),'Courier Company Rates'!$C$2,IF(AND(E27="Yes",K27="c"),'Courier Company Rates'!$E$2,IF(AND(E27="Yes",K27="d"),'Courier Company Rates'!$G$2,IF(AND(E27="Yes",K27="e"),'Courier Company Rates'!$I$2,0)))))</f>
        <v>45.4</v>
      </c>
      <c r="M27" s="11">
        <f>IF(I27&gt;0.5,IF(AND(E27="Yes",K27="a"),'Courier Company Rates'!$B$2,IF(AND(E27="Yes",K27="b"),'Courier Company Rates'!$D$2,IF(AND(E27="Yes",K27="c"),'Courier Company Rates'!$F$2,IF(AND(E27="Yes",K27="d"),'Courier Company Rates'!$H$2,IF(AND(E27="Yes",K27="e"),'Courier Company Rates'!$J$2,0))))),0)</f>
        <v>44.8</v>
      </c>
      <c r="N27" s="11">
        <f>IF(AND(F27="Yes",K27="a"),'Courier Company Rates'!$K$2,IF(AND(F27="Yes",K27="b"),'Courier Company Rates'!$M$2,IF(AND(F27="Yes",K27="c"),'Courier Company Rates'!$O$2,IF(AND(F27="Yes",K27="d"),'Courier Company Rates'!$Q$2,IF(AND(F27="Yes",K27="e"),'Courier Company Rates'!$S$2,0)))))</f>
        <v>41.3</v>
      </c>
      <c r="O27" s="11">
        <f>IF(I27&gt;0.5,IF(AND(F27="Yes",K27="a"),'Courier Company Rates'!$L$2,IF(AND(F27="Yes",K27="b"),'Courier Company Rates'!$N$2,IF(AND(F27="Yes",K27="c"),'Courier Company Rates'!$P$2,IF(AND(F27="Yes",K27="d"),'Courier Company Rates'!$R$2,IF(AND(F27="Yes",K27="e"),'Courier Company Rates'!$T$2,0))))),0)</f>
        <v>44.8</v>
      </c>
      <c r="P27" s="11">
        <f t="shared" si="4"/>
        <v>176.3</v>
      </c>
      <c r="Q27" s="11">
        <f>_xlfn.XLOOKUP(A:A,'Courier Company Invoice'!B27,'Courier Company Invoice'!C:C)</f>
        <v>0.7</v>
      </c>
      <c r="R27" s="11">
        <f t="shared" si="5"/>
        <v>1</v>
      </c>
      <c r="S27" s="9" t="str">
        <f>_xlfn.XLOOKUP(C:C,'Courier Company Invoice'!E:E,'Courier Company Invoice'!F:F)</f>
        <v>d</v>
      </c>
      <c r="T27" s="11">
        <f>ROUND(_xlfn.XLOOKUP(A:A,'Courier Company Invoice'!B:B,'Courier Company Invoice'!H:H),2)</f>
        <v>172.8</v>
      </c>
      <c r="U27" s="11">
        <f t="shared" si="6"/>
        <v>3.5</v>
      </c>
      <c r="V27" s="11">
        <f t="shared" si="7"/>
        <v>1.9852524106636416</v>
      </c>
      <c r="W27" s="11">
        <f t="shared" si="8"/>
        <v>128.85714285714286</v>
      </c>
      <c r="X27" s="11">
        <f t="shared" si="9"/>
        <v>123</v>
      </c>
    </row>
    <row r="28" spans="1:24" x14ac:dyDescent="0.25">
      <c r="A28" s="9">
        <v>2001818390</v>
      </c>
      <c r="B28" s="10">
        <f>_xlfn.XLOOKUP(A:A,'Courier Company Invoice'!B:B,'Courier Company Invoice'!A:A)</f>
        <v>1091120014461</v>
      </c>
      <c r="C28" s="9">
        <f>_xlfn.XLOOKUP(A:A,'Courier Company Invoice'!B:B,'Courier Company Invoice'!E:E)</f>
        <v>783301</v>
      </c>
      <c r="D28" s="9" t="str">
        <f>_xlfn.XLOOKUP(A:A,'Courier Company Invoice'!B:B,'Courier Company Invoice'!G:G)</f>
        <v>Forward and RTO charges</v>
      </c>
      <c r="E28" s="9" t="str">
        <f t="shared" si="0"/>
        <v>Yes</v>
      </c>
      <c r="F28" s="9" t="str">
        <f t="shared" si="1"/>
        <v>Yes</v>
      </c>
      <c r="G28" s="11">
        <f>SUMIF('Company X Order Report'!A:A,A:A,'Company X Order Report'!D:D)/1000</f>
        <v>0.84099999999999997</v>
      </c>
      <c r="H28" s="9">
        <f>SUMIF('Company X Order Report'!A:A,A:A,'Company X Order Report'!D:D)</f>
        <v>841</v>
      </c>
      <c r="I28" s="11">
        <f t="shared" si="2"/>
        <v>1</v>
      </c>
      <c r="J28" s="9">
        <f t="shared" si="3"/>
        <v>1000</v>
      </c>
      <c r="K28" s="9" t="str">
        <f>_xlfn.XLOOKUP(C:C,'Company X Pincode Zones'!B:B,'Company X Pincode Zones'!C:C)</f>
        <v>e</v>
      </c>
      <c r="L28" s="11">
        <f>IF(AND(E28="Yes",K28="a"),'Courier Company Rates'!$A$2,IF(AND(E28="Yes",K28="b"),'Courier Company Rates'!$C$2,IF(AND(E28="Yes",K28="c"),'Courier Company Rates'!$E$2,IF(AND(E28="Yes",K28="d"),'Courier Company Rates'!$G$2,IF(AND(E28="Yes",K28="e"),'Courier Company Rates'!$I$2,0)))))</f>
        <v>56.6</v>
      </c>
      <c r="M28" s="11">
        <f>IF(I28&gt;0.5,IF(AND(E28="Yes",K28="a"),'Courier Company Rates'!$B$2,IF(AND(E28="Yes",K28="b"),'Courier Company Rates'!$D$2,IF(AND(E28="Yes",K28="c"),'Courier Company Rates'!$F$2,IF(AND(E28="Yes",K28="d"),'Courier Company Rates'!$H$2,IF(AND(E28="Yes",K28="e"),'Courier Company Rates'!$J$2,0))))),0)</f>
        <v>55.5</v>
      </c>
      <c r="N28" s="11">
        <f>IF(AND(F28="Yes",K28="a"),'Courier Company Rates'!$K$2,IF(AND(F28="Yes",K28="b"),'Courier Company Rates'!$M$2,IF(AND(F28="Yes",K28="c"),'Courier Company Rates'!$O$2,IF(AND(F28="Yes",K28="d"),'Courier Company Rates'!$Q$2,IF(AND(F28="Yes",K28="e"),'Courier Company Rates'!$S$2,0)))))</f>
        <v>50.7</v>
      </c>
      <c r="O28" s="11">
        <f>IF(I28&gt;0.5,IF(AND(F28="Yes",K28="a"),'Courier Company Rates'!$L$2,IF(AND(F28="Yes",K28="b"),'Courier Company Rates'!$N$2,IF(AND(F28="Yes",K28="c"),'Courier Company Rates'!$P$2,IF(AND(F28="Yes",K28="d"),'Courier Company Rates'!$R$2,IF(AND(F28="Yes",K28="e"),'Courier Company Rates'!$T$2,0))))),0)</f>
        <v>55.5</v>
      </c>
      <c r="P28" s="11">
        <f t="shared" si="4"/>
        <v>218.3</v>
      </c>
      <c r="Q28" s="11">
        <f>_xlfn.XLOOKUP(A:A,'Courier Company Invoice'!B28,'Courier Company Invoice'!C:C)</f>
        <v>0.8</v>
      </c>
      <c r="R28" s="11">
        <f t="shared" si="5"/>
        <v>1</v>
      </c>
      <c r="S28" s="9" t="str">
        <f>_xlfn.XLOOKUP(C:C,'Courier Company Invoice'!E:E,'Courier Company Invoice'!F:F)</f>
        <v>e</v>
      </c>
      <c r="T28" s="11">
        <f>ROUND(_xlfn.XLOOKUP(A:A,'Courier Company Invoice'!B:B,'Courier Company Invoice'!H:H),2)</f>
        <v>213.5</v>
      </c>
      <c r="U28" s="11">
        <f t="shared" si="6"/>
        <v>4.8000000000000114</v>
      </c>
      <c r="V28" s="11">
        <f t="shared" si="7"/>
        <v>2.1988089784700007</v>
      </c>
      <c r="W28" s="11">
        <f t="shared" si="8"/>
        <v>133.2936979785969</v>
      </c>
      <c r="X28" s="11">
        <f t="shared" si="9"/>
        <v>126.2782401902497</v>
      </c>
    </row>
    <row r="29" spans="1:24" x14ac:dyDescent="0.25">
      <c r="A29" s="9">
        <v>2001821190</v>
      </c>
      <c r="B29" s="10">
        <f>_xlfn.XLOOKUP(A:A,'Courier Company Invoice'!B:B,'Courier Company Invoice'!A:A)</f>
        <v>1091120959015</v>
      </c>
      <c r="C29" s="9">
        <f>_xlfn.XLOOKUP(A:A,'Courier Company Invoice'!B:B,'Courier Company Invoice'!E:E)</f>
        <v>486661</v>
      </c>
      <c r="D29" s="9" t="str">
        <f>_xlfn.XLOOKUP(A:A,'Courier Company Invoice'!B:B,'Courier Company Invoice'!G:G)</f>
        <v>Forward and RTO charges</v>
      </c>
      <c r="E29" s="9" t="str">
        <f t="shared" si="0"/>
        <v>Yes</v>
      </c>
      <c r="F29" s="9" t="str">
        <f t="shared" si="1"/>
        <v>Yes</v>
      </c>
      <c r="G29" s="11">
        <f>SUMIF('Company X Order Report'!A:A,A:A,'Company X Order Report'!D:D)/1000</f>
        <v>1.2</v>
      </c>
      <c r="H29" s="9">
        <f>SUMIF('Company X Order Report'!A:A,A:A,'Company X Order Report'!D:D)</f>
        <v>1200</v>
      </c>
      <c r="I29" s="11">
        <f t="shared" si="2"/>
        <v>1.5</v>
      </c>
      <c r="J29" s="9">
        <f t="shared" si="3"/>
        <v>1500</v>
      </c>
      <c r="K29" s="9" t="str">
        <f>_xlfn.XLOOKUP(C:C,'Company X Pincode Zones'!B:B,'Company X Pincode Zones'!C:C)</f>
        <v>d</v>
      </c>
      <c r="L29" s="11">
        <f>IF(AND(E29="Yes",K29="a"),'Courier Company Rates'!$A$2,IF(AND(E29="Yes",K29="b"),'Courier Company Rates'!$C$2,IF(AND(E29="Yes",K29="c"),'Courier Company Rates'!$E$2,IF(AND(E29="Yes",K29="d"),'Courier Company Rates'!$G$2,IF(AND(E29="Yes",K29="e"),'Courier Company Rates'!$I$2,0)))))</f>
        <v>45.4</v>
      </c>
      <c r="M29" s="11">
        <f>IF(I29&gt;0.5,IF(AND(E29="Yes",K29="a"),'Courier Company Rates'!$B$2,IF(AND(E29="Yes",K29="b"),'Courier Company Rates'!$D$2,IF(AND(E29="Yes",K29="c"),'Courier Company Rates'!$F$2,IF(AND(E29="Yes",K29="d"),'Courier Company Rates'!$H$2,IF(AND(E29="Yes",K29="e"),'Courier Company Rates'!$J$2,0))))),0)</f>
        <v>44.8</v>
      </c>
      <c r="N29" s="11">
        <f>IF(AND(F29="Yes",K29="a"),'Courier Company Rates'!$K$2,IF(AND(F29="Yes",K29="b"),'Courier Company Rates'!$M$2,IF(AND(F29="Yes",K29="c"),'Courier Company Rates'!$O$2,IF(AND(F29="Yes",K29="d"),'Courier Company Rates'!$Q$2,IF(AND(F29="Yes",K29="e"),'Courier Company Rates'!$S$2,0)))))</f>
        <v>41.3</v>
      </c>
      <c r="O29" s="11">
        <f>IF(I29&gt;0.5,IF(AND(F29="Yes",K29="a"),'Courier Company Rates'!$L$2,IF(AND(F29="Yes",K29="b"),'Courier Company Rates'!$N$2,IF(AND(F29="Yes",K29="c"),'Courier Company Rates'!$P$2,IF(AND(F29="Yes",K29="d"),'Courier Company Rates'!$R$2,IF(AND(F29="Yes",K29="e"),'Courier Company Rates'!$T$2,0))))),0)</f>
        <v>44.8</v>
      </c>
      <c r="P29" s="11">
        <f t="shared" si="4"/>
        <v>265.89999999999998</v>
      </c>
      <c r="Q29" s="11">
        <f>_xlfn.XLOOKUP(A:A,'Courier Company Invoice'!B29,'Courier Company Invoice'!C:C)</f>
        <v>1.2</v>
      </c>
      <c r="R29" s="11">
        <f t="shared" si="5"/>
        <v>1.5</v>
      </c>
      <c r="S29" s="9" t="str">
        <f>_xlfn.XLOOKUP(C:C,'Courier Company Invoice'!E:E,'Courier Company Invoice'!F:F)</f>
        <v>d</v>
      </c>
      <c r="T29" s="11">
        <f>ROUND(_xlfn.XLOOKUP(A:A,'Courier Company Invoice'!B:B,'Courier Company Invoice'!H:H),2)</f>
        <v>258.89999999999998</v>
      </c>
      <c r="U29" s="11">
        <f t="shared" si="6"/>
        <v>7</v>
      </c>
      <c r="V29" s="11">
        <f t="shared" si="7"/>
        <v>2.6325686348251223</v>
      </c>
      <c r="W29" s="11">
        <f t="shared" si="8"/>
        <v>75.166666666666657</v>
      </c>
      <c r="X29" s="11">
        <f t="shared" si="9"/>
        <v>71.75</v>
      </c>
    </row>
    <row r="30" spans="1:24" x14ac:dyDescent="0.25">
      <c r="A30" s="9">
        <v>2001817093</v>
      </c>
      <c r="B30" s="10">
        <f>_xlfn.XLOOKUP(A:A,'Courier Company Invoice'!B:B,'Courier Company Invoice'!A:A)</f>
        <v>1091121485824</v>
      </c>
      <c r="C30" s="9">
        <f>_xlfn.XLOOKUP(A:A,'Courier Company Invoice'!B:B,'Courier Company Invoice'!E:E)</f>
        <v>244001</v>
      </c>
      <c r="D30" s="9" t="str">
        <f>_xlfn.XLOOKUP(A:A,'Courier Company Invoice'!B:B,'Courier Company Invoice'!G:G)</f>
        <v>Forward and RTO charges</v>
      </c>
      <c r="E30" s="9" t="str">
        <f t="shared" si="0"/>
        <v>Yes</v>
      </c>
      <c r="F30" s="9" t="str">
        <f t="shared" si="1"/>
        <v>Yes</v>
      </c>
      <c r="G30" s="11">
        <f>SUMIF('Company X Order Report'!A:A,A:A,'Company X Order Report'!D:D)/1000</f>
        <v>1.357</v>
      </c>
      <c r="H30" s="9">
        <f>SUMIF('Company X Order Report'!A:A,A:A,'Company X Order Report'!D:D)</f>
        <v>1357</v>
      </c>
      <c r="I30" s="11">
        <f t="shared" si="2"/>
        <v>1.5</v>
      </c>
      <c r="J30" s="9">
        <f t="shared" si="3"/>
        <v>1500</v>
      </c>
      <c r="K30" s="9" t="str">
        <f>_xlfn.XLOOKUP(C:C,'Company X Pincode Zones'!B:B,'Company X Pincode Zones'!C:C)</f>
        <v>b</v>
      </c>
      <c r="L30" s="11">
        <f>IF(AND(E30="Yes",K30="a"),'Courier Company Rates'!$A$2,IF(AND(E30="Yes",K30="b"),'Courier Company Rates'!$C$2,IF(AND(E30="Yes",K30="c"),'Courier Company Rates'!$E$2,IF(AND(E30="Yes",K30="d"),'Courier Company Rates'!$G$2,IF(AND(E30="Yes",K30="e"),'Courier Company Rates'!$I$2,0)))))</f>
        <v>33</v>
      </c>
      <c r="M30" s="11">
        <f>IF(I30&gt;0.5,IF(AND(E30="Yes",K30="a"),'Courier Company Rates'!$B$2,IF(AND(E30="Yes",K30="b"),'Courier Company Rates'!$D$2,IF(AND(E30="Yes",K30="c"),'Courier Company Rates'!$F$2,IF(AND(E30="Yes",K30="d"),'Courier Company Rates'!$H$2,IF(AND(E30="Yes",K30="e"),'Courier Company Rates'!$J$2,0))))),0)</f>
        <v>28.3</v>
      </c>
      <c r="N30" s="11">
        <f>IF(AND(F30="Yes",K30="a"),'Courier Company Rates'!$K$2,IF(AND(F30="Yes",K30="b"),'Courier Company Rates'!$M$2,IF(AND(F30="Yes",K30="c"),'Courier Company Rates'!$O$2,IF(AND(F30="Yes",K30="d"),'Courier Company Rates'!$Q$2,IF(AND(F30="Yes",K30="e"),'Courier Company Rates'!$S$2,0)))))</f>
        <v>20.5</v>
      </c>
      <c r="O30" s="11">
        <f>IF(I30&gt;0.5,IF(AND(F30="Yes",K30="a"),'Courier Company Rates'!$L$2,IF(AND(F30="Yes",K30="b"),'Courier Company Rates'!$N$2,IF(AND(F30="Yes",K30="c"),'Courier Company Rates'!$P$2,IF(AND(F30="Yes",K30="d"),'Courier Company Rates'!$R$2,IF(AND(F30="Yes",K30="e"),'Courier Company Rates'!$T$2,0))))),0)</f>
        <v>28.3</v>
      </c>
      <c r="P30" s="11">
        <f t="shared" si="4"/>
        <v>166.7</v>
      </c>
      <c r="Q30" s="11">
        <f>_xlfn.XLOOKUP(A:A,'Courier Company Invoice'!B30,'Courier Company Invoice'!C:C)</f>
        <v>1.3</v>
      </c>
      <c r="R30" s="11">
        <f t="shared" si="5"/>
        <v>1.5</v>
      </c>
      <c r="S30" s="9" t="str">
        <f>_xlfn.XLOOKUP(C:C,'Courier Company Invoice'!E:E,'Courier Company Invoice'!F:F)</f>
        <v>b</v>
      </c>
      <c r="T30" s="11">
        <f>ROUND(_xlfn.XLOOKUP(A:A,'Courier Company Invoice'!B:B,'Courier Company Invoice'!H:H),2)</f>
        <v>151.1</v>
      </c>
      <c r="U30" s="11">
        <f t="shared" si="6"/>
        <v>15.599999999999994</v>
      </c>
      <c r="V30" s="11">
        <f t="shared" si="7"/>
        <v>9.3581283743251316</v>
      </c>
      <c r="W30" s="11">
        <f t="shared" si="8"/>
        <v>45.173176123802506</v>
      </c>
      <c r="X30" s="11">
        <f t="shared" si="9"/>
        <v>35.961680176860717</v>
      </c>
    </row>
    <row r="31" spans="1:24" x14ac:dyDescent="0.25">
      <c r="A31" s="9">
        <v>2001823564</v>
      </c>
      <c r="B31" s="10">
        <f>_xlfn.XLOOKUP(A:A,'Courier Company Invoice'!B:B,'Courier Company Invoice'!A:A)</f>
        <v>1091121666133</v>
      </c>
      <c r="C31" s="9">
        <f>_xlfn.XLOOKUP(A:A,'Courier Company Invoice'!B:B,'Courier Company Invoice'!E:E)</f>
        <v>492001</v>
      </c>
      <c r="D31" s="9" t="str">
        <f>_xlfn.XLOOKUP(A:A,'Courier Company Invoice'!B:B,'Courier Company Invoice'!G:G)</f>
        <v>Forward and RTO charges</v>
      </c>
      <c r="E31" s="9" t="str">
        <f t="shared" si="0"/>
        <v>Yes</v>
      </c>
      <c r="F31" s="9" t="str">
        <f t="shared" si="1"/>
        <v>Yes</v>
      </c>
      <c r="G31" s="11">
        <f>SUMIF('Company X Order Report'!A:A,A:A,'Company X Order Report'!D:D)/1000</f>
        <v>0.67200000000000004</v>
      </c>
      <c r="H31" s="9">
        <f>SUMIF('Company X Order Report'!A:A,A:A,'Company X Order Report'!D:D)</f>
        <v>672</v>
      </c>
      <c r="I31" s="11">
        <f t="shared" si="2"/>
        <v>1</v>
      </c>
      <c r="J31" s="9">
        <f t="shared" si="3"/>
        <v>1000</v>
      </c>
      <c r="K31" s="9" t="str">
        <f>_xlfn.XLOOKUP(C:C,'Company X Pincode Zones'!B:B,'Company X Pincode Zones'!C:C)</f>
        <v>d</v>
      </c>
      <c r="L31" s="11">
        <f>IF(AND(E31="Yes",K31="a"),'Courier Company Rates'!$A$2,IF(AND(E31="Yes",K31="b"),'Courier Company Rates'!$C$2,IF(AND(E31="Yes",K31="c"),'Courier Company Rates'!$E$2,IF(AND(E31="Yes",K31="d"),'Courier Company Rates'!$G$2,IF(AND(E31="Yes",K31="e"),'Courier Company Rates'!$I$2,0)))))</f>
        <v>45.4</v>
      </c>
      <c r="M31" s="11">
        <f>IF(I31&gt;0.5,IF(AND(E31="Yes",K31="a"),'Courier Company Rates'!$B$2,IF(AND(E31="Yes",K31="b"),'Courier Company Rates'!$D$2,IF(AND(E31="Yes",K31="c"),'Courier Company Rates'!$F$2,IF(AND(E31="Yes",K31="d"),'Courier Company Rates'!$H$2,IF(AND(E31="Yes",K31="e"),'Courier Company Rates'!$J$2,0))))),0)</f>
        <v>44.8</v>
      </c>
      <c r="N31" s="11">
        <f>IF(AND(F31="Yes",K31="a"),'Courier Company Rates'!$K$2,IF(AND(F31="Yes",K31="b"),'Courier Company Rates'!$M$2,IF(AND(F31="Yes",K31="c"),'Courier Company Rates'!$O$2,IF(AND(F31="Yes",K31="d"),'Courier Company Rates'!$Q$2,IF(AND(F31="Yes",K31="e"),'Courier Company Rates'!$S$2,0)))))</f>
        <v>41.3</v>
      </c>
      <c r="O31" s="11">
        <f>IF(I31&gt;0.5,IF(AND(F31="Yes",K31="a"),'Courier Company Rates'!$L$2,IF(AND(F31="Yes",K31="b"),'Courier Company Rates'!$N$2,IF(AND(F31="Yes",K31="c"),'Courier Company Rates'!$P$2,IF(AND(F31="Yes",K31="d"),'Courier Company Rates'!$R$2,IF(AND(F31="Yes",K31="e"),'Courier Company Rates'!$T$2,0))))),0)</f>
        <v>44.8</v>
      </c>
      <c r="P31" s="11">
        <f t="shared" si="4"/>
        <v>176.3</v>
      </c>
      <c r="Q31" s="11">
        <f>_xlfn.XLOOKUP(A:A,'Courier Company Invoice'!B31,'Courier Company Invoice'!C:C)</f>
        <v>0.7</v>
      </c>
      <c r="R31" s="11">
        <f t="shared" si="5"/>
        <v>1</v>
      </c>
      <c r="S31" s="9" t="str">
        <f>_xlfn.XLOOKUP(C:C,'Courier Company Invoice'!E:E,'Courier Company Invoice'!F:F)</f>
        <v>d</v>
      </c>
      <c r="T31" s="11">
        <f>ROUND(_xlfn.XLOOKUP(A:A,'Courier Company Invoice'!B:B,'Courier Company Invoice'!H:H),2)</f>
        <v>172.8</v>
      </c>
      <c r="U31" s="11">
        <f t="shared" si="6"/>
        <v>3.5</v>
      </c>
      <c r="V31" s="11">
        <f t="shared" si="7"/>
        <v>1.9852524106636416</v>
      </c>
      <c r="W31" s="11">
        <f t="shared" si="8"/>
        <v>134.22619047619045</v>
      </c>
      <c r="X31" s="11">
        <f t="shared" si="9"/>
        <v>128.12499999999997</v>
      </c>
    </row>
    <row r="32" spans="1:24" x14ac:dyDescent="0.25">
      <c r="A32" s="9">
        <v>2001825261</v>
      </c>
      <c r="B32" s="10">
        <f>_xlfn.XLOOKUP(A:A,'Courier Company Invoice'!B:B,'Courier Company Invoice'!A:A)</f>
        <v>1091121981575</v>
      </c>
      <c r="C32" s="9">
        <f>_xlfn.XLOOKUP(A:A,'Courier Company Invoice'!B:B,'Courier Company Invoice'!E:E)</f>
        <v>517128</v>
      </c>
      <c r="D32" s="9" t="str">
        <f>_xlfn.XLOOKUP(A:A,'Courier Company Invoice'!B:B,'Courier Company Invoice'!G:G)</f>
        <v>Forward and RTO charges</v>
      </c>
      <c r="E32" s="9" t="str">
        <f t="shared" si="0"/>
        <v>Yes</v>
      </c>
      <c r="F32" s="9" t="str">
        <f t="shared" si="1"/>
        <v>Yes</v>
      </c>
      <c r="G32" s="11">
        <f>SUMIF('Company X Order Report'!A:A,A:A,'Company X Order Report'!D:D)/1000</f>
        <v>1.5569999999999999</v>
      </c>
      <c r="H32" s="9">
        <f>SUMIF('Company X Order Report'!A:A,A:A,'Company X Order Report'!D:D)</f>
        <v>1557</v>
      </c>
      <c r="I32" s="11">
        <f t="shared" si="2"/>
        <v>2</v>
      </c>
      <c r="J32" s="9">
        <f t="shared" si="3"/>
        <v>2000</v>
      </c>
      <c r="K32" s="9" t="str">
        <f>_xlfn.XLOOKUP(C:C,'Company X Pincode Zones'!B:B,'Company X Pincode Zones'!C:C)</f>
        <v>d</v>
      </c>
      <c r="L32" s="11">
        <f>IF(AND(E32="Yes",K32="a"),'Courier Company Rates'!$A$2,IF(AND(E32="Yes",K32="b"),'Courier Company Rates'!$C$2,IF(AND(E32="Yes",K32="c"),'Courier Company Rates'!$E$2,IF(AND(E32="Yes",K32="d"),'Courier Company Rates'!$G$2,IF(AND(E32="Yes",K32="e"),'Courier Company Rates'!$I$2,0)))))</f>
        <v>45.4</v>
      </c>
      <c r="M32" s="11">
        <f>IF(I32&gt;0.5,IF(AND(E32="Yes",K32="a"),'Courier Company Rates'!$B$2,IF(AND(E32="Yes",K32="b"),'Courier Company Rates'!$D$2,IF(AND(E32="Yes",K32="c"),'Courier Company Rates'!$F$2,IF(AND(E32="Yes",K32="d"),'Courier Company Rates'!$H$2,IF(AND(E32="Yes",K32="e"),'Courier Company Rates'!$J$2,0))))),0)</f>
        <v>44.8</v>
      </c>
      <c r="N32" s="11">
        <f>IF(AND(F32="Yes",K32="a"),'Courier Company Rates'!$K$2,IF(AND(F32="Yes",K32="b"),'Courier Company Rates'!$M$2,IF(AND(F32="Yes",K32="c"),'Courier Company Rates'!$O$2,IF(AND(F32="Yes",K32="d"),'Courier Company Rates'!$Q$2,IF(AND(F32="Yes",K32="e"),'Courier Company Rates'!$S$2,0)))))</f>
        <v>41.3</v>
      </c>
      <c r="O32" s="11">
        <f>IF(I32&gt;0.5,IF(AND(F32="Yes",K32="a"),'Courier Company Rates'!$L$2,IF(AND(F32="Yes",K32="b"),'Courier Company Rates'!$N$2,IF(AND(F32="Yes",K32="c"),'Courier Company Rates'!$P$2,IF(AND(F32="Yes",K32="d"),'Courier Company Rates'!$R$2,IF(AND(F32="Yes",K32="e"),'Courier Company Rates'!$T$2,0))))),0)</f>
        <v>44.8</v>
      </c>
      <c r="P32" s="11">
        <f t="shared" si="4"/>
        <v>355.5</v>
      </c>
      <c r="Q32" s="11">
        <f>_xlfn.XLOOKUP(A:A,'Courier Company Invoice'!B32,'Courier Company Invoice'!C:C)</f>
        <v>1.6</v>
      </c>
      <c r="R32" s="11">
        <f t="shared" si="5"/>
        <v>2</v>
      </c>
      <c r="S32" s="9" t="str">
        <f>_xlfn.XLOOKUP(C:C,'Courier Company Invoice'!E:E,'Courier Company Invoice'!F:F)</f>
        <v>d</v>
      </c>
      <c r="T32" s="11">
        <f>ROUND(_xlfn.XLOOKUP(A:A,'Courier Company Invoice'!B:B,'Courier Company Invoice'!H:H),2)</f>
        <v>345</v>
      </c>
      <c r="U32" s="11">
        <f t="shared" si="6"/>
        <v>10.5</v>
      </c>
      <c r="V32" s="11">
        <f t="shared" si="7"/>
        <v>2.9535864978902953</v>
      </c>
      <c r="W32" s="11">
        <f t="shared" si="8"/>
        <v>57.931920359666016</v>
      </c>
      <c r="X32" s="11">
        <f t="shared" si="9"/>
        <v>55.298651252408476</v>
      </c>
    </row>
    <row r="33" spans="1:24" x14ac:dyDescent="0.25">
      <c r="A33" s="9">
        <v>2001811192</v>
      </c>
      <c r="B33" s="10">
        <f>_xlfn.XLOOKUP(A:A,'Courier Company Invoice'!B:B,'Courier Company Invoice'!A:A)</f>
        <v>1091117957780</v>
      </c>
      <c r="C33" s="9">
        <f>_xlfn.XLOOKUP(A:A,'Courier Company Invoice'!B:B,'Courier Company Invoice'!E:E)</f>
        <v>562110</v>
      </c>
      <c r="D33" s="9" t="str">
        <f>_xlfn.XLOOKUP(A:A,'Courier Company Invoice'!B:B,'Courier Company Invoice'!G:G)</f>
        <v>Forward and RTO charges</v>
      </c>
      <c r="E33" s="9" t="str">
        <f t="shared" si="0"/>
        <v>Yes</v>
      </c>
      <c r="F33" s="9" t="str">
        <f t="shared" si="1"/>
        <v>Yes</v>
      </c>
      <c r="G33" s="11">
        <f>SUMIF('Company X Order Report'!A:A,A:A,'Company X Order Report'!D:D)/1000</f>
        <v>1.032</v>
      </c>
      <c r="H33" s="9">
        <f>SUMIF('Company X Order Report'!A:A,A:A,'Company X Order Report'!D:D)</f>
        <v>1032</v>
      </c>
      <c r="I33" s="11">
        <f t="shared" si="2"/>
        <v>1.5</v>
      </c>
      <c r="J33" s="9">
        <f t="shared" si="3"/>
        <v>1500</v>
      </c>
      <c r="K33" s="9" t="str">
        <f>_xlfn.XLOOKUP(C:C,'Company X Pincode Zones'!B:B,'Company X Pincode Zones'!C:C)</f>
        <v>d</v>
      </c>
      <c r="L33" s="11">
        <f>IF(AND(E33="Yes",K33="a"),'Courier Company Rates'!$A$2,IF(AND(E33="Yes",K33="b"),'Courier Company Rates'!$C$2,IF(AND(E33="Yes",K33="c"),'Courier Company Rates'!$E$2,IF(AND(E33="Yes",K33="d"),'Courier Company Rates'!$G$2,IF(AND(E33="Yes",K33="e"),'Courier Company Rates'!$I$2,0)))))</f>
        <v>45.4</v>
      </c>
      <c r="M33" s="11">
        <f>IF(I33&gt;0.5,IF(AND(E33="Yes",K33="a"),'Courier Company Rates'!$B$2,IF(AND(E33="Yes",K33="b"),'Courier Company Rates'!$D$2,IF(AND(E33="Yes",K33="c"),'Courier Company Rates'!$F$2,IF(AND(E33="Yes",K33="d"),'Courier Company Rates'!$H$2,IF(AND(E33="Yes",K33="e"),'Courier Company Rates'!$J$2,0))))),0)</f>
        <v>44.8</v>
      </c>
      <c r="N33" s="11">
        <f>IF(AND(F33="Yes",K33="a"),'Courier Company Rates'!$K$2,IF(AND(F33="Yes",K33="b"),'Courier Company Rates'!$M$2,IF(AND(F33="Yes",K33="c"),'Courier Company Rates'!$O$2,IF(AND(F33="Yes",K33="d"),'Courier Company Rates'!$Q$2,IF(AND(F33="Yes",K33="e"),'Courier Company Rates'!$S$2,0)))))</f>
        <v>41.3</v>
      </c>
      <c r="O33" s="11">
        <f>IF(I33&gt;0.5,IF(AND(F33="Yes",K33="a"),'Courier Company Rates'!$L$2,IF(AND(F33="Yes",K33="b"),'Courier Company Rates'!$N$2,IF(AND(F33="Yes",K33="c"),'Courier Company Rates'!$P$2,IF(AND(F33="Yes",K33="d"),'Courier Company Rates'!$R$2,IF(AND(F33="Yes",K33="e"),'Courier Company Rates'!$T$2,0))))),0)</f>
        <v>44.8</v>
      </c>
      <c r="P33" s="11">
        <f t="shared" si="4"/>
        <v>265.89999999999998</v>
      </c>
      <c r="Q33" s="11">
        <f>_xlfn.XLOOKUP(A:A,'Courier Company Invoice'!B33,'Courier Company Invoice'!C:C)</f>
        <v>1.1299999999999999</v>
      </c>
      <c r="R33" s="11">
        <f t="shared" si="5"/>
        <v>1.5</v>
      </c>
      <c r="S33" s="9" t="str">
        <f>_xlfn.XLOOKUP(C:C,'Courier Company Invoice'!E:E,'Courier Company Invoice'!F:F)</f>
        <v>d</v>
      </c>
      <c r="T33" s="11">
        <f>ROUND(_xlfn.XLOOKUP(A:A,'Courier Company Invoice'!B:B,'Courier Company Invoice'!H:H),2)</f>
        <v>258.89999999999998</v>
      </c>
      <c r="U33" s="11">
        <f t="shared" si="6"/>
        <v>7</v>
      </c>
      <c r="V33" s="11">
        <f t="shared" si="7"/>
        <v>2.6325686348251223</v>
      </c>
      <c r="W33" s="11">
        <f t="shared" si="8"/>
        <v>87.403100775193792</v>
      </c>
      <c r="X33" s="11">
        <f t="shared" si="9"/>
        <v>83.430232558139522</v>
      </c>
    </row>
    <row r="34" spans="1:24" x14ac:dyDescent="0.25">
      <c r="A34" s="9">
        <v>2001809917</v>
      </c>
      <c r="B34" s="10">
        <f>_xlfn.XLOOKUP(A:A,'Courier Company Invoice'!B:B,'Courier Company Invoice'!A:A)</f>
        <v>1091121482593</v>
      </c>
      <c r="C34" s="9">
        <f>_xlfn.XLOOKUP(A:A,'Courier Company Invoice'!B:B,'Courier Company Invoice'!E:E)</f>
        <v>831006</v>
      </c>
      <c r="D34" s="9" t="str">
        <f>_xlfn.XLOOKUP(A:A,'Courier Company Invoice'!B:B,'Courier Company Invoice'!G:G)</f>
        <v>Forward and RTO charges</v>
      </c>
      <c r="E34" s="9" t="str">
        <f t="shared" si="0"/>
        <v>Yes</v>
      </c>
      <c r="F34" s="9" t="str">
        <f t="shared" si="1"/>
        <v>Yes</v>
      </c>
      <c r="G34" s="11">
        <f>SUMIF('Company X Order Report'!A:A,A:A,'Company X Order Report'!D:D)/1000</f>
        <v>0.63</v>
      </c>
      <c r="H34" s="9">
        <f>SUMIF('Company X Order Report'!A:A,A:A,'Company X Order Report'!D:D)</f>
        <v>630</v>
      </c>
      <c r="I34" s="11">
        <f t="shared" si="2"/>
        <v>1</v>
      </c>
      <c r="J34" s="9">
        <f t="shared" si="3"/>
        <v>1000</v>
      </c>
      <c r="K34" s="9" t="str">
        <f>_xlfn.XLOOKUP(C:C,'Company X Pincode Zones'!B:B,'Company X Pincode Zones'!C:C)</f>
        <v>d</v>
      </c>
      <c r="L34" s="11">
        <f>IF(AND(E34="Yes",K34="a"),'Courier Company Rates'!$A$2,IF(AND(E34="Yes",K34="b"),'Courier Company Rates'!$C$2,IF(AND(E34="Yes",K34="c"),'Courier Company Rates'!$E$2,IF(AND(E34="Yes",K34="d"),'Courier Company Rates'!$G$2,IF(AND(E34="Yes",K34="e"),'Courier Company Rates'!$I$2,0)))))</f>
        <v>45.4</v>
      </c>
      <c r="M34" s="11">
        <f>IF(I34&gt;0.5,IF(AND(E34="Yes",K34="a"),'Courier Company Rates'!$B$2,IF(AND(E34="Yes",K34="b"),'Courier Company Rates'!$D$2,IF(AND(E34="Yes",K34="c"),'Courier Company Rates'!$F$2,IF(AND(E34="Yes",K34="d"),'Courier Company Rates'!$H$2,IF(AND(E34="Yes",K34="e"),'Courier Company Rates'!$J$2,0))))),0)</f>
        <v>44.8</v>
      </c>
      <c r="N34" s="11">
        <f>IF(AND(F34="Yes",K34="a"),'Courier Company Rates'!$K$2,IF(AND(F34="Yes",K34="b"),'Courier Company Rates'!$M$2,IF(AND(F34="Yes",K34="c"),'Courier Company Rates'!$O$2,IF(AND(F34="Yes",K34="d"),'Courier Company Rates'!$Q$2,IF(AND(F34="Yes",K34="e"),'Courier Company Rates'!$S$2,0)))))</f>
        <v>41.3</v>
      </c>
      <c r="O34" s="11">
        <f>IF(I34&gt;0.5,IF(AND(F34="Yes",K34="a"),'Courier Company Rates'!$L$2,IF(AND(F34="Yes",K34="b"),'Courier Company Rates'!$N$2,IF(AND(F34="Yes",K34="c"),'Courier Company Rates'!$P$2,IF(AND(F34="Yes",K34="d"),'Courier Company Rates'!$R$2,IF(AND(F34="Yes",K34="e"),'Courier Company Rates'!$T$2,0))))),0)</f>
        <v>44.8</v>
      </c>
      <c r="P34" s="11">
        <f t="shared" si="4"/>
        <v>176.3</v>
      </c>
      <c r="Q34" s="11">
        <f>_xlfn.XLOOKUP(A:A,'Courier Company Invoice'!B34,'Courier Company Invoice'!C:C)</f>
        <v>0.6</v>
      </c>
      <c r="R34" s="11">
        <f t="shared" si="5"/>
        <v>1</v>
      </c>
      <c r="S34" s="9" t="str">
        <f>_xlfn.XLOOKUP(C:C,'Courier Company Invoice'!E:E,'Courier Company Invoice'!F:F)</f>
        <v>d</v>
      </c>
      <c r="T34" s="11">
        <f>ROUND(_xlfn.XLOOKUP(A:A,'Courier Company Invoice'!B:B,'Courier Company Invoice'!H:H),2)</f>
        <v>172.8</v>
      </c>
      <c r="U34" s="11">
        <f t="shared" si="6"/>
        <v>3.5</v>
      </c>
      <c r="V34" s="11">
        <f t="shared" si="7"/>
        <v>1.9852524106636416</v>
      </c>
      <c r="W34" s="11">
        <f t="shared" si="8"/>
        <v>143.17460317460316</v>
      </c>
      <c r="X34" s="11">
        <f t="shared" si="9"/>
        <v>136.66666666666666</v>
      </c>
    </row>
    <row r="35" spans="1:24" x14ac:dyDescent="0.25">
      <c r="A35" s="9">
        <v>2001806210</v>
      </c>
      <c r="B35" s="10">
        <f>_xlfn.XLOOKUP(A:A,'Courier Company Invoice'!B:B,'Courier Company Invoice'!A:A)</f>
        <v>1091117221940</v>
      </c>
      <c r="C35" s="9">
        <f>_xlfn.XLOOKUP(A:A,'Courier Company Invoice'!B:B,'Courier Company Invoice'!E:E)</f>
        <v>140604</v>
      </c>
      <c r="D35" s="9" t="str">
        <f>_xlfn.XLOOKUP(A:A,'Courier Company Invoice'!B:B,'Courier Company Invoice'!G:G)</f>
        <v>Forward charges</v>
      </c>
      <c r="E35" s="9" t="str">
        <f t="shared" si="0"/>
        <v>Yes</v>
      </c>
      <c r="F35" s="9" t="str">
        <f t="shared" si="1"/>
        <v>No</v>
      </c>
      <c r="G35" s="11">
        <f>SUMIF('Company X Order Report'!A:A,A:A,'Company X Order Report'!D:D)/1000</f>
        <v>0.22</v>
      </c>
      <c r="H35" s="9">
        <f>SUMIF('Company X Order Report'!A:A,A:A,'Company X Order Report'!D:D)</f>
        <v>220</v>
      </c>
      <c r="I35" s="11">
        <f t="shared" si="2"/>
        <v>0.5</v>
      </c>
      <c r="J35" s="9">
        <f t="shared" si="3"/>
        <v>500</v>
      </c>
      <c r="K35" s="9" t="str">
        <f>_xlfn.XLOOKUP(C:C,'Company X Pincode Zones'!B:B,'Company X Pincode Zones'!C:C)</f>
        <v>b</v>
      </c>
      <c r="L35" s="11">
        <f>IF(AND(E35="Yes",K35="a"),'Courier Company Rates'!$A$2,IF(AND(E35="Yes",K35="b"),'Courier Company Rates'!$C$2,IF(AND(E35="Yes",K35="c"),'Courier Company Rates'!$E$2,IF(AND(E35="Yes",K35="d"),'Courier Company Rates'!$G$2,IF(AND(E35="Yes",K35="e"),'Courier Company Rates'!$I$2,0)))))</f>
        <v>33</v>
      </c>
      <c r="M35" s="11">
        <f>IF(I35&gt;0.5,IF(AND(E35="Yes",K35="a"),'Courier Company Rates'!$B$2,IF(AND(E35="Yes",K35="b"),'Courier Company Rates'!$D$2,IF(AND(E35="Yes",K35="c"),'Courier Company Rates'!$F$2,IF(AND(E35="Yes",K35="d"),'Courier Company Rates'!$H$2,IF(AND(E35="Yes",K35="e"),'Courier Company Rates'!$J$2,0))))),0)</f>
        <v>0</v>
      </c>
      <c r="N35" s="11">
        <f>IF(AND(F35="Yes",K35="a"),'Courier Company Rates'!$K$2,IF(AND(F35="Yes",K35="b"),'Courier Company Rates'!$M$2,IF(AND(F35="Yes",K35="c"),'Courier Company Rates'!$O$2,IF(AND(F35="Yes",K35="d"),'Courier Company Rates'!$Q$2,IF(AND(F35="Yes",K35="e"),'Courier Company Rates'!$S$2,0)))))</f>
        <v>0</v>
      </c>
      <c r="O35" s="11">
        <f>IF(I35&gt;0.5,IF(AND(F35="Yes",K35="a"),'Courier Company Rates'!$L$2,IF(AND(F35="Yes",K35="b"),'Courier Company Rates'!$N$2,IF(AND(F35="Yes",K35="c"),'Courier Company Rates'!$P$2,IF(AND(F35="Yes",K35="d"),'Courier Company Rates'!$R$2,IF(AND(F35="Yes",K35="e"),'Courier Company Rates'!$T$2,0))))),0)</f>
        <v>0</v>
      </c>
      <c r="P35" s="11">
        <f t="shared" si="4"/>
        <v>33</v>
      </c>
      <c r="Q35" s="11">
        <f>_xlfn.XLOOKUP(A:A,'Courier Company Invoice'!B35,'Courier Company Invoice'!C:C)</f>
        <v>2.92</v>
      </c>
      <c r="R35" s="11">
        <f t="shared" si="5"/>
        <v>3</v>
      </c>
      <c r="S35" s="9" t="str">
        <f>_xlfn.XLOOKUP(C:C,'Courier Company Invoice'!E:E,'Courier Company Invoice'!F:F)</f>
        <v>b</v>
      </c>
      <c r="T35" s="11">
        <f>ROUND(_xlfn.XLOOKUP(A:A,'Courier Company Invoice'!B:B,'Courier Company Invoice'!H:H),2)</f>
        <v>174.5</v>
      </c>
      <c r="U35" s="11">
        <f t="shared" si="6"/>
        <v>-141.5</v>
      </c>
      <c r="V35" s="11">
        <f t="shared" si="7"/>
        <v>-428.78787878787881</v>
      </c>
      <c r="W35" s="11">
        <f t="shared" si="8"/>
        <v>150</v>
      </c>
      <c r="X35" s="11">
        <f t="shared" si="9"/>
        <v>0</v>
      </c>
    </row>
    <row r="36" spans="1:24" x14ac:dyDescent="0.25">
      <c r="A36" s="9">
        <v>2001806226</v>
      </c>
      <c r="B36" s="10">
        <f>_xlfn.XLOOKUP(A:A,'Courier Company Invoice'!B:B,'Courier Company Invoice'!A:A)</f>
        <v>1091117222065</v>
      </c>
      <c r="C36" s="9">
        <f>_xlfn.XLOOKUP(A:A,'Courier Company Invoice'!B:B,'Courier Company Invoice'!E:E)</f>
        <v>723146</v>
      </c>
      <c r="D36" s="9" t="str">
        <f>_xlfn.XLOOKUP(A:A,'Courier Company Invoice'!B:B,'Courier Company Invoice'!G:G)</f>
        <v>Forward charges</v>
      </c>
      <c r="E36" s="9" t="str">
        <f t="shared" si="0"/>
        <v>Yes</v>
      </c>
      <c r="F36" s="9" t="str">
        <f t="shared" si="1"/>
        <v>No</v>
      </c>
      <c r="G36" s="11">
        <f>SUMIF('Company X Order Report'!A:A,A:A,'Company X Order Report'!D:D)/1000</f>
        <v>0.48</v>
      </c>
      <c r="H36" s="9">
        <f>SUMIF('Company X Order Report'!A:A,A:A,'Company X Order Report'!D:D)</f>
        <v>480</v>
      </c>
      <c r="I36" s="11">
        <f t="shared" si="2"/>
        <v>0.5</v>
      </c>
      <c r="J36" s="9">
        <f t="shared" si="3"/>
        <v>500</v>
      </c>
      <c r="K36" s="9" t="str">
        <f>_xlfn.XLOOKUP(C:C,'Company X Pincode Zones'!B:B,'Company X Pincode Zones'!C:C)</f>
        <v>d</v>
      </c>
      <c r="L36" s="11">
        <f>IF(AND(E36="Yes",K36="a"),'Courier Company Rates'!$A$2,IF(AND(E36="Yes",K36="b"),'Courier Company Rates'!$C$2,IF(AND(E36="Yes",K36="c"),'Courier Company Rates'!$E$2,IF(AND(E36="Yes",K36="d"),'Courier Company Rates'!$G$2,IF(AND(E36="Yes",K36="e"),'Courier Company Rates'!$I$2,0)))))</f>
        <v>45.4</v>
      </c>
      <c r="M36" s="11">
        <f>IF(I36&gt;0.5,IF(AND(E36="Yes",K36="a"),'Courier Company Rates'!$B$2,IF(AND(E36="Yes",K36="b"),'Courier Company Rates'!$D$2,IF(AND(E36="Yes",K36="c"),'Courier Company Rates'!$F$2,IF(AND(E36="Yes",K36="d"),'Courier Company Rates'!$H$2,IF(AND(E36="Yes",K36="e"),'Courier Company Rates'!$J$2,0))))),0)</f>
        <v>0</v>
      </c>
      <c r="N36" s="11">
        <f>IF(AND(F36="Yes",K36="a"),'Courier Company Rates'!$K$2,IF(AND(F36="Yes",K36="b"),'Courier Company Rates'!$M$2,IF(AND(F36="Yes",K36="c"),'Courier Company Rates'!$O$2,IF(AND(F36="Yes",K36="d"),'Courier Company Rates'!$Q$2,IF(AND(F36="Yes",K36="e"),'Courier Company Rates'!$S$2,0)))))</f>
        <v>0</v>
      </c>
      <c r="O36" s="11">
        <f>IF(I36&gt;0.5,IF(AND(F36="Yes",K36="a"),'Courier Company Rates'!$L$2,IF(AND(F36="Yes",K36="b"),'Courier Company Rates'!$N$2,IF(AND(F36="Yes",K36="c"),'Courier Company Rates'!$P$2,IF(AND(F36="Yes",K36="d"),'Courier Company Rates'!$R$2,IF(AND(F36="Yes",K36="e"),'Courier Company Rates'!$T$2,0))))),0)</f>
        <v>0</v>
      </c>
      <c r="P36" s="11">
        <f t="shared" si="4"/>
        <v>45.4</v>
      </c>
      <c r="Q36" s="11">
        <f>_xlfn.XLOOKUP(A:A,'Courier Company Invoice'!B36,'Courier Company Invoice'!C:C)</f>
        <v>0.68</v>
      </c>
      <c r="R36" s="11">
        <f t="shared" si="5"/>
        <v>1</v>
      </c>
      <c r="S36" s="9" t="str">
        <f>_xlfn.XLOOKUP(C:C,'Courier Company Invoice'!E:E,'Courier Company Invoice'!F:F)</f>
        <v>d</v>
      </c>
      <c r="T36" s="11">
        <f>ROUND(_xlfn.XLOOKUP(A:A,'Courier Company Invoice'!B:B,'Courier Company Invoice'!H:H),2)</f>
        <v>90.2</v>
      </c>
      <c r="U36" s="11">
        <f t="shared" si="6"/>
        <v>-44.800000000000004</v>
      </c>
      <c r="V36" s="11">
        <f t="shared" si="7"/>
        <v>-98.678414096916313</v>
      </c>
      <c r="W36" s="11">
        <f t="shared" si="8"/>
        <v>94.583333333333329</v>
      </c>
      <c r="X36" s="11">
        <f t="shared" si="9"/>
        <v>0</v>
      </c>
    </row>
    <row r="37" spans="1:24" x14ac:dyDescent="0.25">
      <c r="A37" s="9">
        <v>2001806229</v>
      </c>
      <c r="B37" s="10">
        <f>_xlfn.XLOOKUP(A:A,'Courier Company Invoice'!B:B,'Courier Company Invoice'!A:A)</f>
        <v>1091117222080</v>
      </c>
      <c r="C37" s="9">
        <f>_xlfn.XLOOKUP(A:A,'Courier Company Invoice'!B:B,'Courier Company Invoice'!E:E)</f>
        <v>421204</v>
      </c>
      <c r="D37" s="9" t="str">
        <f>_xlfn.XLOOKUP(A:A,'Courier Company Invoice'!B:B,'Courier Company Invoice'!G:G)</f>
        <v>Forward charges</v>
      </c>
      <c r="E37" s="9" t="str">
        <f t="shared" si="0"/>
        <v>Yes</v>
      </c>
      <c r="F37" s="9" t="str">
        <f t="shared" si="1"/>
        <v>No</v>
      </c>
      <c r="G37" s="11">
        <f>SUMIF('Company X Order Report'!A:A,A:A,'Company X Order Report'!D:D)/1000</f>
        <v>0.5</v>
      </c>
      <c r="H37" s="9">
        <f>SUMIF('Company X Order Report'!A:A,A:A,'Company X Order Report'!D:D)</f>
        <v>500</v>
      </c>
      <c r="I37" s="11">
        <f t="shared" si="2"/>
        <v>0.5</v>
      </c>
      <c r="J37" s="9">
        <f t="shared" si="3"/>
        <v>500</v>
      </c>
      <c r="K37" s="9" t="str">
        <f>_xlfn.XLOOKUP(C:C,'Company X Pincode Zones'!B:B,'Company X Pincode Zones'!C:C)</f>
        <v>d</v>
      </c>
      <c r="L37" s="11">
        <f>IF(AND(E37="Yes",K37="a"),'Courier Company Rates'!$A$2,IF(AND(E37="Yes",K37="b"),'Courier Company Rates'!$C$2,IF(AND(E37="Yes",K37="c"),'Courier Company Rates'!$E$2,IF(AND(E37="Yes",K37="d"),'Courier Company Rates'!$G$2,IF(AND(E37="Yes",K37="e"),'Courier Company Rates'!$I$2,0)))))</f>
        <v>45.4</v>
      </c>
      <c r="M37" s="11">
        <f>IF(I37&gt;0.5,IF(AND(E37="Yes",K37="a"),'Courier Company Rates'!$B$2,IF(AND(E37="Yes",K37="b"),'Courier Company Rates'!$D$2,IF(AND(E37="Yes",K37="c"),'Courier Company Rates'!$F$2,IF(AND(E37="Yes",K37="d"),'Courier Company Rates'!$H$2,IF(AND(E37="Yes",K37="e"),'Courier Company Rates'!$J$2,0))))),0)</f>
        <v>0</v>
      </c>
      <c r="N37" s="11">
        <f>IF(AND(F37="Yes",K37="a"),'Courier Company Rates'!$K$2,IF(AND(F37="Yes",K37="b"),'Courier Company Rates'!$M$2,IF(AND(F37="Yes",K37="c"),'Courier Company Rates'!$O$2,IF(AND(F37="Yes",K37="d"),'Courier Company Rates'!$Q$2,IF(AND(F37="Yes",K37="e"),'Courier Company Rates'!$S$2,0)))))</f>
        <v>0</v>
      </c>
      <c r="O37" s="11">
        <f>IF(I37&gt;0.5,IF(AND(F37="Yes",K37="a"),'Courier Company Rates'!$L$2,IF(AND(F37="Yes",K37="b"),'Courier Company Rates'!$N$2,IF(AND(F37="Yes",K37="c"),'Courier Company Rates'!$P$2,IF(AND(F37="Yes",K37="d"),'Courier Company Rates'!$R$2,IF(AND(F37="Yes",K37="e"),'Courier Company Rates'!$T$2,0))))),0)</f>
        <v>0</v>
      </c>
      <c r="P37" s="11">
        <f t="shared" si="4"/>
        <v>45.4</v>
      </c>
      <c r="Q37" s="11">
        <f>_xlfn.XLOOKUP(A:A,'Courier Company Invoice'!B37,'Courier Company Invoice'!C:C)</f>
        <v>0.71</v>
      </c>
      <c r="R37" s="11">
        <f t="shared" si="5"/>
        <v>1</v>
      </c>
      <c r="S37" s="9" t="str">
        <f>_xlfn.XLOOKUP(C:C,'Courier Company Invoice'!E:E,'Courier Company Invoice'!F:F)</f>
        <v>d</v>
      </c>
      <c r="T37" s="11">
        <f>ROUND(_xlfn.XLOOKUP(A:A,'Courier Company Invoice'!B:B,'Courier Company Invoice'!H:H),2)</f>
        <v>90.2</v>
      </c>
      <c r="U37" s="11">
        <f t="shared" si="6"/>
        <v>-44.800000000000004</v>
      </c>
      <c r="V37" s="11">
        <f t="shared" si="7"/>
        <v>-98.678414096916313</v>
      </c>
      <c r="W37" s="11">
        <f t="shared" si="8"/>
        <v>90.8</v>
      </c>
      <c r="X37" s="11">
        <f t="shared" si="9"/>
        <v>0</v>
      </c>
    </row>
    <row r="38" spans="1:24" x14ac:dyDescent="0.25">
      <c r="A38" s="9">
        <v>2001806233</v>
      </c>
      <c r="B38" s="10">
        <f>_xlfn.XLOOKUP(A:A,'Courier Company Invoice'!B:B,'Courier Company Invoice'!A:A)</f>
        <v>1091117222135</v>
      </c>
      <c r="C38" s="9">
        <f>_xlfn.XLOOKUP(A:A,'Courier Company Invoice'!B:B,'Courier Company Invoice'!E:E)</f>
        <v>263139</v>
      </c>
      <c r="D38" s="9" t="str">
        <f>_xlfn.XLOOKUP(A:A,'Courier Company Invoice'!B:B,'Courier Company Invoice'!G:G)</f>
        <v>Forward charges</v>
      </c>
      <c r="E38" s="9" t="str">
        <f t="shared" si="0"/>
        <v>Yes</v>
      </c>
      <c r="F38" s="9" t="str">
        <f t="shared" si="1"/>
        <v>No</v>
      </c>
      <c r="G38" s="11">
        <f>SUMIF('Company X Order Report'!A:A,A:A,'Company X Order Report'!D:D)/1000</f>
        <v>0.245</v>
      </c>
      <c r="H38" s="9">
        <f>SUMIF('Company X Order Report'!A:A,A:A,'Company X Order Report'!D:D)</f>
        <v>245</v>
      </c>
      <c r="I38" s="11">
        <f t="shared" si="2"/>
        <v>0.5</v>
      </c>
      <c r="J38" s="9">
        <f t="shared" si="3"/>
        <v>500</v>
      </c>
      <c r="K38" s="9" t="str">
        <f>_xlfn.XLOOKUP(C:C,'Company X Pincode Zones'!B:B,'Company X Pincode Zones'!C:C)</f>
        <v>b</v>
      </c>
      <c r="L38" s="11">
        <f>IF(AND(E38="Yes",K38="a"),'Courier Company Rates'!$A$2,IF(AND(E38="Yes",K38="b"),'Courier Company Rates'!$C$2,IF(AND(E38="Yes",K38="c"),'Courier Company Rates'!$E$2,IF(AND(E38="Yes",K38="d"),'Courier Company Rates'!$G$2,IF(AND(E38="Yes",K38="e"),'Courier Company Rates'!$I$2,0)))))</f>
        <v>33</v>
      </c>
      <c r="M38" s="11">
        <f>IF(I38&gt;0.5,IF(AND(E38="Yes",K38="a"),'Courier Company Rates'!$B$2,IF(AND(E38="Yes",K38="b"),'Courier Company Rates'!$D$2,IF(AND(E38="Yes",K38="c"),'Courier Company Rates'!$F$2,IF(AND(E38="Yes",K38="d"),'Courier Company Rates'!$H$2,IF(AND(E38="Yes",K38="e"),'Courier Company Rates'!$J$2,0))))),0)</f>
        <v>0</v>
      </c>
      <c r="N38" s="11">
        <f>IF(AND(F38="Yes",K38="a"),'Courier Company Rates'!$K$2,IF(AND(F38="Yes",K38="b"),'Courier Company Rates'!$M$2,IF(AND(F38="Yes",K38="c"),'Courier Company Rates'!$O$2,IF(AND(F38="Yes",K38="d"),'Courier Company Rates'!$Q$2,IF(AND(F38="Yes",K38="e"),'Courier Company Rates'!$S$2,0)))))</f>
        <v>0</v>
      </c>
      <c r="O38" s="11">
        <f>IF(I38&gt;0.5,IF(AND(F38="Yes",K38="a"),'Courier Company Rates'!$L$2,IF(AND(F38="Yes",K38="b"),'Courier Company Rates'!$N$2,IF(AND(F38="Yes",K38="c"),'Courier Company Rates'!$P$2,IF(AND(F38="Yes",K38="d"),'Courier Company Rates'!$R$2,IF(AND(F38="Yes",K38="e"),'Courier Company Rates'!$T$2,0))))),0)</f>
        <v>0</v>
      </c>
      <c r="P38" s="11">
        <f t="shared" si="4"/>
        <v>33</v>
      </c>
      <c r="Q38" s="11">
        <f>_xlfn.XLOOKUP(A:A,'Courier Company Invoice'!B38,'Courier Company Invoice'!C:C)</f>
        <v>0.78</v>
      </c>
      <c r="R38" s="11">
        <f t="shared" si="5"/>
        <v>1</v>
      </c>
      <c r="S38" s="9" t="str">
        <f>_xlfn.XLOOKUP(C:C,'Courier Company Invoice'!E:E,'Courier Company Invoice'!F:F)</f>
        <v>b</v>
      </c>
      <c r="T38" s="11">
        <f>ROUND(_xlfn.XLOOKUP(A:A,'Courier Company Invoice'!B:B,'Courier Company Invoice'!H:H),2)</f>
        <v>61.3</v>
      </c>
      <c r="U38" s="11">
        <f t="shared" si="6"/>
        <v>-28.299999999999997</v>
      </c>
      <c r="V38" s="11">
        <f t="shared" si="7"/>
        <v>-85.757575757575751</v>
      </c>
      <c r="W38" s="11">
        <f t="shared" si="8"/>
        <v>134.69387755102042</v>
      </c>
      <c r="X38" s="11">
        <f t="shared" si="9"/>
        <v>0</v>
      </c>
    </row>
    <row r="39" spans="1:24" x14ac:dyDescent="0.25">
      <c r="A39" s="9">
        <v>2001806251</v>
      </c>
      <c r="B39" s="10">
        <f>_xlfn.XLOOKUP(A:A,'Courier Company Invoice'!B:B,'Courier Company Invoice'!A:A)</f>
        <v>1091117222146</v>
      </c>
      <c r="C39" s="9">
        <f>_xlfn.XLOOKUP(A:A,'Courier Company Invoice'!B:B,'Courier Company Invoice'!E:E)</f>
        <v>743263</v>
      </c>
      <c r="D39" s="9" t="str">
        <f>_xlfn.XLOOKUP(A:A,'Courier Company Invoice'!B:B,'Courier Company Invoice'!G:G)</f>
        <v>Forward charges</v>
      </c>
      <c r="E39" s="9" t="str">
        <f t="shared" si="0"/>
        <v>Yes</v>
      </c>
      <c r="F39" s="9" t="str">
        <f t="shared" si="1"/>
        <v>No</v>
      </c>
      <c r="G39" s="11">
        <f>SUMIF('Company X Order Report'!A:A,A:A,'Company X Order Report'!D:D)/1000</f>
        <v>0.245</v>
      </c>
      <c r="H39" s="9">
        <f>SUMIF('Company X Order Report'!A:A,A:A,'Company X Order Report'!D:D)</f>
        <v>245</v>
      </c>
      <c r="I39" s="11">
        <f t="shared" si="2"/>
        <v>0.5</v>
      </c>
      <c r="J39" s="9">
        <f t="shared" si="3"/>
        <v>500</v>
      </c>
      <c r="K39" s="9" t="str">
        <f>_xlfn.XLOOKUP(C:C,'Company X Pincode Zones'!B:B,'Company X Pincode Zones'!C:C)</f>
        <v>d</v>
      </c>
      <c r="L39" s="11">
        <f>IF(AND(E39="Yes",K39="a"),'Courier Company Rates'!$A$2,IF(AND(E39="Yes",K39="b"),'Courier Company Rates'!$C$2,IF(AND(E39="Yes",K39="c"),'Courier Company Rates'!$E$2,IF(AND(E39="Yes",K39="d"),'Courier Company Rates'!$G$2,IF(AND(E39="Yes",K39="e"),'Courier Company Rates'!$I$2,0)))))</f>
        <v>45.4</v>
      </c>
      <c r="M39" s="11">
        <f>IF(I39&gt;0.5,IF(AND(E39="Yes",K39="a"),'Courier Company Rates'!$B$2,IF(AND(E39="Yes",K39="b"),'Courier Company Rates'!$D$2,IF(AND(E39="Yes",K39="c"),'Courier Company Rates'!$F$2,IF(AND(E39="Yes",K39="d"),'Courier Company Rates'!$H$2,IF(AND(E39="Yes",K39="e"),'Courier Company Rates'!$J$2,0))))),0)</f>
        <v>0</v>
      </c>
      <c r="N39" s="11">
        <f>IF(AND(F39="Yes",K39="a"),'Courier Company Rates'!$K$2,IF(AND(F39="Yes",K39="b"),'Courier Company Rates'!$M$2,IF(AND(F39="Yes",K39="c"),'Courier Company Rates'!$O$2,IF(AND(F39="Yes",K39="d"),'Courier Company Rates'!$Q$2,IF(AND(F39="Yes",K39="e"),'Courier Company Rates'!$S$2,0)))))</f>
        <v>0</v>
      </c>
      <c r="O39" s="11">
        <f>IF(I39&gt;0.5,IF(AND(F39="Yes",K39="a"),'Courier Company Rates'!$L$2,IF(AND(F39="Yes",K39="b"),'Courier Company Rates'!$N$2,IF(AND(F39="Yes",K39="c"),'Courier Company Rates'!$P$2,IF(AND(F39="Yes",K39="d"),'Courier Company Rates'!$R$2,IF(AND(F39="Yes",K39="e"),'Courier Company Rates'!$T$2,0))))),0)</f>
        <v>0</v>
      </c>
      <c r="P39" s="11">
        <f t="shared" si="4"/>
        <v>45.4</v>
      </c>
      <c r="Q39" s="11">
        <f>_xlfn.XLOOKUP(A:A,'Courier Company Invoice'!B39,'Courier Company Invoice'!C:C)</f>
        <v>1.27</v>
      </c>
      <c r="R39" s="11">
        <f t="shared" si="5"/>
        <v>1.5</v>
      </c>
      <c r="S39" s="9" t="str">
        <f>_xlfn.XLOOKUP(C:C,'Courier Company Invoice'!E:E,'Courier Company Invoice'!F:F)</f>
        <v>d</v>
      </c>
      <c r="T39" s="11">
        <f>ROUND(_xlfn.XLOOKUP(A:A,'Courier Company Invoice'!B:B,'Courier Company Invoice'!H:H),2)</f>
        <v>135</v>
      </c>
      <c r="U39" s="11">
        <f t="shared" si="6"/>
        <v>-89.6</v>
      </c>
      <c r="V39" s="11">
        <f t="shared" si="7"/>
        <v>-197.3568281938326</v>
      </c>
      <c r="W39" s="11">
        <f t="shared" si="8"/>
        <v>185.30612244897958</v>
      </c>
      <c r="X39" s="11">
        <f t="shared" si="9"/>
        <v>0</v>
      </c>
    </row>
    <row r="40" spans="1:24" x14ac:dyDescent="0.25">
      <c r="A40" s="9">
        <v>2001806338</v>
      </c>
      <c r="B40" s="10">
        <f>_xlfn.XLOOKUP(A:A,'Courier Company Invoice'!B:B,'Courier Company Invoice'!A:A)</f>
        <v>1091117222570</v>
      </c>
      <c r="C40" s="9">
        <f>_xlfn.XLOOKUP(A:A,'Courier Company Invoice'!B:B,'Courier Company Invoice'!E:E)</f>
        <v>392150</v>
      </c>
      <c r="D40" s="9" t="str">
        <f>_xlfn.XLOOKUP(A:A,'Courier Company Invoice'!B:B,'Courier Company Invoice'!G:G)</f>
        <v>Forward charges</v>
      </c>
      <c r="E40" s="9" t="str">
        <f t="shared" si="0"/>
        <v>Yes</v>
      </c>
      <c r="F40" s="9" t="str">
        <f t="shared" si="1"/>
        <v>No</v>
      </c>
      <c r="G40" s="11">
        <f>SUMIF('Company X Order Report'!A:A,A:A,'Company X Order Report'!D:D)/1000</f>
        <v>0.5</v>
      </c>
      <c r="H40" s="9">
        <f>SUMIF('Company X Order Report'!A:A,A:A,'Company X Order Report'!D:D)</f>
        <v>500</v>
      </c>
      <c r="I40" s="11">
        <f t="shared" si="2"/>
        <v>0.5</v>
      </c>
      <c r="J40" s="9">
        <f t="shared" si="3"/>
        <v>500</v>
      </c>
      <c r="K40" s="9" t="str">
        <f>_xlfn.XLOOKUP(C:C,'Company X Pincode Zones'!B:B,'Company X Pincode Zones'!C:C)</f>
        <v>d</v>
      </c>
      <c r="L40" s="11">
        <f>IF(AND(E40="Yes",K40="a"),'Courier Company Rates'!$A$2,IF(AND(E40="Yes",K40="b"),'Courier Company Rates'!$C$2,IF(AND(E40="Yes",K40="c"),'Courier Company Rates'!$E$2,IF(AND(E40="Yes",K40="d"),'Courier Company Rates'!$G$2,IF(AND(E40="Yes",K40="e"),'Courier Company Rates'!$I$2,0)))))</f>
        <v>45.4</v>
      </c>
      <c r="M40" s="11">
        <f>IF(I40&gt;0.5,IF(AND(E40="Yes",K40="a"),'Courier Company Rates'!$B$2,IF(AND(E40="Yes",K40="b"),'Courier Company Rates'!$D$2,IF(AND(E40="Yes",K40="c"),'Courier Company Rates'!$F$2,IF(AND(E40="Yes",K40="d"),'Courier Company Rates'!$H$2,IF(AND(E40="Yes",K40="e"),'Courier Company Rates'!$J$2,0))))),0)</f>
        <v>0</v>
      </c>
      <c r="N40" s="11">
        <f>IF(AND(F40="Yes",K40="a"),'Courier Company Rates'!$K$2,IF(AND(F40="Yes",K40="b"),'Courier Company Rates'!$M$2,IF(AND(F40="Yes",K40="c"),'Courier Company Rates'!$O$2,IF(AND(F40="Yes",K40="d"),'Courier Company Rates'!$Q$2,IF(AND(F40="Yes",K40="e"),'Courier Company Rates'!$S$2,0)))))</f>
        <v>0</v>
      </c>
      <c r="O40" s="11">
        <f>IF(I40&gt;0.5,IF(AND(F40="Yes",K40="a"),'Courier Company Rates'!$L$2,IF(AND(F40="Yes",K40="b"),'Courier Company Rates'!$N$2,IF(AND(F40="Yes",K40="c"),'Courier Company Rates'!$P$2,IF(AND(F40="Yes",K40="d"),'Courier Company Rates'!$R$2,IF(AND(F40="Yes",K40="e"),'Courier Company Rates'!$T$2,0))))),0)</f>
        <v>0</v>
      </c>
      <c r="P40" s="11">
        <f t="shared" si="4"/>
        <v>45.4</v>
      </c>
      <c r="Q40" s="11">
        <f>_xlfn.XLOOKUP(A:A,'Courier Company Invoice'!B40,'Courier Company Invoice'!C:C)</f>
        <v>0.7</v>
      </c>
      <c r="R40" s="11">
        <f t="shared" si="5"/>
        <v>1</v>
      </c>
      <c r="S40" s="9" t="str">
        <f>_xlfn.XLOOKUP(C:C,'Courier Company Invoice'!E:E,'Courier Company Invoice'!F:F)</f>
        <v>d</v>
      </c>
      <c r="T40" s="11">
        <f>ROUND(_xlfn.XLOOKUP(A:A,'Courier Company Invoice'!B:B,'Courier Company Invoice'!H:H),2)</f>
        <v>90.2</v>
      </c>
      <c r="U40" s="11">
        <f t="shared" si="6"/>
        <v>-44.800000000000004</v>
      </c>
      <c r="V40" s="11">
        <f t="shared" si="7"/>
        <v>-98.678414096916313</v>
      </c>
      <c r="W40" s="11">
        <f t="shared" si="8"/>
        <v>90.8</v>
      </c>
      <c r="X40" s="11">
        <f t="shared" si="9"/>
        <v>0</v>
      </c>
    </row>
    <row r="41" spans="1:24" x14ac:dyDescent="0.25">
      <c r="A41" s="9">
        <v>2001806446</v>
      </c>
      <c r="B41" s="10">
        <f>_xlfn.XLOOKUP(A:A,'Courier Company Invoice'!B:B,'Courier Company Invoice'!A:A)</f>
        <v>1091117223211</v>
      </c>
      <c r="C41" s="9">
        <f>_xlfn.XLOOKUP(A:A,'Courier Company Invoice'!B:B,'Courier Company Invoice'!E:E)</f>
        <v>382830</v>
      </c>
      <c r="D41" s="9" t="str">
        <f>_xlfn.XLOOKUP(A:A,'Courier Company Invoice'!B:B,'Courier Company Invoice'!G:G)</f>
        <v>Forward charges</v>
      </c>
      <c r="E41" s="9" t="str">
        <f t="shared" si="0"/>
        <v>Yes</v>
      </c>
      <c r="F41" s="9" t="str">
        <f t="shared" si="1"/>
        <v>No</v>
      </c>
      <c r="G41" s="11">
        <f>SUMIF('Company X Order Report'!A:A,A:A,'Company X Order Report'!D:D)/1000</f>
        <v>0.5</v>
      </c>
      <c r="H41" s="9">
        <f>SUMIF('Company X Order Report'!A:A,A:A,'Company X Order Report'!D:D)</f>
        <v>500</v>
      </c>
      <c r="I41" s="11">
        <f t="shared" si="2"/>
        <v>0.5</v>
      </c>
      <c r="J41" s="9">
        <f t="shared" si="3"/>
        <v>500</v>
      </c>
      <c r="K41" s="9" t="str">
        <f>_xlfn.XLOOKUP(C:C,'Company X Pincode Zones'!B:B,'Company X Pincode Zones'!C:C)</f>
        <v>d</v>
      </c>
      <c r="L41" s="11">
        <f>IF(AND(E41="Yes",K41="a"),'Courier Company Rates'!$A$2,IF(AND(E41="Yes",K41="b"),'Courier Company Rates'!$C$2,IF(AND(E41="Yes",K41="c"),'Courier Company Rates'!$E$2,IF(AND(E41="Yes",K41="d"),'Courier Company Rates'!$G$2,IF(AND(E41="Yes",K41="e"),'Courier Company Rates'!$I$2,0)))))</f>
        <v>45.4</v>
      </c>
      <c r="M41" s="11">
        <f>IF(I41&gt;0.5,IF(AND(E41="Yes",K41="a"),'Courier Company Rates'!$B$2,IF(AND(E41="Yes",K41="b"),'Courier Company Rates'!$D$2,IF(AND(E41="Yes",K41="c"),'Courier Company Rates'!$F$2,IF(AND(E41="Yes",K41="d"),'Courier Company Rates'!$H$2,IF(AND(E41="Yes",K41="e"),'Courier Company Rates'!$J$2,0))))),0)</f>
        <v>0</v>
      </c>
      <c r="N41" s="11">
        <f>IF(AND(F41="Yes",K41="a"),'Courier Company Rates'!$K$2,IF(AND(F41="Yes",K41="b"),'Courier Company Rates'!$M$2,IF(AND(F41="Yes",K41="c"),'Courier Company Rates'!$O$2,IF(AND(F41="Yes",K41="d"),'Courier Company Rates'!$Q$2,IF(AND(F41="Yes",K41="e"),'Courier Company Rates'!$S$2,0)))))</f>
        <v>0</v>
      </c>
      <c r="O41" s="11">
        <f>IF(I41&gt;0.5,IF(AND(F41="Yes",K41="a"),'Courier Company Rates'!$L$2,IF(AND(F41="Yes",K41="b"),'Courier Company Rates'!$N$2,IF(AND(F41="Yes",K41="c"),'Courier Company Rates'!$P$2,IF(AND(F41="Yes",K41="d"),'Courier Company Rates'!$R$2,IF(AND(F41="Yes",K41="e"),'Courier Company Rates'!$T$2,0))))),0)</f>
        <v>0</v>
      </c>
      <c r="P41" s="11">
        <f t="shared" si="4"/>
        <v>45.4</v>
      </c>
      <c r="Q41" s="11">
        <f>_xlfn.XLOOKUP(A:A,'Courier Company Invoice'!B41,'Courier Company Invoice'!C:C)</f>
        <v>0.69</v>
      </c>
      <c r="R41" s="11">
        <f t="shared" si="5"/>
        <v>1</v>
      </c>
      <c r="S41" s="9" t="str">
        <f>_xlfn.XLOOKUP(C:C,'Courier Company Invoice'!E:E,'Courier Company Invoice'!F:F)</f>
        <v>d</v>
      </c>
      <c r="T41" s="11">
        <f>ROUND(_xlfn.XLOOKUP(A:A,'Courier Company Invoice'!B:B,'Courier Company Invoice'!H:H),2)</f>
        <v>90.2</v>
      </c>
      <c r="U41" s="11">
        <f t="shared" si="6"/>
        <v>-44.800000000000004</v>
      </c>
      <c r="V41" s="11">
        <f t="shared" si="7"/>
        <v>-98.678414096916313</v>
      </c>
      <c r="W41" s="11">
        <f t="shared" si="8"/>
        <v>90.8</v>
      </c>
      <c r="X41" s="11">
        <f t="shared" si="9"/>
        <v>0</v>
      </c>
    </row>
    <row r="42" spans="1:24" x14ac:dyDescent="0.25">
      <c r="A42" s="9">
        <v>2001806533</v>
      </c>
      <c r="B42" s="10">
        <f>_xlfn.XLOOKUP(A:A,'Courier Company Invoice'!B:B,'Courier Company Invoice'!A:A)</f>
        <v>1091117224353</v>
      </c>
      <c r="C42" s="9">
        <f>_xlfn.XLOOKUP(A:A,'Courier Company Invoice'!B:B,'Courier Company Invoice'!E:E)</f>
        <v>711303</v>
      </c>
      <c r="D42" s="9" t="str">
        <f>_xlfn.XLOOKUP(A:A,'Courier Company Invoice'!B:B,'Courier Company Invoice'!G:G)</f>
        <v>Forward charges</v>
      </c>
      <c r="E42" s="9" t="str">
        <f t="shared" si="0"/>
        <v>Yes</v>
      </c>
      <c r="F42" s="9" t="str">
        <f t="shared" si="1"/>
        <v>No</v>
      </c>
      <c r="G42" s="11">
        <f>SUMIF('Company X Order Report'!A:A,A:A,'Company X Order Report'!D:D)/1000</f>
        <v>0.5</v>
      </c>
      <c r="H42" s="9">
        <f>SUMIF('Company X Order Report'!A:A,A:A,'Company X Order Report'!D:D)</f>
        <v>500</v>
      </c>
      <c r="I42" s="11">
        <f t="shared" si="2"/>
        <v>0.5</v>
      </c>
      <c r="J42" s="9">
        <f t="shared" si="3"/>
        <v>500</v>
      </c>
      <c r="K42" s="9" t="str">
        <f>_xlfn.XLOOKUP(C:C,'Company X Pincode Zones'!B:B,'Company X Pincode Zones'!C:C)</f>
        <v>d</v>
      </c>
      <c r="L42" s="11">
        <f>IF(AND(E42="Yes",K42="a"),'Courier Company Rates'!$A$2,IF(AND(E42="Yes",K42="b"),'Courier Company Rates'!$C$2,IF(AND(E42="Yes",K42="c"),'Courier Company Rates'!$E$2,IF(AND(E42="Yes",K42="d"),'Courier Company Rates'!$G$2,IF(AND(E42="Yes",K42="e"),'Courier Company Rates'!$I$2,0)))))</f>
        <v>45.4</v>
      </c>
      <c r="M42" s="11">
        <f>IF(I42&gt;0.5,IF(AND(E42="Yes",K42="a"),'Courier Company Rates'!$B$2,IF(AND(E42="Yes",K42="b"),'Courier Company Rates'!$D$2,IF(AND(E42="Yes",K42="c"),'Courier Company Rates'!$F$2,IF(AND(E42="Yes",K42="d"),'Courier Company Rates'!$H$2,IF(AND(E42="Yes",K42="e"),'Courier Company Rates'!$J$2,0))))),0)</f>
        <v>0</v>
      </c>
      <c r="N42" s="11">
        <f>IF(AND(F42="Yes",K42="a"),'Courier Company Rates'!$K$2,IF(AND(F42="Yes",K42="b"),'Courier Company Rates'!$M$2,IF(AND(F42="Yes",K42="c"),'Courier Company Rates'!$O$2,IF(AND(F42="Yes",K42="d"),'Courier Company Rates'!$Q$2,IF(AND(F42="Yes",K42="e"),'Courier Company Rates'!$S$2,0)))))</f>
        <v>0</v>
      </c>
      <c r="O42" s="11">
        <f>IF(I42&gt;0.5,IF(AND(F42="Yes",K42="a"),'Courier Company Rates'!$L$2,IF(AND(F42="Yes",K42="b"),'Courier Company Rates'!$N$2,IF(AND(F42="Yes",K42="c"),'Courier Company Rates'!$P$2,IF(AND(F42="Yes",K42="d"),'Courier Company Rates'!$R$2,IF(AND(F42="Yes",K42="e"),'Courier Company Rates'!$T$2,0))))),0)</f>
        <v>0</v>
      </c>
      <c r="P42" s="11">
        <f t="shared" si="4"/>
        <v>45.4</v>
      </c>
      <c r="Q42" s="11">
        <f>_xlfn.XLOOKUP(A:A,'Courier Company Invoice'!B42,'Courier Company Invoice'!C:C)</f>
        <v>0.68</v>
      </c>
      <c r="R42" s="11">
        <f t="shared" si="5"/>
        <v>1</v>
      </c>
      <c r="S42" s="9" t="str">
        <f>_xlfn.XLOOKUP(C:C,'Courier Company Invoice'!E:E,'Courier Company Invoice'!F:F)</f>
        <v>d</v>
      </c>
      <c r="T42" s="11">
        <f>ROUND(_xlfn.XLOOKUP(A:A,'Courier Company Invoice'!B:B,'Courier Company Invoice'!H:H),2)</f>
        <v>90.2</v>
      </c>
      <c r="U42" s="11">
        <f t="shared" si="6"/>
        <v>-44.800000000000004</v>
      </c>
      <c r="V42" s="11">
        <f t="shared" si="7"/>
        <v>-98.678414096916313</v>
      </c>
      <c r="W42" s="11">
        <f t="shared" si="8"/>
        <v>90.8</v>
      </c>
      <c r="X42" s="11">
        <f t="shared" si="9"/>
        <v>0</v>
      </c>
    </row>
    <row r="43" spans="1:24" x14ac:dyDescent="0.25">
      <c r="A43" s="9">
        <v>2001806547</v>
      </c>
      <c r="B43" s="10">
        <f>_xlfn.XLOOKUP(A:A,'Courier Company Invoice'!B:B,'Courier Company Invoice'!A:A)</f>
        <v>1091117224611</v>
      </c>
      <c r="C43" s="9">
        <f>_xlfn.XLOOKUP(A:A,'Courier Company Invoice'!B:B,'Courier Company Invoice'!E:E)</f>
        <v>283102</v>
      </c>
      <c r="D43" s="9" t="str">
        <f>_xlfn.XLOOKUP(A:A,'Courier Company Invoice'!B:B,'Courier Company Invoice'!G:G)</f>
        <v>Forward charges</v>
      </c>
      <c r="E43" s="9" t="str">
        <f t="shared" si="0"/>
        <v>Yes</v>
      </c>
      <c r="F43" s="9" t="str">
        <f t="shared" si="1"/>
        <v>No</v>
      </c>
      <c r="G43" s="11">
        <f>SUMIF('Company X Order Report'!A:A,A:A,'Company X Order Report'!D:D)/1000</f>
        <v>0.127</v>
      </c>
      <c r="H43" s="9">
        <f>SUMIF('Company X Order Report'!A:A,A:A,'Company X Order Report'!D:D)</f>
        <v>127</v>
      </c>
      <c r="I43" s="11">
        <f t="shared" si="2"/>
        <v>0.5</v>
      </c>
      <c r="J43" s="9">
        <f t="shared" si="3"/>
        <v>500</v>
      </c>
      <c r="K43" s="9" t="str">
        <f>_xlfn.XLOOKUP(C:C,'Company X Pincode Zones'!B:B,'Company X Pincode Zones'!C:C)</f>
        <v>b</v>
      </c>
      <c r="L43" s="11">
        <f>IF(AND(E43="Yes",K43="a"),'Courier Company Rates'!$A$2,IF(AND(E43="Yes",K43="b"),'Courier Company Rates'!$C$2,IF(AND(E43="Yes",K43="c"),'Courier Company Rates'!$E$2,IF(AND(E43="Yes",K43="d"),'Courier Company Rates'!$G$2,IF(AND(E43="Yes",K43="e"),'Courier Company Rates'!$I$2,0)))))</f>
        <v>33</v>
      </c>
      <c r="M43" s="11">
        <f>IF(I43&gt;0.5,IF(AND(E43="Yes",K43="a"),'Courier Company Rates'!$B$2,IF(AND(E43="Yes",K43="b"),'Courier Company Rates'!$D$2,IF(AND(E43="Yes",K43="c"),'Courier Company Rates'!$F$2,IF(AND(E43="Yes",K43="d"),'Courier Company Rates'!$H$2,IF(AND(E43="Yes",K43="e"),'Courier Company Rates'!$J$2,0))))),0)</f>
        <v>0</v>
      </c>
      <c r="N43" s="11">
        <f>IF(AND(F43="Yes",K43="a"),'Courier Company Rates'!$K$2,IF(AND(F43="Yes",K43="b"),'Courier Company Rates'!$M$2,IF(AND(F43="Yes",K43="c"),'Courier Company Rates'!$O$2,IF(AND(F43="Yes",K43="d"),'Courier Company Rates'!$Q$2,IF(AND(F43="Yes",K43="e"),'Courier Company Rates'!$S$2,0)))))</f>
        <v>0</v>
      </c>
      <c r="O43" s="11">
        <f>IF(I43&gt;0.5,IF(AND(F43="Yes",K43="a"),'Courier Company Rates'!$L$2,IF(AND(F43="Yes",K43="b"),'Courier Company Rates'!$N$2,IF(AND(F43="Yes",K43="c"),'Courier Company Rates'!$P$2,IF(AND(F43="Yes",K43="d"),'Courier Company Rates'!$R$2,IF(AND(F43="Yes",K43="e"),'Courier Company Rates'!$T$2,0))))),0)</f>
        <v>0</v>
      </c>
      <c r="P43" s="11">
        <f t="shared" si="4"/>
        <v>33</v>
      </c>
      <c r="Q43" s="11">
        <f>_xlfn.XLOOKUP(A:A,'Courier Company Invoice'!B43,'Courier Company Invoice'!C:C)</f>
        <v>1</v>
      </c>
      <c r="R43" s="11">
        <f t="shared" si="5"/>
        <v>1</v>
      </c>
      <c r="S43" s="9" t="str">
        <f>_xlfn.XLOOKUP(C:C,'Courier Company Invoice'!E:E,'Courier Company Invoice'!F:F)</f>
        <v>b</v>
      </c>
      <c r="T43" s="11">
        <f>ROUND(_xlfn.XLOOKUP(A:A,'Courier Company Invoice'!B:B,'Courier Company Invoice'!H:H),2)</f>
        <v>61.3</v>
      </c>
      <c r="U43" s="11">
        <f t="shared" si="6"/>
        <v>-28.299999999999997</v>
      </c>
      <c r="V43" s="11">
        <f t="shared" si="7"/>
        <v>-85.757575757575751</v>
      </c>
      <c r="W43" s="11">
        <f t="shared" si="8"/>
        <v>259.84251968503935</v>
      </c>
      <c r="X43" s="11">
        <f t="shared" si="9"/>
        <v>0</v>
      </c>
    </row>
    <row r="44" spans="1:24" x14ac:dyDescent="0.25">
      <c r="A44" s="9">
        <v>2001806567</v>
      </c>
      <c r="B44" s="10">
        <f>_xlfn.XLOOKUP(A:A,'Courier Company Invoice'!B:B,'Courier Company Invoice'!A:A)</f>
        <v>1091117224902</v>
      </c>
      <c r="C44" s="9">
        <f>_xlfn.XLOOKUP(A:A,'Courier Company Invoice'!B:B,'Courier Company Invoice'!E:E)</f>
        <v>370201</v>
      </c>
      <c r="D44" s="9" t="str">
        <f>_xlfn.XLOOKUP(A:A,'Courier Company Invoice'!B:B,'Courier Company Invoice'!G:G)</f>
        <v>Forward charges</v>
      </c>
      <c r="E44" s="9" t="str">
        <f t="shared" si="0"/>
        <v>Yes</v>
      </c>
      <c r="F44" s="9" t="str">
        <f t="shared" si="1"/>
        <v>No</v>
      </c>
      <c r="G44" s="11">
        <f>SUMIF('Company X Order Report'!A:A,A:A,'Company X Order Report'!D:D)/1000</f>
        <v>0.95199999999999996</v>
      </c>
      <c r="H44" s="9">
        <f>SUMIF('Company X Order Report'!A:A,A:A,'Company X Order Report'!D:D)</f>
        <v>952</v>
      </c>
      <c r="I44" s="11">
        <f t="shared" si="2"/>
        <v>1</v>
      </c>
      <c r="J44" s="9">
        <f t="shared" si="3"/>
        <v>1000</v>
      </c>
      <c r="K44" s="9" t="str">
        <f>_xlfn.XLOOKUP(C:C,'Company X Pincode Zones'!B:B,'Company X Pincode Zones'!C:C)</f>
        <v>d</v>
      </c>
      <c r="L44" s="11">
        <f>IF(AND(E44="Yes",K44="a"),'Courier Company Rates'!$A$2,IF(AND(E44="Yes",K44="b"),'Courier Company Rates'!$C$2,IF(AND(E44="Yes",K44="c"),'Courier Company Rates'!$E$2,IF(AND(E44="Yes",K44="d"),'Courier Company Rates'!$G$2,IF(AND(E44="Yes",K44="e"),'Courier Company Rates'!$I$2,0)))))</f>
        <v>45.4</v>
      </c>
      <c r="M44" s="11">
        <f>IF(I44&gt;0.5,IF(AND(E44="Yes",K44="a"),'Courier Company Rates'!$B$2,IF(AND(E44="Yes",K44="b"),'Courier Company Rates'!$D$2,IF(AND(E44="Yes",K44="c"),'Courier Company Rates'!$F$2,IF(AND(E44="Yes",K44="d"),'Courier Company Rates'!$H$2,IF(AND(E44="Yes",K44="e"),'Courier Company Rates'!$J$2,0))))),0)</f>
        <v>44.8</v>
      </c>
      <c r="N44" s="11">
        <f>IF(AND(F44="Yes",K44="a"),'Courier Company Rates'!$K$2,IF(AND(F44="Yes",K44="b"),'Courier Company Rates'!$M$2,IF(AND(F44="Yes",K44="c"),'Courier Company Rates'!$O$2,IF(AND(F44="Yes",K44="d"),'Courier Company Rates'!$Q$2,IF(AND(F44="Yes",K44="e"),'Courier Company Rates'!$S$2,0)))))</f>
        <v>0</v>
      </c>
      <c r="O44" s="11">
        <f>IF(I44&gt;0.5,IF(AND(F44="Yes",K44="a"),'Courier Company Rates'!$L$2,IF(AND(F44="Yes",K44="b"),'Courier Company Rates'!$N$2,IF(AND(F44="Yes",K44="c"),'Courier Company Rates'!$P$2,IF(AND(F44="Yes",K44="d"),'Courier Company Rates'!$R$2,IF(AND(F44="Yes",K44="e"),'Courier Company Rates'!$T$2,0))))),0)</f>
        <v>0</v>
      </c>
      <c r="P44" s="11">
        <f t="shared" si="4"/>
        <v>90.2</v>
      </c>
      <c r="Q44" s="11">
        <f>_xlfn.XLOOKUP(A:A,'Courier Company Invoice'!B44,'Courier Company Invoice'!C:C)</f>
        <v>1.1599999999999999</v>
      </c>
      <c r="R44" s="11">
        <f t="shared" si="5"/>
        <v>1.5</v>
      </c>
      <c r="S44" s="9" t="str">
        <f>_xlfn.XLOOKUP(C:C,'Courier Company Invoice'!E:E,'Courier Company Invoice'!F:F)</f>
        <v>d</v>
      </c>
      <c r="T44" s="11">
        <f>ROUND(_xlfn.XLOOKUP(A:A,'Courier Company Invoice'!B:B,'Courier Company Invoice'!H:H),2)</f>
        <v>135</v>
      </c>
      <c r="U44" s="11">
        <f t="shared" si="6"/>
        <v>-44.8</v>
      </c>
      <c r="V44" s="11">
        <f t="shared" si="7"/>
        <v>-49.667405764966738</v>
      </c>
      <c r="W44" s="11">
        <f t="shared" si="8"/>
        <v>94.747899159663859</v>
      </c>
      <c r="X44" s="11">
        <f t="shared" si="9"/>
        <v>0</v>
      </c>
    </row>
    <row r="45" spans="1:24" x14ac:dyDescent="0.25">
      <c r="A45" s="9">
        <v>2001806575</v>
      </c>
      <c r="B45" s="10">
        <f>_xlfn.XLOOKUP(A:A,'Courier Company Invoice'!B:B,'Courier Company Invoice'!A:A)</f>
        <v>1091117225016</v>
      </c>
      <c r="C45" s="9">
        <f>_xlfn.XLOOKUP(A:A,'Courier Company Invoice'!B:B,'Courier Company Invoice'!E:E)</f>
        <v>248001</v>
      </c>
      <c r="D45" s="9" t="str">
        <f>_xlfn.XLOOKUP(A:A,'Courier Company Invoice'!B:B,'Courier Company Invoice'!G:G)</f>
        <v>Forward charges</v>
      </c>
      <c r="E45" s="9" t="str">
        <f t="shared" si="0"/>
        <v>Yes</v>
      </c>
      <c r="F45" s="9" t="str">
        <f t="shared" si="1"/>
        <v>No</v>
      </c>
      <c r="G45" s="11">
        <f>SUMIF('Company X Order Report'!A:A,A:A,'Company X Order Report'!D:D)/1000</f>
        <v>0.5</v>
      </c>
      <c r="H45" s="9">
        <f>SUMIF('Company X Order Report'!A:A,A:A,'Company X Order Report'!D:D)</f>
        <v>500</v>
      </c>
      <c r="I45" s="11">
        <f t="shared" si="2"/>
        <v>0.5</v>
      </c>
      <c r="J45" s="9">
        <f t="shared" si="3"/>
        <v>500</v>
      </c>
      <c r="K45" s="9" t="str">
        <f>_xlfn.XLOOKUP(C:C,'Company X Pincode Zones'!B:B,'Company X Pincode Zones'!C:C)</f>
        <v>b</v>
      </c>
      <c r="L45" s="11">
        <f>IF(AND(E45="Yes",K45="a"),'Courier Company Rates'!$A$2,IF(AND(E45="Yes",K45="b"),'Courier Company Rates'!$C$2,IF(AND(E45="Yes",K45="c"),'Courier Company Rates'!$E$2,IF(AND(E45="Yes",K45="d"),'Courier Company Rates'!$G$2,IF(AND(E45="Yes",K45="e"),'Courier Company Rates'!$I$2,0)))))</f>
        <v>33</v>
      </c>
      <c r="M45" s="11">
        <f>IF(I45&gt;0.5,IF(AND(E45="Yes",K45="a"),'Courier Company Rates'!$B$2,IF(AND(E45="Yes",K45="b"),'Courier Company Rates'!$D$2,IF(AND(E45="Yes",K45="c"),'Courier Company Rates'!$F$2,IF(AND(E45="Yes",K45="d"),'Courier Company Rates'!$H$2,IF(AND(E45="Yes",K45="e"),'Courier Company Rates'!$J$2,0))))),0)</f>
        <v>0</v>
      </c>
      <c r="N45" s="11">
        <f>IF(AND(F45="Yes",K45="a"),'Courier Company Rates'!$K$2,IF(AND(F45="Yes",K45="b"),'Courier Company Rates'!$M$2,IF(AND(F45="Yes",K45="c"),'Courier Company Rates'!$O$2,IF(AND(F45="Yes",K45="d"),'Courier Company Rates'!$Q$2,IF(AND(F45="Yes",K45="e"),'Courier Company Rates'!$S$2,0)))))</f>
        <v>0</v>
      </c>
      <c r="O45" s="11">
        <f>IF(I45&gt;0.5,IF(AND(F45="Yes",K45="a"),'Courier Company Rates'!$L$2,IF(AND(F45="Yes",K45="b"),'Courier Company Rates'!$N$2,IF(AND(F45="Yes",K45="c"),'Courier Company Rates'!$P$2,IF(AND(F45="Yes",K45="d"),'Courier Company Rates'!$R$2,IF(AND(F45="Yes",K45="e"),'Courier Company Rates'!$T$2,0))))),0)</f>
        <v>0</v>
      </c>
      <c r="P45" s="11">
        <f t="shared" si="4"/>
        <v>33</v>
      </c>
      <c r="Q45" s="11">
        <f>_xlfn.XLOOKUP(A:A,'Courier Company Invoice'!B45,'Courier Company Invoice'!C:C)</f>
        <v>0.68</v>
      </c>
      <c r="R45" s="11">
        <f t="shared" si="5"/>
        <v>1</v>
      </c>
      <c r="S45" s="9" t="str">
        <f>_xlfn.XLOOKUP(C:C,'Courier Company Invoice'!E:E,'Courier Company Invoice'!F:F)</f>
        <v>b</v>
      </c>
      <c r="T45" s="11">
        <f>ROUND(_xlfn.XLOOKUP(A:A,'Courier Company Invoice'!B:B,'Courier Company Invoice'!H:H),2)</f>
        <v>61.3</v>
      </c>
      <c r="U45" s="11">
        <f t="shared" si="6"/>
        <v>-28.299999999999997</v>
      </c>
      <c r="V45" s="11">
        <f t="shared" si="7"/>
        <v>-85.757575757575751</v>
      </c>
      <c r="W45" s="11">
        <f t="shared" si="8"/>
        <v>66</v>
      </c>
      <c r="X45" s="11">
        <f t="shared" si="9"/>
        <v>0</v>
      </c>
    </row>
    <row r="46" spans="1:24" x14ac:dyDescent="0.25">
      <c r="A46" s="9">
        <v>2001806616</v>
      </c>
      <c r="B46" s="10">
        <f>_xlfn.XLOOKUP(A:A,'Courier Company Invoice'!B:B,'Courier Company Invoice'!A:A)</f>
        <v>1091117225484</v>
      </c>
      <c r="C46" s="9">
        <f>_xlfn.XLOOKUP(A:A,'Courier Company Invoice'!B:B,'Courier Company Invoice'!E:E)</f>
        <v>144001</v>
      </c>
      <c r="D46" s="9" t="str">
        <f>_xlfn.XLOOKUP(A:A,'Courier Company Invoice'!B:B,'Courier Company Invoice'!G:G)</f>
        <v>Forward charges</v>
      </c>
      <c r="E46" s="9" t="str">
        <f t="shared" si="0"/>
        <v>Yes</v>
      </c>
      <c r="F46" s="9" t="str">
        <f t="shared" si="1"/>
        <v>No</v>
      </c>
      <c r="G46" s="11">
        <f>SUMIF('Company X Order Report'!A:A,A:A,'Company X Order Report'!D:D)/1000</f>
        <v>0.96299999999999997</v>
      </c>
      <c r="H46" s="9">
        <f>SUMIF('Company X Order Report'!A:A,A:A,'Company X Order Report'!D:D)</f>
        <v>963</v>
      </c>
      <c r="I46" s="11">
        <f t="shared" si="2"/>
        <v>1</v>
      </c>
      <c r="J46" s="9">
        <f t="shared" si="3"/>
        <v>1000</v>
      </c>
      <c r="K46" s="9" t="str">
        <f>_xlfn.XLOOKUP(C:C,'Company X Pincode Zones'!B:B,'Company X Pincode Zones'!C:C)</f>
        <v>b</v>
      </c>
      <c r="L46" s="11">
        <f>IF(AND(E46="Yes",K46="a"),'Courier Company Rates'!$A$2,IF(AND(E46="Yes",K46="b"),'Courier Company Rates'!$C$2,IF(AND(E46="Yes",K46="c"),'Courier Company Rates'!$E$2,IF(AND(E46="Yes",K46="d"),'Courier Company Rates'!$G$2,IF(AND(E46="Yes",K46="e"),'Courier Company Rates'!$I$2,0)))))</f>
        <v>33</v>
      </c>
      <c r="M46" s="11">
        <f>IF(I46&gt;0.5,IF(AND(E46="Yes",K46="a"),'Courier Company Rates'!$B$2,IF(AND(E46="Yes",K46="b"),'Courier Company Rates'!$D$2,IF(AND(E46="Yes",K46="c"),'Courier Company Rates'!$F$2,IF(AND(E46="Yes",K46="d"),'Courier Company Rates'!$H$2,IF(AND(E46="Yes",K46="e"),'Courier Company Rates'!$J$2,0))))),0)</f>
        <v>28.3</v>
      </c>
      <c r="N46" s="11">
        <f>IF(AND(F46="Yes",K46="a"),'Courier Company Rates'!$K$2,IF(AND(F46="Yes",K46="b"),'Courier Company Rates'!$M$2,IF(AND(F46="Yes",K46="c"),'Courier Company Rates'!$O$2,IF(AND(F46="Yes",K46="d"),'Courier Company Rates'!$Q$2,IF(AND(F46="Yes",K46="e"),'Courier Company Rates'!$S$2,0)))))</f>
        <v>0</v>
      </c>
      <c r="O46" s="11">
        <f>IF(I46&gt;0.5,IF(AND(F46="Yes",K46="a"),'Courier Company Rates'!$L$2,IF(AND(F46="Yes",K46="b"),'Courier Company Rates'!$N$2,IF(AND(F46="Yes",K46="c"),'Courier Company Rates'!$P$2,IF(AND(F46="Yes",K46="d"),'Courier Company Rates'!$R$2,IF(AND(F46="Yes",K46="e"),'Courier Company Rates'!$T$2,0))))),0)</f>
        <v>0</v>
      </c>
      <c r="P46" s="11">
        <f t="shared" si="4"/>
        <v>61.3</v>
      </c>
      <c r="Q46" s="11">
        <f>_xlfn.XLOOKUP(A:A,'Courier Company Invoice'!B46,'Courier Company Invoice'!C:C)</f>
        <v>1.08</v>
      </c>
      <c r="R46" s="11">
        <f t="shared" si="5"/>
        <v>1.5</v>
      </c>
      <c r="S46" s="9" t="str">
        <f>_xlfn.XLOOKUP(C:C,'Courier Company Invoice'!E:E,'Courier Company Invoice'!F:F)</f>
        <v>b</v>
      </c>
      <c r="T46" s="11">
        <f>ROUND(_xlfn.XLOOKUP(A:A,'Courier Company Invoice'!B:B,'Courier Company Invoice'!H:H),2)</f>
        <v>89.6</v>
      </c>
      <c r="U46" s="11">
        <f t="shared" si="6"/>
        <v>-28.299999999999997</v>
      </c>
      <c r="V46" s="11">
        <f t="shared" si="7"/>
        <v>-46.166394779771615</v>
      </c>
      <c r="W46" s="11">
        <f t="shared" si="8"/>
        <v>63.655244029075803</v>
      </c>
      <c r="X46" s="11">
        <f t="shared" si="9"/>
        <v>0</v>
      </c>
    </row>
    <row r="47" spans="1:24" x14ac:dyDescent="0.25">
      <c r="A47" s="9">
        <v>2001806652</v>
      </c>
      <c r="B47" s="10">
        <f>_xlfn.XLOOKUP(A:A,'Courier Company Invoice'!B:B,'Courier Company Invoice'!A:A)</f>
        <v>1091117226221</v>
      </c>
      <c r="C47" s="9">
        <f>_xlfn.XLOOKUP(A:A,'Courier Company Invoice'!B:B,'Courier Company Invoice'!E:E)</f>
        <v>403401</v>
      </c>
      <c r="D47" s="9" t="str">
        <f>_xlfn.XLOOKUP(A:A,'Courier Company Invoice'!B:B,'Courier Company Invoice'!G:G)</f>
        <v>Forward charges</v>
      </c>
      <c r="E47" s="9" t="str">
        <f t="shared" si="0"/>
        <v>Yes</v>
      </c>
      <c r="F47" s="9" t="str">
        <f t="shared" si="1"/>
        <v>No</v>
      </c>
      <c r="G47" s="11">
        <f>SUMIF('Company X Order Report'!A:A,A:A,'Company X Order Report'!D:D)/1000</f>
        <v>0.5</v>
      </c>
      <c r="H47" s="9">
        <f>SUMIF('Company X Order Report'!A:A,A:A,'Company X Order Report'!D:D)</f>
        <v>500</v>
      </c>
      <c r="I47" s="11">
        <f t="shared" si="2"/>
        <v>0.5</v>
      </c>
      <c r="J47" s="9">
        <f t="shared" si="3"/>
        <v>500</v>
      </c>
      <c r="K47" s="9" t="str">
        <f>_xlfn.XLOOKUP(C:C,'Company X Pincode Zones'!B:B,'Company X Pincode Zones'!C:C)</f>
        <v>d</v>
      </c>
      <c r="L47" s="11">
        <f>IF(AND(E47="Yes",K47="a"),'Courier Company Rates'!$A$2,IF(AND(E47="Yes",K47="b"),'Courier Company Rates'!$C$2,IF(AND(E47="Yes",K47="c"),'Courier Company Rates'!$E$2,IF(AND(E47="Yes",K47="d"),'Courier Company Rates'!$G$2,IF(AND(E47="Yes",K47="e"),'Courier Company Rates'!$I$2,0)))))</f>
        <v>45.4</v>
      </c>
      <c r="M47" s="11">
        <f>IF(I47&gt;0.5,IF(AND(E47="Yes",K47="a"),'Courier Company Rates'!$B$2,IF(AND(E47="Yes",K47="b"),'Courier Company Rates'!$D$2,IF(AND(E47="Yes",K47="c"),'Courier Company Rates'!$F$2,IF(AND(E47="Yes",K47="d"),'Courier Company Rates'!$H$2,IF(AND(E47="Yes",K47="e"),'Courier Company Rates'!$J$2,0))))),0)</f>
        <v>0</v>
      </c>
      <c r="N47" s="11">
        <f>IF(AND(F47="Yes",K47="a"),'Courier Company Rates'!$K$2,IF(AND(F47="Yes",K47="b"),'Courier Company Rates'!$M$2,IF(AND(F47="Yes",K47="c"),'Courier Company Rates'!$O$2,IF(AND(F47="Yes",K47="d"),'Courier Company Rates'!$Q$2,IF(AND(F47="Yes",K47="e"),'Courier Company Rates'!$S$2,0)))))</f>
        <v>0</v>
      </c>
      <c r="O47" s="11">
        <f>IF(I47&gt;0.5,IF(AND(F47="Yes",K47="a"),'Courier Company Rates'!$L$2,IF(AND(F47="Yes",K47="b"),'Courier Company Rates'!$N$2,IF(AND(F47="Yes",K47="c"),'Courier Company Rates'!$P$2,IF(AND(F47="Yes",K47="d"),'Courier Company Rates'!$R$2,IF(AND(F47="Yes",K47="e"),'Courier Company Rates'!$T$2,0))))),0)</f>
        <v>0</v>
      </c>
      <c r="P47" s="11">
        <f t="shared" si="4"/>
        <v>45.4</v>
      </c>
      <c r="Q47" s="11">
        <f>_xlfn.XLOOKUP(A:A,'Courier Company Invoice'!B47,'Courier Company Invoice'!C:C)</f>
        <v>0.69</v>
      </c>
      <c r="R47" s="11">
        <f t="shared" si="5"/>
        <v>1</v>
      </c>
      <c r="S47" s="9" t="str">
        <f>_xlfn.XLOOKUP(C:C,'Courier Company Invoice'!E:E,'Courier Company Invoice'!F:F)</f>
        <v>d</v>
      </c>
      <c r="T47" s="11">
        <f>ROUND(_xlfn.XLOOKUP(A:A,'Courier Company Invoice'!B:B,'Courier Company Invoice'!H:H),2)</f>
        <v>90.2</v>
      </c>
      <c r="U47" s="11">
        <f t="shared" si="6"/>
        <v>-44.800000000000004</v>
      </c>
      <c r="V47" s="11">
        <f t="shared" si="7"/>
        <v>-98.678414096916313</v>
      </c>
      <c r="W47" s="11">
        <f t="shared" si="8"/>
        <v>90.8</v>
      </c>
      <c r="X47" s="11">
        <f t="shared" si="9"/>
        <v>0</v>
      </c>
    </row>
    <row r="48" spans="1:24" x14ac:dyDescent="0.25">
      <c r="A48" s="9">
        <v>2001806733</v>
      </c>
      <c r="B48" s="10">
        <f>_xlfn.XLOOKUP(A:A,'Courier Company Invoice'!B:B,'Courier Company Invoice'!A:A)</f>
        <v>1091117226674</v>
      </c>
      <c r="C48" s="9">
        <f>_xlfn.XLOOKUP(A:A,'Courier Company Invoice'!B:B,'Courier Company Invoice'!E:E)</f>
        <v>452001</v>
      </c>
      <c r="D48" s="9" t="str">
        <f>_xlfn.XLOOKUP(A:A,'Courier Company Invoice'!B:B,'Courier Company Invoice'!G:G)</f>
        <v>Forward charges</v>
      </c>
      <c r="E48" s="9" t="str">
        <f t="shared" si="0"/>
        <v>Yes</v>
      </c>
      <c r="F48" s="9" t="str">
        <f t="shared" si="1"/>
        <v>No</v>
      </c>
      <c r="G48" s="11">
        <f>SUMIF('Company X Order Report'!A:A,A:A,'Company X Order Report'!D:D)/1000</f>
        <v>0.96699999999999997</v>
      </c>
      <c r="H48" s="9">
        <f>SUMIF('Company X Order Report'!A:A,A:A,'Company X Order Report'!D:D)</f>
        <v>967</v>
      </c>
      <c r="I48" s="11">
        <f t="shared" si="2"/>
        <v>1</v>
      </c>
      <c r="J48" s="9">
        <f t="shared" si="3"/>
        <v>1000</v>
      </c>
      <c r="K48" s="9" t="str">
        <f>_xlfn.XLOOKUP(C:C,'Company X Pincode Zones'!B:B,'Company X Pincode Zones'!C:C)</f>
        <v>d</v>
      </c>
      <c r="L48" s="11">
        <f>IF(AND(E48="Yes",K48="a"),'Courier Company Rates'!$A$2,IF(AND(E48="Yes",K48="b"),'Courier Company Rates'!$C$2,IF(AND(E48="Yes",K48="c"),'Courier Company Rates'!$E$2,IF(AND(E48="Yes",K48="d"),'Courier Company Rates'!$G$2,IF(AND(E48="Yes",K48="e"),'Courier Company Rates'!$I$2,0)))))</f>
        <v>45.4</v>
      </c>
      <c r="M48" s="11">
        <f>IF(I48&gt;0.5,IF(AND(E48="Yes",K48="a"),'Courier Company Rates'!$B$2,IF(AND(E48="Yes",K48="b"),'Courier Company Rates'!$D$2,IF(AND(E48="Yes",K48="c"),'Courier Company Rates'!$F$2,IF(AND(E48="Yes",K48="d"),'Courier Company Rates'!$H$2,IF(AND(E48="Yes",K48="e"),'Courier Company Rates'!$J$2,0))))),0)</f>
        <v>44.8</v>
      </c>
      <c r="N48" s="11">
        <f>IF(AND(F48="Yes",K48="a"),'Courier Company Rates'!$K$2,IF(AND(F48="Yes",K48="b"),'Courier Company Rates'!$M$2,IF(AND(F48="Yes",K48="c"),'Courier Company Rates'!$O$2,IF(AND(F48="Yes",K48="d"),'Courier Company Rates'!$Q$2,IF(AND(F48="Yes",K48="e"),'Courier Company Rates'!$S$2,0)))))</f>
        <v>0</v>
      </c>
      <c r="O48" s="11">
        <f>IF(I48&gt;0.5,IF(AND(F48="Yes",K48="a"),'Courier Company Rates'!$L$2,IF(AND(F48="Yes",K48="b"),'Courier Company Rates'!$N$2,IF(AND(F48="Yes",K48="c"),'Courier Company Rates'!$P$2,IF(AND(F48="Yes",K48="d"),'Courier Company Rates'!$R$2,IF(AND(F48="Yes",K48="e"),'Courier Company Rates'!$T$2,0))))),0)</f>
        <v>0</v>
      </c>
      <c r="P48" s="11">
        <f t="shared" si="4"/>
        <v>90.2</v>
      </c>
      <c r="Q48" s="11">
        <f>_xlfn.XLOOKUP(A:A,'Courier Company Invoice'!B48,'Courier Company Invoice'!C:C)</f>
        <v>1.1299999999999999</v>
      </c>
      <c r="R48" s="11">
        <f t="shared" si="5"/>
        <v>1.5</v>
      </c>
      <c r="S48" s="9" t="str">
        <f>_xlfn.XLOOKUP(C:C,'Courier Company Invoice'!E:E,'Courier Company Invoice'!F:F)</f>
        <v>d</v>
      </c>
      <c r="T48" s="11">
        <f>ROUND(_xlfn.XLOOKUP(A:A,'Courier Company Invoice'!B:B,'Courier Company Invoice'!H:H),2)</f>
        <v>135</v>
      </c>
      <c r="U48" s="11">
        <f t="shared" si="6"/>
        <v>-44.8</v>
      </c>
      <c r="V48" s="11">
        <f t="shared" si="7"/>
        <v>-49.667405764966738</v>
      </c>
      <c r="W48" s="11">
        <f t="shared" si="8"/>
        <v>93.278179937952416</v>
      </c>
      <c r="X48" s="11">
        <f t="shared" si="9"/>
        <v>0</v>
      </c>
    </row>
    <row r="49" spans="1:24" x14ac:dyDescent="0.25">
      <c r="A49" s="9">
        <v>2001806735</v>
      </c>
      <c r="B49" s="10">
        <f>_xlfn.XLOOKUP(A:A,'Courier Company Invoice'!B:B,'Courier Company Invoice'!A:A)</f>
        <v>1091117226711</v>
      </c>
      <c r="C49" s="9">
        <f>_xlfn.XLOOKUP(A:A,'Courier Company Invoice'!B:B,'Courier Company Invoice'!E:E)</f>
        <v>721636</v>
      </c>
      <c r="D49" s="9" t="str">
        <f>_xlfn.XLOOKUP(A:A,'Courier Company Invoice'!B:B,'Courier Company Invoice'!G:G)</f>
        <v>Forward charges</v>
      </c>
      <c r="E49" s="9" t="str">
        <f t="shared" si="0"/>
        <v>Yes</v>
      </c>
      <c r="F49" s="9" t="str">
        <f t="shared" si="1"/>
        <v>No</v>
      </c>
      <c r="G49" s="11">
        <f>SUMIF('Company X Order Report'!A:A,A:A,'Company X Order Report'!D:D)/1000</f>
        <v>0.5</v>
      </c>
      <c r="H49" s="9">
        <f>SUMIF('Company X Order Report'!A:A,A:A,'Company X Order Report'!D:D)</f>
        <v>500</v>
      </c>
      <c r="I49" s="11">
        <f t="shared" si="2"/>
        <v>0.5</v>
      </c>
      <c r="J49" s="9">
        <f t="shared" si="3"/>
        <v>500</v>
      </c>
      <c r="K49" s="9" t="str">
        <f>_xlfn.XLOOKUP(C:C,'Company X Pincode Zones'!B:B,'Company X Pincode Zones'!C:C)</f>
        <v>d</v>
      </c>
      <c r="L49" s="11">
        <f>IF(AND(E49="Yes",K49="a"),'Courier Company Rates'!$A$2,IF(AND(E49="Yes",K49="b"),'Courier Company Rates'!$C$2,IF(AND(E49="Yes",K49="c"),'Courier Company Rates'!$E$2,IF(AND(E49="Yes",K49="d"),'Courier Company Rates'!$G$2,IF(AND(E49="Yes",K49="e"),'Courier Company Rates'!$I$2,0)))))</f>
        <v>45.4</v>
      </c>
      <c r="M49" s="11">
        <f>IF(I49&gt;0.5,IF(AND(E49="Yes",K49="a"),'Courier Company Rates'!$B$2,IF(AND(E49="Yes",K49="b"),'Courier Company Rates'!$D$2,IF(AND(E49="Yes",K49="c"),'Courier Company Rates'!$F$2,IF(AND(E49="Yes",K49="d"),'Courier Company Rates'!$H$2,IF(AND(E49="Yes",K49="e"),'Courier Company Rates'!$J$2,0))))),0)</f>
        <v>0</v>
      </c>
      <c r="N49" s="11">
        <f>IF(AND(F49="Yes",K49="a"),'Courier Company Rates'!$K$2,IF(AND(F49="Yes",K49="b"),'Courier Company Rates'!$M$2,IF(AND(F49="Yes",K49="c"),'Courier Company Rates'!$O$2,IF(AND(F49="Yes",K49="d"),'Courier Company Rates'!$Q$2,IF(AND(F49="Yes",K49="e"),'Courier Company Rates'!$S$2,0)))))</f>
        <v>0</v>
      </c>
      <c r="O49" s="11">
        <f>IF(I49&gt;0.5,IF(AND(F49="Yes",K49="a"),'Courier Company Rates'!$L$2,IF(AND(F49="Yes",K49="b"),'Courier Company Rates'!$N$2,IF(AND(F49="Yes",K49="c"),'Courier Company Rates'!$P$2,IF(AND(F49="Yes",K49="d"),'Courier Company Rates'!$R$2,IF(AND(F49="Yes",K49="e"),'Courier Company Rates'!$T$2,0))))),0)</f>
        <v>0</v>
      </c>
      <c r="P49" s="11">
        <f t="shared" si="4"/>
        <v>45.4</v>
      </c>
      <c r="Q49" s="11">
        <f>_xlfn.XLOOKUP(A:A,'Courier Company Invoice'!B49,'Courier Company Invoice'!C:C)</f>
        <v>0.69</v>
      </c>
      <c r="R49" s="11">
        <f t="shared" si="5"/>
        <v>1</v>
      </c>
      <c r="S49" s="9" t="str">
        <f>_xlfn.XLOOKUP(C:C,'Courier Company Invoice'!E:E,'Courier Company Invoice'!F:F)</f>
        <v>d</v>
      </c>
      <c r="T49" s="11">
        <f>ROUND(_xlfn.XLOOKUP(A:A,'Courier Company Invoice'!B:B,'Courier Company Invoice'!H:H),2)</f>
        <v>90.2</v>
      </c>
      <c r="U49" s="11">
        <f t="shared" si="6"/>
        <v>-44.800000000000004</v>
      </c>
      <c r="V49" s="11">
        <f t="shared" si="7"/>
        <v>-98.678414096916313</v>
      </c>
      <c r="W49" s="11">
        <f t="shared" si="8"/>
        <v>90.8</v>
      </c>
      <c r="X49" s="11">
        <f t="shared" si="9"/>
        <v>0</v>
      </c>
    </row>
    <row r="50" spans="1:24" x14ac:dyDescent="0.25">
      <c r="A50" s="9">
        <v>2001806726</v>
      </c>
      <c r="B50" s="10">
        <f>_xlfn.XLOOKUP(A:A,'Courier Company Invoice'!B:B,'Courier Company Invoice'!A:A)</f>
        <v>1091117226910</v>
      </c>
      <c r="C50" s="9">
        <f>_xlfn.XLOOKUP(A:A,'Courier Company Invoice'!B:B,'Courier Company Invoice'!E:E)</f>
        <v>831002</v>
      </c>
      <c r="D50" s="9" t="str">
        <f>_xlfn.XLOOKUP(A:A,'Courier Company Invoice'!B:B,'Courier Company Invoice'!G:G)</f>
        <v>Forward charges</v>
      </c>
      <c r="E50" s="9" t="str">
        <f t="shared" si="0"/>
        <v>Yes</v>
      </c>
      <c r="F50" s="9" t="str">
        <f t="shared" si="1"/>
        <v>No</v>
      </c>
      <c r="G50" s="11">
        <f>SUMIF('Company X Order Report'!A:A,A:A,'Company X Order Report'!D:D)/1000</f>
        <v>0.5</v>
      </c>
      <c r="H50" s="9">
        <f>SUMIF('Company X Order Report'!A:A,A:A,'Company X Order Report'!D:D)</f>
        <v>500</v>
      </c>
      <c r="I50" s="11">
        <f t="shared" si="2"/>
        <v>0.5</v>
      </c>
      <c r="J50" s="9">
        <f t="shared" si="3"/>
        <v>500</v>
      </c>
      <c r="K50" s="9" t="str">
        <f>_xlfn.XLOOKUP(C:C,'Company X Pincode Zones'!B:B,'Company X Pincode Zones'!C:C)</f>
        <v>d</v>
      </c>
      <c r="L50" s="11">
        <f>IF(AND(E50="Yes",K50="a"),'Courier Company Rates'!$A$2,IF(AND(E50="Yes",K50="b"),'Courier Company Rates'!$C$2,IF(AND(E50="Yes",K50="c"),'Courier Company Rates'!$E$2,IF(AND(E50="Yes",K50="d"),'Courier Company Rates'!$G$2,IF(AND(E50="Yes",K50="e"),'Courier Company Rates'!$I$2,0)))))</f>
        <v>45.4</v>
      </c>
      <c r="M50" s="11">
        <f>IF(I50&gt;0.5,IF(AND(E50="Yes",K50="a"),'Courier Company Rates'!$B$2,IF(AND(E50="Yes",K50="b"),'Courier Company Rates'!$D$2,IF(AND(E50="Yes",K50="c"),'Courier Company Rates'!$F$2,IF(AND(E50="Yes",K50="d"),'Courier Company Rates'!$H$2,IF(AND(E50="Yes",K50="e"),'Courier Company Rates'!$J$2,0))))),0)</f>
        <v>0</v>
      </c>
      <c r="N50" s="11">
        <f>IF(AND(F50="Yes",K50="a"),'Courier Company Rates'!$K$2,IF(AND(F50="Yes",K50="b"),'Courier Company Rates'!$M$2,IF(AND(F50="Yes",K50="c"),'Courier Company Rates'!$O$2,IF(AND(F50="Yes",K50="d"),'Courier Company Rates'!$Q$2,IF(AND(F50="Yes",K50="e"),'Courier Company Rates'!$S$2,0)))))</f>
        <v>0</v>
      </c>
      <c r="O50" s="11">
        <f>IF(I50&gt;0.5,IF(AND(F50="Yes",K50="a"),'Courier Company Rates'!$L$2,IF(AND(F50="Yes",K50="b"),'Courier Company Rates'!$N$2,IF(AND(F50="Yes",K50="c"),'Courier Company Rates'!$P$2,IF(AND(F50="Yes",K50="d"),'Courier Company Rates'!$R$2,IF(AND(F50="Yes",K50="e"),'Courier Company Rates'!$T$2,0))))),0)</f>
        <v>0</v>
      </c>
      <c r="P50" s="11">
        <f t="shared" si="4"/>
        <v>45.4</v>
      </c>
      <c r="Q50" s="11">
        <f>_xlfn.XLOOKUP(A:A,'Courier Company Invoice'!B50,'Courier Company Invoice'!C:C)</f>
        <v>0.68</v>
      </c>
      <c r="R50" s="11">
        <f t="shared" si="5"/>
        <v>1</v>
      </c>
      <c r="S50" s="9" t="str">
        <f>_xlfn.XLOOKUP(C:C,'Courier Company Invoice'!E:E,'Courier Company Invoice'!F:F)</f>
        <v>d</v>
      </c>
      <c r="T50" s="11">
        <f>ROUND(_xlfn.XLOOKUP(A:A,'Courier Company Invoice'!B:B,'Courier Company Invoice'!H:H),2)</f>
        <v>90.2</v>
      </c>
      <c r="U50" s="11">
        <f t="shared" si="6"/>
        <v>-44.800000000000004</v>
      </c>
      <c r="V50" s="11">
        <f t="shared" si="7"/>
        <v>-98.678414096916313</v>
      </c>
      <c r="W50" s="11">
        <f t="shared" si="8"/>
        <v>90.8</v>
      </c>
      <c r="X50" s="11">
        <f t="shared" si="9"/>
        <v>0</v>
      </c>
    </row>
    <row r="51" spans="1:24" x14ac:dyDescent="0.25">
      <c r="A51" s="9">
        <v>2001806776</v>
      </c>
      <c r="B51" s="10">
        <f>_xlfn.XLOOKUP(A:A,'Courier Company Invoice'!B:B,'Courier Company Invoice'!A:A)</f>
        <v>1091117227573</v>
      </c>
      <c r="C51" s="9">
        <f>_xlfn.XLOOKUP(A:A,'Courier Company Invoice'!B:B,'Courier Company Invoice'!E:E)</f>
        <v>226004</v>
      </c>
      <c r="D51" s="9" t="str">
        <f>_xlfn.XLOOKUP(A:A,'Courier Company Invoice'!B:B,'Courier Company Invoice'!G:G)</f>
        <v>Forward charges</v>
      </c>
      <c r="E51" s="9" t="str">
        <f t="shared" si="0"/>
        <v>Yes</v>
      </c>
      <c r="F51" s="9" t="str">
        <f t="shared" si="1"/>
        <v>No</v>
      </c>
      <c r="G51" s="11">
        <f>SUMIF('Company X Order Report'!A:A,A:A,'Company X Order Report'!D:D)/1000</f>
        <v>0.61099999999999999</v>
      </c>
      <c r="H51" s="9">
        <f>SUMIF('Company X Order Report'!A:A,A:A,'Company X Order Report'!D:D)</f>
        <v>611</v>
      </c>
      <c r="I51" s="11">
        <f t="shared" si="2"/>
        <v>1</v>
      </c>
      <c r="J51" s="9">
        <f t="shared" si="3"/>
        <v>1000</v>
      </c>
      <c r="K51" s="9" t="str">
        <f>_xlfn.XLOOKUP(C:C,'Company X Pincode Zones'!B:B,'Company X Pincode Zones'!C:C)</f>
        <v>b</v>
      </c>
      <c r="L51" s="11">
        <f>IF(AND(E51="Yes",K51="a"),'Courier Company Rates'!$A$2,IF(AND(E51="Yes",K51="b"),'Courier Company Rates'!$C$2,IF(AND(E51="Yes",K51="c"),'Courier Company Rates'!$E$2,IF(AND(E51="Yes",K51="d"),'Courier Company Rates'!$G$2,IF(AND(E51="Yes",K51="e"),'Courier Company Rates'!$I$2,0)))))</f>
        <v>33</v>
      </c>
      <c r="M51" s="11">
        <f>IF(I51&gt;0.5,IF(AND(E51="Yes",K51="a"),'Courier Company Rates'!$B$2,IF(AND(E51="Yes",K51="b"),'Courier Company Rates'!$D$2,IF(AND(E51="Yes",K51="c"),'Courier Company Rates'!$F$2,IF(AND(E51="Yes",K51="d"),'Courier Company Rates'!$H$2,IF(AND(E51="Yes",K51="e"),'Courier Company Rates'!$J$2,0))))),0)</f>
        <v>28.3</v>
      </c>
      <c r="N51" s="11">
        <f>IF(AND(F51="Yes",K51="a"),'Courier Company Rates'!$K$2,IF(AND(F51="Yes",K51="b"),'Courier Company Rates'!$M$2,IF(AND(F51="Yes",K51="c"),'Courier Company Rates'!$O$2,IF(AND(F51="Yes",K51="d"),'Courier Company Rates'!$Q$2,IF(AND(F51="Yes",K51="e"),'Courier Company Rates'!$S$2,0)))))</f>
        <v>0</v>
      </c>
      <c r="O51" s="11">
        <f>IF(I51&gt;0.5,IF(AND(F51="Yes",K51="a"),'Courier Company Rates'!$L$2,IF(AND(F51="Yes",K51="b"),'Courier Company Rates'!$N$2,IF(AND(F51="Yes",K51="c"),'Courier Company Rates'!$P$2,IF(AND(F51="Yes",K51="d"),'Courier Company Rates'!$R$2,IF(AND(F51="Yes",K51="e"),'Courier Company Rates'!$T$2,0))))),0)</f>
        <v>0</v>
      </c>
      <c r="P51" s="11">
        <f t="shared" si="4"/>
        <v>61.3</v>
      </c>
      <c r="Q51" s="11">
        <f>_xlfn.XLOOKUP(A:A,'Courier Company Invoice'!B51,'Courier Company Invoice'!C:C)</f>
        <v>2.86</v>
      </c>
      <c r="R51" s="11">
        <f t="shared" si="5"/>
        <v>3</v>
      </c>
      <c r="S51" s="9" t="str">
        <f>_xlfn.XLOOKUP(C:C,'Courier Company Invoice'!E:E,'Courier Company Invoice'!F:F)</f>
        <v>b</v>
      </c>
      <c r="T51" s="11">
        <f>ROUND(_xlfn.XLOOKUP(A:A,'Courier Company Invoice'!B:B,'Courier Company Invoice'!H:H),2)</f>
        <v>174.5</v>
      </c>
      <c r="U51" s="11">
        <f t="shared" si="6"/>
        <v>-113.2</v>
      </c>
      <c r="V51" s="11">
        <f t="shared" si="7"/>
        <v>-184.66557911908649</v>
      </c>
      <c r="W51" s="11">
        <f t="shared" si="8"/>
        <v>100.32733224222585</v>
      </c>
      <c r="X51" s="11">
        <f t="shared" si="9"/>
        <v>0</v>
      </c>
    </row>
    <row r="52" spans="1:24" x14ac:dyDescent="0.25">
      <c r="A52" s="9">
        <v>2001806801</v>
      </c>
      <c r="B52" s="10">
        <f>_xlfn.XLOOKUP(A:A,'Courier Company Invoice'!B:B,'Courier Company Invoice'!A:A)</f>
        <v>1091117227816</v>
      </c>
      <c r="C52" s="9">
        <f>_xlfn.XLOOKUP(A:A,'Courier Company Invoice'!B:B,'Courier Company Invoice'!E:E)</f>
        <v>248001</v>
      </c>
      <c r="D52" s="9" t="str">
        <f>_xlfn.XLOOKUP(A:A,'Courier Company Invoice'!B:B,'Courier Company Invoice'!G:G)</f>
        <v>Forward charges</v>
      </c>
      <c r="E52" s="9" t="str">
        <f t="shared" si="0"/>
        <v>Yes</v>
      </c>
      <c r="F52" s="9" t="str">
        <f t="shared" si="1"/>
        <v>No</v>
      </c>
      <c r="G52" s="11">
        <f>SUMIF('Company X Order Report'!A:A,A:A,'Company X Order Report'!D:D)/1000</f>
        <v>0.36099999999999999</v>
      </c>
      <c r="H52" s="9">
        <f>SUMIF('Company X Order Report'!A:A,A:A,'Company X Order Report'!D:D)</f>
        <v>361</v>
      </c>
      <c r="I52" s="11">
        <f t="shared" si="2"/>
        <v>0.5</v>
      </c>
      <c r="J52" s="9">
        <f t="shared" si="3"/>
        <v>500</v>
      </c>
      <c r="K52" s="9" t="str">
        <f>_xlfn.XLOOKUP(C:C,'Company X Pincode Zones'!B:B,'Company X Pincode Zones'!C:C)</f>
        <v>b</v>
      </c>
      <c r="L52" s="11">
        <f>IF(AND(E52="Yes",K52="a"),'Courier Company Rates'!$A$2,IF(AND(E52="Yes",K52="b"),'Courier Company Rates'!$C$2,IF(AND(E52="Yes",K52="c"),'Courier Company Rates'!$E$2,IF(AND(E52="Yes",K52="d"),'Courier Company Rates'!$G$2,IF(AND(E52="Yes",K52="e"),'Courier Company Rates'!$I$2,0)))))</f>
        <v>33</v>
      </c>
      <c r="M52" s="11">
        <f>IF(I52&gt;0.5,IF(AND(E52="Yes",K52="a"),'Courier Company Rates'!$B$2,IF(AND(E52="Yes",K52="b"),'Courier Company Rates'!$D$2,IF(AND(E52="Yes",K52="c"),'Courier Company Rates'!$F$2,IF(AND(E52="Yes",K52="d"),'Courier Company Rates'!$H$2,IF(AND(E52="Yes",K52="e"),'Courier Company Rates'!$J$2,0))))),0)</f>
        <v>0</v>
      </c>
      <c r="N52" s="11">
        <f>IF(AND(F52="Yes",K52="a"),'Courier Company Rates'!$K$2,IF(AND(F52="Yes",K52="b"),'Courier Company Rates'!$M$2,IF(AND(F52="Yes",K52="c"),'Courier Company Rates'!$O$2,IF(AND(F52="Yes",K52="d"),'Courier Company Rates'!$Q$2,IF(AND(F52="Yes",K52="e"),'Courier Company Rates'!$S$2,0)))))</f>
        <v>0</v>
      </c>
      <c r="O52" s="11">
        <f>IF(I52&gt;0.5,IF(AND(F52="Yes",K52="a"),'Courier Company Rates'!$L$2,IF(AND(F52="Yes",K52="b"),'Courier Company Rates'!$N$2,IF(AND(F52="Yes",K52="c"),'Courier Company Rates'!$P$2,IF(AND(F52="Yes",K52="d"),'Courier Company Rates'!$R$2,IF(AND(F52="Yes",K52="e"),'Courier Company Rates'!$T$2,0))))),0)</f>
        <v>0</v>
      </c>
      <c r="P52" s="11">
        <f t="shared" si="4"/>
        <v>33</v>
      </c>
      <c r="Q52" s="11">
        <f>_xlfn.XLOOKUP(A:A,'Courier Company Invoice'!B52,'Courier Company Invoice'!C:C)</f>
        <v>1.35</v>
      </c>
      <c r="R52" s="11">
        <f t="shared" si="5"/>
        <v>1.5</v>
      </c>
      <c r="S52" s="9" t="str">
        <f>_xlfn.XLOOKUP(C:C,'Courier Company Invoice'!E:E,'Courier Company Invoice'!F:F)</f>
        <v>b</v>
      </c>
      <c r="T52" s="11">
        <f>ROUND(_xlfn.XLOOKUP(A:A,'Courier Company Invoice'!B:B,'Courier Company Invoice'!H:H),2)</f>
        <v>89.6</v>
      </c>
      <c r="U52" s="11">
        <f t="shared" si="6"/>
        <v>-56.599999999999994</v>
      </c>
      <c r="V52" s="11">
        <f t="shared" si="7"/>
        <v>-171.5151515151515</v>
      </c>
      <c r="W52" s="11">
        <f t="shared" si="8"/>
        <v>91.412742382271475</v>
      </c>
      <c r="X52" s="11">
        <f t="shared" si="9"/>
        <v>0</v>
      </c>
    </row>
    <row r="53" spans="1:24" x14ac:dyDescent="0.25">
      <c r="A53" s="9">
        <v>2001807004</v>
      </c>
      <c r="B53" s="10">
        <f>_xlfn.XLOOKUP(A:A,'Courier Company Invoice'!B:B,'Courier Company Invoice'!A:A)</f>
        <v>1091117229290</v>
      </c>
      <c r="C53" s="9">
        <f>_xlfn.XLOOKUP(A:A,'Courier Company Invoice'!B:B,'Courier Company Invoice'!E:E)</f>
        <v>410206</v>
      </c>
      <c r="D53" s="9" t="str">
        <f>_xlfn.XLOOKUP(A:A,'Courier Company Invoice'!B:B,'Courier Company Invoice'!G:G)</f>
        <v>Forward charges</v>
      </c>
      <c r="E53" s="9" t="str">
        <f t="shared" si="0"/>
        <v>Yes</v>
      </c>
      <c r="F53" s="9" t="str">
        <f t="shared" si="1"/>
        <v>No</v>
      </c>
      <c r="G53" s="11">
        <f>SUMIF('Company X Order Report'!A:A,A:A,'Company X Order Report'!D:D)/1000</f>
        <v>0.5</v>
      </c>
      <c r="H53" s="9">
        <f>SUMIF('Company X Order Report'!A:A,A:A,'Company X Order Report'!D:D)</f>
        <v>500</v>
      </c>
      <c r="I53" s="11">
        <f t="shared" si="2"/>
        <v>0.5</v>
      </c>
      <c r="J53" s="9">
        <f t="shared" si="3"/>
        <v>500</v>
      </c>
      <c r="K53" s="9" t="str">
        <f>_xlfn.XLOOKUP(C:C,'Company X Pincode Zones'!B:B,'Company X Pincode Zones'!C:C)</f>
        <v>d</v>
      </c>
      <c r="L53" s="11">
        <f>IF(AND(E53="Yes",K53="a"),'Courier Company Rates'!$A$2,IF(AND(E53="Yes",K53="b"),'Courier Company Rates'!$C$2,IF(AND(E53="Yes",K53="c"),'Courier Company Rates'!$E$2,IF(AND(E53="Yes",K53="d"),'Courier Company Rates'!$G$2,IF(AND(E53="Yes",K53="e"),'Courier Company Rates'!$I$2,0)))))</f>
        <v>45.4</v>
      </c>
      <c r="M53" s="11">
        <f>IF(I53&gt;0.5,IF(AND(E53="Yes",K53="a"),'Courier Company Rates'!$B$2,IF(AND(E53="Yes",K53="b"),'Courier Company Rates'!$D$2,IF(AND(E53="Yes",K53="c"),'Courier Company Rates'!$F$2,IF(AND(E53="Yes",K53="d"),'Courier Company Rates'!$H$2,IF(AND(E53="Yes",K53="e"),'Courier Company Rates'!$J$2,0))))),0)</f>
        <v>0</v>
      </c>
      <c r="N53" s="11">
        <f>IF(AND(F53="Yes",K53="a"),'Courier Company Rates'!$K$2,IF(AND(F53="Yes",K53="b"),'Courier Company Rates'!$M$2,IF(AND(F53="Yes",K53="c"),'Courier Company Rates'!$O$2,IF(AND(F53="Yes",K53="d"),'Courier Company Rates'!$Q$2,IF(AND(F53="Yes",K53="e"),'Courier Company Rates'!$S$2,0)))))</f>
        <v>0</v>
      </c>
      <c r="O53" s="11">
        <f>IF(I53&gt;0.5,IF(AND(F53="Yes",K53="a"),'Courier Company Rates'!$L$2,IF(AND(F53="Yes",K53="b"),'Courier Company Rates'!$N$2,IF(AND(F53="Yes",K53="c"),'Courier Company Rates'!$P$2,IF(AND(F53="Yes",K53="d"),'Courier Company Rates'!$R$2,IF(AND(F53="Yes",K53="e"),'Courier Company Rates'!$T$2,0))))),0)</f>
        <v>0</v>
      </c>
      <c r="P53" s="11">
        <f t="shared" si="4"/>
        <v>45.4</v>
      </c>
      <c r="Q53" s="11">
        <f>_xlfn.XLOOKUP(A:A,'Courier Company Invoice'!B53,'Courier Company Invoice'!C:C)</f>
        <v>0.68</v>
      </c>
      <c r="R53" s="11">
        <f t="shared" si="5"/>
        <v>1</v>
      </c>
      <c r="S53" s="9" t="str">
        <f>_xlfn.XLOOKUP(C:C,'Courier Company Invoice'!E:E,'Courier Company Invoice'!F:F)</f>
        <v>d</v>
      </c>
      <c r="T53" s="11">
        <f>ROUND(_xlfn.XLOOKUP(A:A,'Courier Company Invoice'!B:B,'Courier Company Invoice'!H:H),2)</f>
        <v>90.2</v>
      </c>
      <c r="U53" s="11">
        <f t="shared" si="6"/>
        <v>-44.800000000000004</v>
      </c>
      <c r="V53" s="11">
        <f t="shared" si="7"/>
        <v>-98.678414096916313</v>
      </c>
      <c r="W53" s="11">
        <f t="shared" si="8"/>
        <v>90.8</v>
      </c>
      <c r="X53" s="11">
        <f t="shared" si="9"/>
        <v>0</v>
      </c>
    </row>
    <row r="54" spans="1:24" x14ac:dyDescent="0.25">
      <c r="A54" s="9">
        <v>2001807036</v>
      </c>
      <c r="B54" s="10">
        <f>_xlfn.XLOOKUP(A:A,'Courier Company Invoice'!B:B,'Courier Company Invoice'!A:A)</f>
        <v>1091117323005</v>
      </c>
      <c r="C54" s="9">
        <f>_xlfn.XLOOKUP(A:A,'Courier Company Invoice'!B:B,'Courier Company Invoice'!E:E)</f>
        <v>516503</v>
      </c>
      <c r="D54" s="9" t="str">
        <f>_xlfn.XLOOKUP(A:A,'Courier Company Invoice'!B:B,'Courier Company Invoice'!G:G)</f>
        <v>Forward charges</v>
      </c>
      <c r="E54" s="9" t="str">
        <f t="shared" si="0"/>
        <v>Yes</v>
      </c>
      <c r="F54" s="9" t="str">
        <f t="shared" si="1"/>
        <v>No</v>
      </c>
      <c r="G54" s="11">
        <f>SUMIF('Company X Order Report'!A:A,A:A,'Company X Order Report'!D:D)/1000</f>
        <v>1.4590000000000001</v>
      </c>
      <c r="H54" s="9">
        <f>SUMIF('Company X Order Report'!A:A,A:A,'Company X Order Report'!D:D)</f>
        <v>1459</v>
      </c>
      <c r="I54" s="11">
        <f t="shared" si="2"/>
        <v>1.5</v>
      </c>
      <c r="J54" s="9">
        <f t="shared" si="3"/>
        <v>1500</v>
      </c>
      <c r="K54" s="9" t="str">
        <f>_xlfn.XLOOKUP(C:C,'Company X Pincode Zones'!B:B,'Company X Pincode Zones'!C:C)</f>
        <v>d</v>
      </c>
      <c r="L54" s="11">
        <f>IF(AND(E54="Yes",K54="a"),'Courier Company Rates'!$A$2,IF(AND(E54="Yes",K54="b"),'Courier Company Rates'!$C$2,IF(AND(E54="Yes",K54="c"),'Courier Company Rates'!$E$2,IF(AND(E54="Yes",K54="d"),'Courier Company Rates'!$G$2,IF(AND(E54="Yes",K54="e"),'Courier Company Rates'!$I$2,0)))))</f>
        <v>45.4</v>
      </c>
      <c r="M54" s="11">
        <f>IF(I54&gt;0.5,IF(AND(E54="Yes",K54="a"),'Courier Company Rates'!$B$2,IF(AND(E54="Yes",K54="b"),'Courier Company Rates'!$D$2,IF(AND(E54="Yes",K54="c"),'Courier Company Rates'!$F$2,IF(AND(E54="Yes",K54="d"),'Courier Company Rates'!$H$2,IF(AND(E54="Yes",K54="e"),'Courier Company Rates'!$J$2,0))))),0)</f>
        <v>44.8</v>
      </c>
      <c r="N54" s="11">
        <f>IF(AND(F54="Yes",K54="a"),'Courier Company Rates'!$K$2,IF(AND(F54="Yes",K54="b"),'Courier Company Rates'!$M$2,IF(AND(F54="Yes",K54="c"),'Courier Company Rates'!$O$2,IF(AND(F54="Yes",K54="d"),'Courier Company Rates'!$Q$2,IF(AND(F54="Yes",K54="e"),'Courier Company Rates'!$S$2,0)))))</f>
        <v>0</v>
      </c>
      <c r="O54" s="11">
        <f>IF(I54&gt;0.5,IF(AND(F54="Yes",K54="a"),'Courier Company Rates'!$L$2,IF(AND(F54="Yes",K54="b"),'Courier Company Rates'!$N$2,IF(AND(F54="Yes",K54="c"),'Courier Company Rates'!$P$2,IF(AND(F54="Yes",K54="d"),'Courier Company Rates'!$R$2,IF(AND(F54="Yes",K54="e"),'Courier Company Rates'!$T$2,0))))),0)</f>
        <v>0</v>
      </c>
      <c r="P54" s="11">
        <f t="shared" si="4"/>
        <v>135</v>
      </c>
      <c r="Q54" s="11">
        <f>_xlfn.XLOOKUP(A:A,'Courier Company Invoice'!B54,'Courier Company Invoice'!C:C)</f>
        <v>1.64</v>
      </c>
      <c r="R54" s="11">
        <f t="shared" si="5"/>
        <v>2</v>
      </c>
      <c r="S54" s="9" t="str">
        <f>_xlfn.XLOOKUP(C:C,'Courier Company Invoice'!E:E,'Courier Company Invoice'!F:F)</f>
        <v>d</v>
      </c>
      <c r="T54" s="11">
        <f>ROUND(_xlfn.XLOOKUP(A:A,'Courier Company Invoice'!B:B,'Courier Company Invoice'!H:H),2)</f>
        <v>179.8</v>
      </c>
      <c r="U54" s="11">
        <f t="shared" si="6"/>
        <v>-44.800000000000011</v>
      </c>
      <c r="V54" s="11">
        <f t="shared" si="7"/>
        <v>-33.185185185185198</v>
      </c>
      <c r="W54" s="11">
        <f t="shared" si="8"/>
        <v>61.823166552433165</v>
      </c>
      <c r="X54" s="11">
        <f t="shared" si="9"/>
        <v>0</v>
      </c>
    </row>
    <row r="55" spans="1:24" x14ac:dyDescent="0.25">
      <c r="A55" s="9">
        <v>2001807084</v>
      </c>
      <c r="B55" s="10">
        <f>_xlfn.XLOOKUP(A:A,'Courier Company Invoice'!B:B,'Courier Company Invoice'!A:A)</f>
        <v>1091117323215</v>
      </c>
      <c r="C55" s="9">
        <f>_xlfn.XLOOKUP(A:A,'Courier Company Invoice'!B:B,'Courier Company Invoice'!E:E)</f>
        <v>742103</v>
      </c>
      <c r="D55" s="9" t="str">
        <f>_xlfn.XLOOKUP(A:A,'Courier Company Invoice'!B:B,'Courier Company Invoice'!G:G)</f>
        <v>Forward charges</v>
      </c>
      <c r="E55" s="9" t="str">
        <f t="shared" si="0"/>
        <v>Yes</v>
      </c>
      <c r="F55" s="9" t="str">
        <f t="shared" si="1"/>
        <v>No</v>
      </c>
      <c r="G55" s="11">
        <f>SUMIF('Company X Order Report'!A:A,A:A,'Company X Order Report'!D:D)/1000</f>
        <v>0.5</v>
      </c>
      <c r="H55" s="9">
        <f>SUMIF('Company X Order Report'!A:A,A:A,'Company X Order Report'!D:D)</f>
        <v>500</v>
      </c>
      <c r="I55" s="11">
        <f t="shared" si="2"/>
        <v>0.5</v>
      </c>
      <c r="J55" s="9">
        <f t="shared" si="3"/>
        <v>500</v>
      </c>
      <c r="K55" s="9" t="str">
        <f>_xlfn.XLOOKUP(C:C,'Company X Pincode Zones'!B:B,'Company X Pincode Zones'!C:C)</f>
        <v>d</v>
      </c>
      <c r="L55" s="11">
        <f>IF(AND(E55="Yes",K55="a"),'Courier Company Rates'!$A$2,IF(AND(E55="Yes",K55="b"),'Courier Company Rates'!$C$2,IF(AND(E55="Yes",K55="c"),'Courier Company Rates'!$E$2,IF(AND(E55="Yes",K55="d"),'Courier Company Rates'!$G$2,IF(AND(E55="Yes",K55="e"),'Courier Company Rates'!$I$2,0)))))</f>
        <v>45.4</v>
      </c>
      <c r="M55" s="11">
        <f>IF(I55&gt;0.5,IF(AND(E55="Yes",K55="a"),'Courier Company Rates'!$B$2,IF(AND(E55="Yes",K55="b"),'Courier Company Rates'!$D$2,IF(AND(E55="Yes",K55="c"),'Courier Company Rates'!$F$2,IF(AND(E55="Yes",K55="d"),'Courier Company Rates'!$H$2,IF(AND(E55="Yes",K55="e"),'Courier Company Rates'!$J$2,0))))),0)</f>
        <v>0</v>
      </c>
      <c r="N55" s="11">
        <f>IF(AND(F55="Yes",K55="a"),'Courier Company Rates'!$K$2,IF(AND(F55="Yes",K55="b"),'Courier Company Rates'!$M$2,IF(AND(F55="Yes",K55="c"),'Courier Company Rates'!$O$2,IF(AND(F55="Yes",K55="d"),'Courier Company Rates'!$Q$2,IF(AND(F55="Yes",K55="e"),'Courier Company Rates'!$S$2,0)))))</f>
        <v>0</v>
      </c>
      <c r="O55" s="11">
        <f>IF(I55&gt;0.5,IF(AND(F55="Yes",K55="a"),'Courier Company Rates'!$L$2,IF(AND(F55="Yes",K55="b"),'Courier Company Rates'!$N$2,IF(AND(F55="Yes",K55="c"),'Courier Company Rates'!$P$2,IF(AND(F55="Yes",K55="d"),'Courier Company Rates'!$R$2,IF(AND(F55="Yes",K55="e"),'Courier Company Rates'!$T$2,0))))),0)</f>
        <v>0</v>
      </c>
      <c r="P55" s="11">
        <f t="shared" si="4"/>
        <v>45.4</v>
      </c>
      <c r="Q55" s="11">
        <f>_xlfn.XLOOKUP(A:A,'Courier Company Invoice'!B55,'Courier Company Invoice'!C:C)</f>
        <v>0.67</v>
      </c>
      <c r="R55" s="11">
        <f t="shared" si="5"/>
        <v>1</v>
      </c>
      <c r="S55" s="9" t="str">
        <f>_xlfn.XLOOKUP(C:C,'Courier Company Invoice'!E:E,'Courier Company Invoice'!F:F)</f>
        <v>d</v>
      </c>
      <c r="T55" s="11">
        <f>ROUND(_xlfn.XLOOKUP(A:A,'Courier Company Invoice'!B:B,'Courier Company Invoice'!H:H),2)</f>
        <v>90.2</v>
      </c>
      <c r="U55" s="11">
        <f t="shared" si="6"/>
        <v>-44.800000000000004</v>
      </c>
      <c r="V55" s="11">
        <f t="shared" si="7"/>
        <v>-98.678414096916313</v>
      </c>
      <c r="W55" s="11">
        <f t="shared" si="8"/>
        <v>90.8</v>
      </c>
      <c r="X55" s="11">
        <f t="shared" si="9"/>
        <v>0</v>
      </c>
    </row>
    <row r="56" spans="1:24" x14ac:dyDescent="0.25">
      <c r="A56" s="9">
        <v>2001807362</v>
      </c>
      <c r="B56" s="10">
        <f>_xlfn.XLOOKUP(A:A,'Courier Company Invoice'!B:B,'Courier Company Invoice'!A:A)</f>
        <v>1091117324394</v>
      </c>
      <c r="C56" s="9">
        <f>_xlfn.XLOOKUP(A:A,'Courier Company Invoice'!B:B,'Courier Company Invoice'!E:E)</f>
        <v>452018</v>
      </c>
      <c r="D56" s="9" t="str">
        <f>_xlfn.XLOOKUP(A:A,'Courier Company Invoice'!B:B,'Courier Company Invoice'!G:G)</f>
        <v>Forward charges</v>
      </c>
      <c r="E56" s="9" t="str">
        <f t="shared" si="0"/>
        <v>Yes</v>
      </c>
      <c r="F56" s="9" t="str">
        <f t="shared" si="1"/>
        <v>No</v>
      </c>
      <c r="G56" s="11">
        <f>SUMIF('Company X Order Report'!A:A,A:A,'Company X Order Report'!D:D)/1000</f>
        <v>2.016</v>
      </c>
      <c r="H56" s="9">
        <f>SUMIF('Company X Order Report'!A:A,A:A,'Company X Order Report'!D:D)</f>
        <v>2016</v>
      </c>
      <c r="I56" s="11">
        <f t="shared" si="2"/>
        <v>2.5</v>
      </c>
      <c r="J56" s="9">
        <f t="shared" si="3"/>
        <v>2500</v>
      </c>
      <c r="K56" s="9" t="str">
        <f>_xlfn.XLOOKUP(C:C,'Company X Pincode Zones'!B:B,'Company X Pincode Zones'!C:C)</f>
        <v>d</v>
      </c>
      <c r="L56" s="11">
        <f>IF(AND(E56="Yes",K56="a"),'Courier Company Rates'!$A$2,IF(AND(E56="Yes",K56="b"),'Courier Company Rates'!$C$2,IF(AND(E56="Yes",K56="c"),'Courier Company Rates'!$E$2,IF(AND(E56="Yes",K56="d"),'Courier Company Rates'!$G$2,IF(AND(E56="Yes",K56="e"),'Courier Company Rates'!$I$2,0)))))</f>
        <v>45.4</v>
      </c>
      <c r="M56" s="11">
        <f>IF(I56&gt;0.5,IF(AND(E56="Yes",K56="a"),'Courier Company Rates'!$B$2,IF(AND(E56="Yes",K56="b"),'Courier Company Rates'!$D$2,IF(AND(E56="Yes",K56="c"),'Courier Company Rates'!$F$2,IF(AND(E56="Yes",K56="d"),'Courier Company Rates'!$H$2,IF(AND(E56="Yes",K56="e"),'Courier Company Rates'!$J$2,0))))),0)</f>
        <v>44.8</v>
      </c>
      <c r="N56" s="11">
        <f>IF(AND(F56="Yes",K56="a"),'Courier Company Rates'!$K$2,IF(AND(F56="Yes",K56="b"),'Courier Company Rates'!$M$2,IF(AND(F56="Yes",K56="c"),'Courier Company Rates'!$O$2,IF(AND(F56="Yes",K56="d"),'Courier Company Rates'!$Q$2,IF(AND(F56="Yes",K56="e"),'Courier Company Rates'!$S$2,0)))))</f>
        <v>0</v>
      </c>
      <c r="O56" s="11">
        <f>IF(I56&gt;0.5,IF(AND(F56="Yes",K56="a"),'Courier Company Rates'!$L$2,IF(AND(F56="Yes",K56="b"),'Courier Company Rates'!$N$2,IF(AND(F56="Yes",K56="c"),'Courier Company Rates'!$P$2,IF(AND(F56="Yes",K56="d"),'Courier Company Rates'!$R$2,IF(AND(F56="Yes",K56="e"),'Courier Company Rates'!$T$2,0))))),0)</f>
        <v>0</v>
      </c>
      <c r="P56" s="11">
        <f t="shared" si="4"/>
        <v>224.6</v>
      </c>
      <c r="Q56" s="11">
        <f>_xlfn.XLOOKUP(A:A,'Courier Company Invoice'!B56,'Courier Company Invoice'!C:C)</f>
        <v>2</v>
      </c>
      <c r="R56" s="11">
        <f t="shared" si="5"/>
        <v>2</v>
      </c>
      <c r="S56" s="9" t="str">
        <f>_xlfn.XLOOKUP(C:C,'Courier Company Invoice'!E:E,'Courier Company Invoice'!F:F)</f>
        <v>d</v>
      </c>
      <c r="T56" s="11">
        <f>ROUND(_xlfn.XLOOKUP(A:A,'Courier Company Invoice'!B:B,'Courier Company Invoice'!H:H),2)</f>
        <v>179.8</v>
      </c>
      <c r="U56" s="11">
        <f t="shared" si="6"/>
        <v>44.799999999999983</v>
      </c>
      <c r="V56" s="11">
        <f t="shared" si="7"/>
        <v>19.94657168299198</v>
      </c>
      <c r="W56" s="11">
        <f t="shared" si="8"/>
        <v>44.742063492063487</v>
      </c>
      <c r="X56" s="11">
        <f t="shared" si="9"/>
        <v>0</v>
      </c>
    </row>
    <row r="57" spans="1:24" x14ac:dyDescent="0.25">
      <c r="A57" s="9">
        <v>2001807415</v>
      </c>
      <c r="B57" s="10">
        <f>_xlfn.XLOOKUP(A:A,'Courier Company Invoice'!B:B,'Courier Company Invoice'!A:A)</f>
        <v>1091117325094</v>
      </c>
      <c r="C57" s="9">
        <f>_xlfn.XLOOKUP(A:A,'Courier Company Invoice'!B:B,'Courier Company Invoice'!E:E)</f>
        <v>208001</v>
      </c>
      <c r="D57" s="9" t="str">
        <f>_xlfn.XLOOKUP(A:A,'Courier Company Invoice'!B:B,'Courier Company Invoice'!G:G)</f>
        <v>Forward charges</v>
      </c>
      <c r="E57" s="9" t="str">
        <f t="shared" si="0"/>
        <v>Yes</v>
      </c>
      <c r="F57" s="9" t="str">
        <f t="shared" si="1"/>
        <v>No</v>
      </c>
      <c r="G57" s="11">
        <f>SUMIF('Company X Order Report'!A:A,A:A,'Company X Order Report'!D:D)/1000</f>
        <v>1.048</v>
      </c>
      <c r="H57" s="9">
        <f>SUMIF('Company X Order Report'!A:A,A:A,'Company X Order Report'!D:D)</f>
        <v>1048</v>
      </c>
      <c r="I57" s="11">
        <f t="shared" si="2"/>
        <v>1.5</v>
      </c>
      <c r="J57" s="9">
        <f t="shared" si="3"/>
        <v>1500</v>
      </c>
      <c r="K57" s="9" t="str">
        <f>_xlfn.XLOOKUP(C:C,'Company X Pincode Zones'!B:B,'Company X Pincode Zones'!C:C)</f>
        <v>b</v>
      </c>
      <c r="L57" s="11">
        <f>IF(AND(E57="Yes",K57="a"),'Courier Company Rates'!$A$2,IF(AND(E57="Yes",K57="b"),'Courier Company Rates'!$C$2,IF(AND(E57="Yes",K57="c"),'Courier Company Rates'!$E$2,IF(AND(E57="Yes",K57="d"),'Courier Company Rates'!$G$2,IF(AND(E57="Yes",K57="e"),'Courier Company Rates'!$I$2,0)))))</f>
        <v>33</v>
      </c>
      <c r="M57" s="11">
        <f>IF(I57&gt;0.5,IF(AND(E57="Yes",K57="a"),'Courier Company Rates'!$B$2,IF(AND(E57="Yes",K57="b"),'Courier Company Rates'!$D$2,IF(AND(E57="Yes",K57="c"),'Courier Company Rates'!$F$2,IF(AND(E57="Yes",K57="d"),'Courier Company Rates'!$H$2,IF(AND(E57="Yes",K57="e"),'Courier Company Rates'!$J$2,0))))),0)</f>
        <v>28.3</v>
      </c>
      <c r="N57" s="11">
        <f>IF(AND(F57="Yes",K57="a"),'Courier Company Rates'!$K$2,IF(AND(F57="Yes",K57="b"),'Courier Company Rates'!$M$2,IF(AND(F57="Yes",K57="c"),'Courier Company Rates'!$O$2,IF(AND(F57="Yes",K57="d"),'Courier Company Rates'!$Q$2,IF(AND(F57="Yes",K57="e"),'Courier Company Rates'!$S$2,0)))))</f>
        <v>0</v>
      </c>
      <c r="O57" s="11">
        <f>IF(I57&gt;0.5,IF(AND(F57="Yes",K57="a"),'Courier Company Rates'!$L$2,IF(AND(F57="Yes",K57="b"),'Courier Company Rates'!$N$2,IF(AND(F57="Yes",K57="c"),'Courier Company Rates'!$P$2,IF(AND(F57="Yes",K57="d"),'Courier Company Rates'!$R$2,IF(AND(F57="Yes",K57="e"),'Courier Company Rates'!$T$2,0))))),0)</f>
        <v>0</v>
      </c>
      <c r="P57" s="11">
        <f t="shared" si="4"/>
        <v>89.6</v>
      </c>
      <c r="Q57" s="11">
        <f>_xlfn.XLOOKUP(A:A,'Courier Company Invoice'!B57,'Courier Company Invoice'!C:C)</f>
        <v>1</v>
      </c>
      <c r="R57" s="11">
        <f t="shared" si="5"/>
        <v>1</v>
      </c>
      <c r="S57" s="9" t="str">
        <f>_xlfn.XLOOKUP(C:C,'Courier Company Invoice'!E:E,'Courier Company Invoice'!F:F)</f>
        <v>b</v>
      </c>
      <c r="T57" s="11">
        <f>ROUND(_xlfn.XLOOKUP(A:A,'Courier Company Invoice'!B:B,'Courier Company Invoice'!H:H),2)</f>
        <v>61.3</v>
      </c>
      <c r="U57" s="11">
        <f t="shared" si="6"/>
        <v>28.299999999999997</v>
      </c>
      <c r="V57" s="11">
        <f t="shared" si="7"/>
        <v>31.584821428571431</v>
      </c>
      <c r="W57" s="11">
        <f t="shared" si="8"/>
        <v>58.492366412213734</v>
      </c>
      <c r="X57" s="11">
        <f t="shared" si="9"/>
        <v>0</v>
      </c>
    </row>
    <row r="58" spans="1:24" x14ac:dyDescent="0.25">
      <c r="A58" s="9">
        <v>2001809592</v>
      </c>
      <c r="B58" s="10">
        <f>_xlfn.XLOOKUP(A:A,'Courier Company Invoice'!B:B,'Courier Company Invoice'!A:A)</f>
        <v>1091117616121</v>
      </c>
      <c r="C58" s="9">
        <f>_xlfn.XLOOKUP(A:A,'Courier Company Invoice'!B:B,'Courier Company Invoice'!E:E)</f>
        <v>244713</v>
      </c>
      <c r="D58" s="9" t="str">
        <f>_xlfn.XLOOKUP(A:A,'Courier Company Invoice'!B:B,'Courier Company Invoice'!G:G)</f>
        <v>Forward charges</v>
      </c>
      <c r="E58" s="9" t="str">
        <f t="shared" si="0"/>
        <v>Yes</v>
      </c>
      <c r="F58" s="9" t="str">
        <f t="shared" si="1"/>
        <v>No</v>
      </c>
      <c r="G58" s="11">
        <f>SUMIF('Company X Order Report'!A:A,A:A,'Company X Order Report'!D:D)/1000</f>
        <v>1.5049999999999999</v>
      </c>
      <c r="H58" s="9">
        <f>SUMIF('Company X Order Report'!A:A,A:A,'Company X Order Report'!D:D)</f>
        <v>1505</v>
      </c>
      <c r="I58" s="11">
        <f t="shared" si="2"/>
        <v>2</v>
      </c>
      <c r="J58" s="9">
        <f t="shared" si="3"/>
        <v>2000</v>
      </c>
      <c r="K58" s="9" t="str">
        <f>_xlfn.XLOOKUP(C:C,'Company X Pincode Zones'!B:B,'Company X Pincode Zones'!C:C)</f>
        <v>b</v>
      </c>
      <c r="L58" s="11">
        <f>IF(AND(E58="Yes",K58="a"),'Courier Company Rates'!$A$2,IF(AND(E58="Yes",K58="b"),'Courier Company Rates'!$C$2,IF(AND(E58="Yes",K58="c"),'Courier Company Rates'!$E$2,IF(AND(E58="Yes",K58="d"),'Courier Company Rates'!$G$2,IF(AND(E58="Yes",K58="e"),'Courier Company Rates'!$I$2,0)))))</f>
        <v>33</v>
      </c>
      <c r="M58" s="11">
        <f>IF(I58&gt;0.5,IF(AND(E58="Yes",K58="a"),'Courier Company Rates'!$B$2,IF(AND(E58="Yes",K58="b"),'Courier Company Rates'!$D$2,IF(AND(E58="Yes",K58="c"),'Courier Company Rates'!$F$2,IF(AND(E58="Yes",K58="d"),'Courier Company Rates'!$H$2,IF(AND(E58="Yes",K58="e"),'Courier Company Rates'!$J$2,0))))),0)</f>
        <v>28.3</v>
      </c>
      <c r="N58" s="11">
        <f>IF(AND(F58="Yes",K58="a"),'Courier Company Rates'!$K$2,IF(AND(F58="Yes",K58="b"),'Courier Company Rates'!$M$2,IF(AND(F58="Yes",K58="c"),'Courier Company Rates'!$O$2,IF(AND(F58="Yes",K58="d"),'Courier Company Rates'!$Q$2,IF(AND(F58="Yes",K58="e"),'Courier Company Rates'!$S$2,0)))))</f>
        <v>0</v>
      </c>
      <c r="O58" s="11">
        <f>IF(I58&gt;0.5,IF(AND(F58="Yes",K58="a"),'Courier Company Rates'!$L$2,IF(AND(F58="Yes",K58="b"),'Courier Company Rates'!$N$2,IF(AND(F58="Yes",K58="c"),'Courier Company Rates'!$P$2,IF(AND(F58="Yes",K58="d"),'Courier Company Rates'!$R$2,IF(AND(F58="Yes",K58="e"),'Courier Company Rates'!$T$2,0))))),0)</f>
        <v>0</v>
      </c>
      <c r="P58" s="11">
        <f t="shared" si="4"/>
        <v>117.9</v>
      </c>
      <c r="Q58" s="11">
        <f>_xlfn.XLOOKUP(A:A,'Courier Company Invoice'!B58,'Courier Company Invoice'!C:C)</f>
        <v>1.5</v>
      </c>
      <c r="R58" s="11">
        <f t="shared" si="5"/>
        <v>1.5</v>
      </c>
      <c r="S58" s="9" t="str">
        <f>_xlfn.XLOOKUP(C:C,'Courier Company Invoice'!E:E,'Courier Company Invoice'!F:F)</f>
        <v>b</v>
      </c>
      <c r="T58" s="11">
        <f>ROUND(_xlfn.XLOOKUP(A:A,'Courier Company Invoice'!B:B,'Courier Company Invoice'!H:H),2)</f>
        <v>89.6</v>
      </c>
      <c r="U58" s="11">
        <f t="shared" si="6"/>
        <v>28.300000000000011</v>
      </c>
      <c r="V58" s="11">
        <f t="shared" si="7"/>
        <v>24.003392705682792</v>
      </c>
      <c r="W58" s="11">
        <f t="shared" si="8"/>
        <v>40.730897009966782</v>
      </c>
      <c r="X58" s="11">
        <f t="shared" si="9"/>
        <v>0</v>
      </c>
    </row>
    <row r="59" spans="1:24" x14ac:dyDescent="0.25">
      <c r="A59" s="9">
        <v>2001809794</v>
      </c>
      <c r="B59" s="10">
        <f>_xlfn.XLOOKUP(A:A,'Courier Company Invoice'!B:B,'Courier Company Invoice'!A:A)</f>
        <v>1091117795531</v>
      </c>
      <c r="C59" s="9">
        <f>_xlfn.XLOOKUP(A:A,'Courier Company Invoice'!B:B,'Courier Company Invoice'!E:E)</f>
        <v>580007</v>
      </c>
      <c r="D59" s="9" t="str">
        <f>_xlfn.XLOOKUP(A:A,'Courier Company Invoice'!B:B,'Courier Company Invoice'!G:G)</f>
        <v>Forward charges</v>
      </c>
      <c r="E59" s="9" t="str">
        <f t="shared" si="0"/>
        <v>Yes</v>
      </c>
      <c r="F59" s="9" t="str">
        <f t="shared" si="1"/>
        <v>No</v>
      </c>
      <c r="G59" s="11">
        <f>SUMIF('Company X Order Report'!A:A,A:A,'Company X Order Report'!D:D)/1000</f>
        <v>1.5169999999999999</v>
      </c>
      <c r="H59" s="9">
        <f>SUMIF('Company X Order Report'!A:A,A:A,'Company X Order Report'!D:D)</f>
        <v>1517</v>
      </c>
      <c r="I59" s="11">
        <f t="shared" si="2"/>
        <v>2</v>
      </c>
      <c r="J59" s="9">
        <f t="shared" si="3"/>
        <v>2000</v>
      </c>
      <c r="K59" s="9" t="str">
        <f>_xlfn.XLOOKUP(C:C,'Company X Pincode Zones'!B:B,'Company X Pincode Zones'!C:C)</f>
        <v>d</v>
      </c>
      <c r="L59" s="11">
        <f>IF(AND(E59="Yes",K59="a"),'Courier Company Rates'!$A$2,IF(AND(E59="Yes",K59="b"),'Courier Company Rates'!$C$2,IF(AND(E59="Yes",K59="c"),'Courier Company Rates'!$E$2,IF(AND(E59="Yes",K59="d"),'Courier Company Rates'!$G$2,IF(AND(E59="Yes",K59="e"),'Courier Company Rates'!$I$2,0)))))</f>
        <v>45.4</v>
      </c>
      <c r="M59" s="11">
        <f>IF(I59&gt;0.5,IF(AND(E59="Yes",K59="a"),'Courier Company Rates'!$B$2,IF(AND(E59="Yes",K59="b"),'Courier Company Rates'!$D$2,IF(AND(E59="Yes",K59="c"),'Courier Company Rates'!$F$2,IF(AND(E59="Yes",K59="d"),'Courier Company Rates'!$H$2,IF(AND(E59="Yes",K59="e"),'Courier Company Rates'!$J$2,0))))),0)</f>
        <v>44.8</v>
      </c>
      <c r="N59" s="11">
        <f>IF(AND(F59="Yes",K59="a"),'Courier Company Rates'!$K$2,IF(AND(F59="Yes",K59="b"),'Courier Company Rates'!$M$2,IF(AND(F59="Yes",K59="c"),'Courier Company Rates'!$O$2,IF(AND(F59="Yes",K59="d"),'Courier Company Rates'!$Q$2,IF(AND(F59="Yes",K59="e"),'Courier Company Rates'!$S$2,0)))))</f>
        <v>0</v>
      </c>
      <c r="O59" s="11">
        <f>IF(I59&gt;0.5,IF(AND(F59="Yes",K59="a"),'Courier Company Rates'!$L$2,IF(AND(F59="Yes",K59="b"),'Courier Company Rates'!$N$2,IF(AND(F59="Yes",K59="c"),'Courier Company Rates'!$P$2,IF(AND(F59="Yes",K59="d"),'Courier Company Rates'!$R$2,IF(AND(F59="Yes",K59="e"),'Courier Company Rates'!$T$2,0))))),0)</f>
        <v>0</v>
      </c>
      <c r="P59" s="11">
        <f t="shared" si="4"/>
        <v>179.8</v>
      </c>
      <c r="Q59" s="11">
        <f>_xlfn.XLOOKUP(A:A,'Courier Company Invoice'!B59,'Courier Company Invoice'!C:C)</f>
        <v>1.5</v>
      </c>
      <c r="R59" s="11">
        <f t="shared" si="5"/>
        <v>1.5</v>
      </c>
      <c r="S59" s="9" t="str">
        <f>_xlfn.XLOOKUP(C:C,'Courier Company Invoice'!E:E,'Courier Company Invoice'!F:F)</f>
        <v>d</v>
      </c>
      <c r="T59" s="11">
        <f>ROUND(_xlfn.XLOOKUP(A:A,'Courier Company Invoice'!B:B,'Courier Company Invoice'!H:H),2)</f>
        <v>135</v>
      </c>
      <c r="U59" s="11">
        <f t="shared" si="6"/>
        <v>44.800000000000011</v>
      </c>
      <c r="V59" s="11">
        <f t="shared" si="7"/>
        <v>24.916573971078982</v>
      </c>
      <c r="W59" s="11">
        <f t="shared" si="8"/>
        <v>59.459459459459453</v>
      </c>
      <c r="X59" s="11">
        <f t="shared" si="9"/>
        <v>0</v>
      </c>
    </row>
    <row r="60" spans="1:24" x14ac:dyDescent="0.25">
      <c r="A60" s="9">
        <v>2001809820</v>
      </c>
      <c r="B60" s="10">
        <f>_xlfn.XLOOKUP(A:A,'Courier Company Invoice'!B:B,'Courier Company Invoice'!A:A)</f>
        <v>1091117795623</v>
      </c>
      <c r="C60" s="9">
        <f>_xlfn.XLOOKUP(A:A,'Courier Company Invoice'!B:B,'Courier Company Invoice'!E:E)</f>
        <v>360005</v>
      </c>
      <c r="D60" s="9" t="str">
        <f>_xlfn.XLOOKUP(A:A,'Courier Company Invoice'!B:B,'Courier Company Invoice'!G:G)</f>
        <v>Forward charges</v>
      </c>
      <c r="E60" s="9" t="str">
        <f t="shared" si="0"/>
        <v>Yes</v>
      </c>
      <c r="F60" s="9" t="str">
        <f t="shared" si="1"/>
        <v>No</v>
      </c>
      <c r="G60" s="11">
        <f>SUMIF('Company X Order Report'!A:A,A:A,'Company X Order Report'!D:D)/1000</f>
        <v>3.08</v>
      </c>
      <c r="H60" s="9">
        <f>SUMIF('Company X Order Report'!A:A,A:A,'Company X Order Report'!D:D)</f>
        <v>3080</v>
      </c>
      <c r="I60" s="11">
        <f t="shared" si="2"/>
        <v>3.5</v>
      </c>
      <c r="J60" s="9">
        <f t="shared" si="3"/>
        <v>3500</v>
      </c>
      <c r="K60" s="9" t="str">
        <f>_xlfn.XLOOKUP(C:C,'Company X Pincode Zones'!B:B,'Company X Pincode Zones'!C:C)</f>
        <v>d</v>
      </c>
      <c r="L60" s="11">
        <f>IF(AND(E60="Yes",K60="a"),'Courier Company Rates'!$A$2,IF(AND(E60="Yes",K60="b"),'Courier Company Rates'!$C$2,IF(AND(E60="Yes",K60="c"),'Courier Company Rates'!$E$2,IF(AND(E60="Yes",K60="d"),'Courier Company Rates'!$G$2,IF(AND(E60="Yes",K60="e"),'Courier Company Rates'!$I$2,0)))))</f>
        <v>45.4</v>
      </c>
      <c r="M60" s="11">
        <f>IF(I60&gt;0.5,IF(AND(E60="Yes",K60="a"),'Courier Company Rates'!$B$2,IF(AND(E60="Yes",K60="b"),'Courier Company Rates'!$D$2,IF(AND(E60="Yes",K60="c"),'Courier Company Rates'!$F$2,IF(AND(E60="Yes",K60="d"),'Courier Company Rates'!$H$2,IF(AND(E60="Yes",K60="e"),'Courier Company Rates'!$J$2,0))))),0)</f>
        <v>44.8</v>
      </c>
      <c r="N60" s="11">
        <f>IF(AND(F60="Yes",K60="a"),'Courier Company Rates'!$K$2,IF(AND(F60="Yes",K60="b"),'Courier Company Rates'!$M$2,IF(AND(F60="Yes",K60="c"),'Courier Company Rates'!$O$2,IF(AND(F60="Yes",K60="d"),'Courier Company Rates'!$Q$2,IF(AND(F60="Yes",K60="e"),'Courier Company Rates'!$S$2,0)))))</f>
        <v>0</v>
      </c>
      <c r="O60" s="11">
        <f>IF(I60&gt;0.5,IF(AND(F60="Yes",K60="a"),'Courier Company Rates'!$L$2,IF(AND(F60="Yes",K60="b"),'Courier Company Rates'!$N$2,IF(AND(F60="Yes",K60="c"),'Courier Company Rates'!$P$2,IF(AND(F60="Yes",K60="d"),'Courier Company Rates'!$R$2,IF(AND(F60="Yes",K60="e"),'Courier Company Rates'!$T$2,0))))),0)</f>
        <v>0</v>
      </c>
      <c r="P60" s="11">
        <f t="shared" si="4"/>
        <v>314.2</v>
      </c>
      <c r="Q60" s="11">
        <f>_xlfn.XLOOKUP(A:A,'Courier Company Invoice'!B60,'Courier Company Invoice'!C:C)</f>
        <v>3</v>
      </c>
      <c r="R60" s="11">
        <f t="shared" si="5"/>
        <v>3</v>
      </c>
      <c r="S60" s="9" t="str">
        <f>_xlfn.XLOOKUP(C:C,'Courier Company Invoice'!E:E,'Courier Company Invoice'!F:F)</f>
        <v>d</v>
      </c>
      <c r="T60" s="11">
        <f>ROUND(_xlfn.XLOOKUP(A:A,'Courier Company Invoice'!B:B,'Courier Company Invoice'!H:H),2)</f>
        <v>269.39999999999998</v>
      </c>
      <c r="U60" s="11">
        <f t="shared" si="6"/>
        <v>44.800000000000011</v>
      </c>
      <c r="V60" s="11">
        <f t="shared" si="7"/>
        <v>14.258434118395929</v>
      </c>
      <c r="W60" s="11">
        <f t="shared" si="8"/>
        <v>29.285714285714281</v>
      </c>
      <c r="X60" s="11">
        <f t="shared" si="9"/>
        <v>0</v>
      </c>
    </row>
    <row r="61" spans="1:24" x14ac:dyDescent="0.25">
      <c r="A61" s="9">
        <v>2001806471</v>
      </c>
      <c r="B61" s="10">
        <f>_xlfn.XLOOKUP(A:A,'Courier Company Invoice'!B:B,'Courier Company Invoice'!A:A)</f>
        <v>1091117223351</v>
      </c>
      <c r="C61" s="9">
        <f>_xlfn.XLOOKUP(A:A,'Courier Company Invoice'!B:B,'Courier Company Invoice'!E:E)</f>
        <v>313027</v>
      </c>
      <c r="D61" s="9" t="str">
        <f>_xlfn.XLOOKUP(A:A,'Courier Company Invoice'!B:B,'Courier Company Invoice'!G:G)</f>
        <v>Forward charges</v>
      </c>
      <c r="E61" s="9" t="str">
        <f t="shared" si="0"/>
        <v>Yes</v>
      </c>
      <c r="F61" s="9" t="str">
        <f t="shared" si="1"/>
        <v>No</v>
      </c>
      <c r="G61" s="11">
        <f>SUMIF('Company X Order Report'!A:A,A:A,'Company X Order Report'!D:D)/1000</f>
        <v>1.621</v>
      </c>
      <c r="H61" s="9">
        <f>SUMIF('Company X Order Report'!A:A,A:A,'Company X Order Report'!D:D)</f>
        <v>1621</v>
      </c>
      <c r="I61" s="11">
        <f t="shared" si="2"/>
        <v>2</v>
      </c>
      <c r="J61" s="9">
        <f t="shared" si="3"/>
        <v>2000</v>
      </c>
      <c r="K61" s="9" t="str">
        <f>_xlfn.XLOOKUP(C:C,'Company X Pincode Zones'!B:B,'Company X Pincode Zones'!C:C)</f>
        <v>b</v>
      </c>
      <c r="L61" s="11">
        <f>IF(AND(E61="Yes",K61="a"),'Courier Company Rates'!$A$2,IF(AND(E61="Yes",K61="b"),'Courier Company Rates'!$C$2,IF(AND(E61="Yes",K61="c"),'Courier Company Rates'!$E$2,IF(AND(E61="Yes",K61="d"),'Courier Company Rates'!$G$2,IF(AND(E61="Yes",K61="e"),'Courier Company Rates'!$I$2,0)))))</f>
        <v>33</v>
      </c>
      <c r="M61" s="11">
        <f>IF(I61&gt;0.5,IF(AND(E61="Yes",K61="a"),'Courier Company Rates'!$B$2,IF(AND(E61="Yes",K61="b"),'Courier Company Rates'!$D$2,IF(AND(E61="Yes",K61="c"),'Courier Company Rates'!$F$2,IF(AND(E61="Yes",K61="d"),'Courier Company Rates'!$H$2,IF(AND(E61="Yes",K61="e"),'Courier Company Rates'!$J$2,0))))),0)</f>
        <v>28.3</v>
      </c>
      <c r="N61" s="11">
        <f>IF(AND(F61="Yes",K61="a"),'Courier Company Rates'!$K$2,IF(AND(F61="Yes",K61="b"),'Courier Company Rates'!$M$2,IF(AND(F61="Yes",K61="c"),'Courier Company Rates'!$O$2,IF(AND(F61="Yes",K61="d"),'Courier Company Rates'!$Q$2,IF(AND(F61="Yes",K61="e"),'Courier Company Rates'!$S$2,0)))))</f>
        <v>0</v>
      </c>
      <c r="O61" s="11">
        <f>IF(I61&gt;0.5,IF(AND(F61="Yes",K61="a"),'Courier Company Rates'!$L$2,IF(AND(F61="Yes",K61="b"),'Courier Company Rates'!$N$2,IF(AND(F61="Yes",K61="c"),'Courier Company Rates'!$P$2,IF(AND(F61="Yes",K61="d"),'Courier Company Rates'!$R$2,IF(AND(F61="Yes",K61="e"),'Courier Company Rates'!$T$2,0))))),0)</f>
        <v>0</v>
      </c>
      <c r="P61" s="11">
        <f t="shared" si="4"/>
        <v>117.9</v>
      </c>
      <c r="Q61" s="11">
        <f>_xlfn.XLOOKUP(A:A,'Courier Company Invoice'!B61,'Courier Company Invoice'!C:C)</f>
        <v>1.7</v>
      </c>
      <c r="R61" s="11">
        <f t="shared" si="5"/>
        <v>2</v>
      </c>
      <c r="S61" s="9" t="str">
        <f>_xlfn.XLOOKUP(C:C,'Courier Company Invoice'!E:E,'Courier Company Invoice'!F:F)</f>
        <v>d</v>
      </c>
      <c r="T61" s="11">
        <f>ROUND(_xlfn.XLOOKUP(A:A,'Courier Company Invoice'!B:B,'Courier Company Invoice'!H:H),2)</f>
        <v>179.8</v>
      </c>
      <c r="U61" s="11">
        <f t="shared" si="6"/>
        <v>-61.900000000000006</v>
      </c>
      <c r="V61" s="11">
        <f t="shared" si="7"/>
        <v>-52.502120441051737</v>
      </c>
      <c r="W61" s="11">
        <f t="shared" si="8"/>
        <v>37.816162862430595</v>
      </c>
      <c r="X61" s="11">
        <f t="shared" si="9"/>
        <v>0</v>
      </c>
    </row>
    <row r="62" spans="1:24" x14ac:dyDescent="0.25">
      <c r="A62" s="9">
        <v>2001807241</v>
      </c>
      <c r="B62" s="10">
        <f>_xlfn.XLOOKUP(A:A,'Courier Company Invoice'!B:B,'Courier Company Invoice'!A:A)</f>
        <v>1091117324011</v>
      </c>
      <c r="C62" s="9">
        <f>_xlfn.XLOOKUP(A:A,'Courier Company Invoice'!B:B,'Courier Company Invoice'!E:E)</f>
        <v>341001</v>
      </c>
      <c r="D62" s="9" t="str">
        <f>_xlfn.XLOOKUP(A:A,'Courier Company Invoice'!B:B,'Courier Company Invoice'!G:G)</f>
        <v>Forward charges</v>
      </c>
      <c r="E62" s="9" t="str">
        <f t="shared" si="0"/>
        <v>Yes</v>
      </c>
      <c r="F62" s="9" t="str">
        <f t="shared" si="1"/>
        <v>No</v>
      </c>
      <c r="G62" s="11">
        <f>SUMIF('Company X Order Report'!A:A,A:A,'Company X Order Report'!D:D)/1000</f>
        <v>0.60699999999999998</v>
      </c>
      <c r="H62" s="9">
        <f>SUMIF('Company X Order Report'!A:A,A:A,'Company X Order Report'!D:D)</f>
        <v>607</v>
      </c>
      <c r="I62" s="11">
        <f t="shared" si="2"/>
        <v>1</v>
      </c>
      <c r="J62" s="9">
        <f t="shared" si="3"/>
        <v>1000</v>
      </c>
      <c r="K62" s="9" t="str">
        <f>_xlfn.XLOOKUP(C:C,'Company X Pincode Zones'!B:B,'Company X Pincode Zones'!C:C)</f>
        <v>b</v>
      </c>
      <c r="L62" s="11">
        <f>IF(AND(E62="Yes",K62="a"),'Courier Company Rates'!$A$2,IF(AND(E62="Yes",K62="b"),'Courier Company Rates'!$C$2,IF(AND(E62="Yes",K62="c"),'Courier Company Rates'!$E$2,IF(AND(E62="Yes",K62="d"),'Courier Company Rates'!$G$2,IF(AND(E62="Yes",K62="e"),'Courier Company Rates'!$I$2,0)))))</f>
        <v>33</v>
      </c>
      <c r="M62" s="11">
        <f>IF(I62&gt;0.5,IF(AND(E62="Yes",K62="a"),'Courier Company Rates'!$B$2,IF(AND(E62="Yes",K62="b"),'Courier Company Rates'!$D$2,IF(AND(E62="Yes",K62="c"),'Courier Company Rates'!$F$2,IF(AND(E62="Yes",K62="d"),'Courier Company Rates'!$H$2,IF(AND(E62="Yes",K62="e"),'Courier Company Rates'!$J$2,0))))),0)</f>
        <v>28.3</v>
      </c>
      <c r="N62" s="11">
        <f>IF(AND(F62="Yes",K62="a"),'Courier Company Rates'!$K$2,IF(AND(F62="Yes",K62="b"),'Courier Company Rates'!$M$2,IF(AND(F62="Yes",K62="c"),'Courier Company Rates'!$O$2,IF(AND(F62="Yes",K62="d"),'Courier Company Rates'!$Q$2,IF(AND(F62="Yes",K62="e"),'Courier Company Rates'!$S$2,0)))))</f>
        <v>0</v>
      </c>
      <c r="O62" s="11">
        <f>IF(I62&gt;0.5,IF(AND(F62="Yes",K62="a"),'Courier Company Rates'!$L$2,IF(AND(F62="Yes",K62="b"),'Courier Company Rates'!$N$2,IF(AND(F62="Yes",K62="c"),'Courier Company Rates'!$P$2,IF(AND(F62="Yes",K62="d"),'Courier Company Rates'!$R$2,IF(AND(F62="Yes",K62="e"),'Courier Company Rates'!$T$2,0))))),0)</f>
        <v>0</v>
      </c>
      <c r="P62" s="11">
        <f t="shared" si="4"/>
        <v>61.3</v>
      </c>
      <c r="Q62" s="11">
        <f>_xlfn.XLOOKUP(A:A,'Courier Company Invoice'!B62,'Courier Company Invoice'!C:C)</f>
        <v>0.79</v>
      </c>
      <c r="R62" s="11">
        <f t="shared" si="5"/>
        <v>1</v>
      </c>
      <c r="S62" s="9" t="str">
        <f>_xlfn.XLOOKUP(C:C,'Courier Company Invoice'!E:E,'Courier Company Invoice'!F:F)</f>
        <v>d</v>
      </c>
      <c r="T62" s="11">
        <f>ROUND(_xlfn.XLOOKUP(A:A,'Courier Company Invoice'!B:B,'Courier Company Invoice'!H:H),2)</f>
        <v>90.2</v>
      </c>
      <c r="U62" s="11">
        <f t="shared" si="6"/>
        <v>-28.900000000000006</v>
      </c>
      <c r="V62" s="11">
        <f t="shared" si="7"/>
        <v>-47.145187601957595</v>
      </c>
      <c r="W62" s="11">
        <f t="shared" si="8"/>
        <v>100.98846787479407</v>
      </c>
      <c r="X62" s="11">
        <f t="shared" si="9"/>
        <v>0</v>
      </c>
    </row>
    <row r="63" spans="1:24" x14ac:dyDescent="0.25">
      <c r="A63" s="9">
        <v>2001807981</v>
      </c>
      <c r="B63" s="10">
        <f>_xlfn.XLOOKUP(A:A,'Courier Company Invoice'!B:B,'Courier Company Invoice'!A:A)</f>
        <v>1091117327570</v>
      </c>
      <c r="C63" s="9">
        <f>_xlfn.XLOOKUP(A:A,'Courier Company Invoice'!B:B,'Courier Company Invoice'!E:E)</f>
        <v>332715</v>
      </c>
      <c r="D63" s="9" t="str">
        <f>_xlfn.XLOOKUP(A:A,'Courier Company Invoice'!B:B,'Courier Company Invoice'!G:G)</f>
        <v>Forward charges</v>
      </c>
      <c r="E63" s="9" t="str">
        <f t="shared" si="0"/>
        <v>Yes</v>
      </c>
      <c r="F63" s="9" t="str">
        <f t="shared" si="1"/>
        <v>No</v>
      </c>
      <c r="G63" s="11">
        <f>SUMIF('Company X Order Report'!A:A,A:A,'Company X Order Report'!D:D)/1000</f>
        <v>0.5</v>
      </c>
      <c r="H63" s="9">
        <f>SUMIF('Company X Order Report'!A:A,A:A,'Company X Order Report'!D:D)</f>
        <v>500</v>
      </c>
      <c r="I63" s="11">
        <f t="shared" si="2"/>
        <v>0.5</v>
      </c>
      <c r="J63" s="9">
        <f t="shared" si="3"/>
        <v>500</v>
      </c>
      <c r="K63" s="9" t="str">
        <f>_xlfn.XLOOKUP(C:C,'Company X Pincode Zones'!B:B,'Company X Pincode Zones'!C:C)</f>
        <v>b</v>
      </c>
      <c r="L63" s="11">
        <f>IF(AND(E63="Yes",K63="a"),'Courier Company Rates'!$A$2,IF(AND(E63="Yes",K63="b"),'Courier Company Rates'!$C$2,IF(AND(E63="Yes",K63="c"),'Courier Company Rates'!$E$2,IF(AND(E63="Yes",K63="d"),'Courier Company Rates'!$G$2,IF(AND(E63="Yes",K63="e"),'Courier Company Rates'!$I$2,0)))))</f>
        <v>33</v>
      </c>
      <c r="M63" s="11">
        <f>IF(I63&gt;0.5,IF(AND(E63="Yes",K63="a"),'Courier Company Rates'!$B$2,IF(AND(E63="Yes",K63="b"),'Courier Company Rates'!$D$2,IF(AND(E63="Yes",K63="c"),'Courier Company Rates'!$F$2,IF(AND(E63="Yes",K63="d"),'Courier Company Rates'!$H$2,IF(AND(E63="Yes",K63="e"),'Courier Company Rates'!$J$2,0))))),0)</f>
        <v>0</v>
      </c>
      <c r="N63" s="11">
        <f>IF(AND(F63="Yes",K63="a"),'Courier Company Rates'!$K$2,IF(AND(F63="Yes",K63="b"),'Courier Company Rates'!$M$2,IF(AND(F63="Yes",K63="c"),'Courier Company Rates'!$O$2,IF(AND(F63="Yes",K63="d"),'Courier Company Rates'!$Q$2,IF(AND(F63="Yes",K63="e"),'Courier Company Rates'!$S$2,0)))))</f>
        <v>0</v>
      </c>
      <c r="O63" s="11">
        <f>IF(I63&gt;0.5,IF(AND(F63="Yes",K63="a"),'Courier Company Rates'!$L$2,IF(AND(F63="Yes",K63="b"),'Courier Company Rates'!$N$2,IF(AND(F63="Yes",K63="c"),'Courier Company Rates'!$P$2,IF(AND(F63="Yes",K63="d"),'Courier Company Rates'!$R$2,IF(AND(F63="Yes",K63="e"),'Courier Company Rates'!$T$2,0))))),0)</f>
        <v>0</v>
      </c>
      <c r="P63" s="11">
        <f t="shared" si="4"/>
        <v>33</v>
      </c>
      <c r="Q63" s="11">
        <f>_xlfn.XLOOKUP(A:A,'Courier Company Invoice'!B63,'Courier Company Invoice'!C:C)</f>
        <v>0.5</v>
      </c>
      <c r="R63" s="11">
        <f t="shared" si="5"/>
        <v>0.5</v>
      </c>
      <c r="S63" s="9" t="str">
        <f>_xlfn.XLOOKUP(C:C,'Courier Company Invoice'!E:E,'Courier Company Invoice'!F:F)</f>
        <v>d</v>
      </c>
      <c r="T63" s="11">
        <f>ROUND(_xlfn.XLOOKUP(A:A,'Courier Company Invoice'!B:B,'Courier Company Invoice'!H:H),2)</f>
        <v>45.4</v>
      </c>
      <c r="U63" s="11">
        <f t="shared" si="6"/>
        <v>-12.399999999999999</v>
      </c>
      <c r="V63" s="11">
        <f t="shared" si="7"/>
        <v>-37.575757575757571</v>
      </c>
      <c r="W63" s="11">
        <f t="shared" si="8"/>
        <v>66</v>
      </c>
      <c r="X63" s="11">
        <f t="shared" si="9"/>
        <v>0</v>
      </c>
    </row>
    <row r="64" spans="1:24" x14ac:dyDescent="0.25">
      <c r="A64" s="9">
        <v>2001808286</v>
      </c>
      <c r="B64" s="10">
        <f>_xlfn.XLOOKUP(A:A,'Courier Company Invoice'!B:B,'Courier Company Invoice'!A:A)</f>
        <v>1091117435602</v>
      </c>
      <c r="C64" s="9">
        <f>_xlfn.XLOOKUP(A:A,'Courier Company Invoice'!B:B,'Courier Company Invoice'!E:E)</f>
        <v>302031</v>
      </c>
      <c r="D64" s="9" t="str">
        <f>_xlfn.XLOOKUP(A:A,'Courier Company Invoice'!B:B,'Courier Company Invoice'!G:G)</f>
        <v>Forward charges</v>
      </c>
      <c r="E64" s="9" t="str">
        <f t="shared" si="0"/>
        <v>Yes</v>
      </c>
      <c r="F64" s="9" t="str">
        <f t="shared" si="1"/>
        <v>No</v>
      </c>
      <c r="G64" s="11">
        <f>SUMIF('Company X Order Report'!A:A,A:A,'Company X Order Report'!D:D)/1000</f>
        <v>0.60099999999999998</v>
      </c>
      <c r="H64" s="9">
        <f>SUMIF('Company X Order Report'!A:A,A:A,'Company X Order Report'!D:D)</f>
        <v>601</v>
      </c>
      <c r="I64" s="11">
        <f t="shared" si="2"/>
        <v>1</v>
      </c>
      <c r="J64" s="9">
        <f t="shared" si="3"/>
        <v>1000</v>
      </c>
      <c r="K64" s="9" t="str">
        <f>_xlfn.XLOOKUP(C:C,'Company X Pincode Zones'!B:B,'Company X Pincode Zones'!C:C)</f>
        <v>b</v>
      </c>
      <c r="L64" s="11">
        <f>IF(AND(E64="Yes",K64="a"),'Courier Company Rates'!$A$2,IF(AND(E64="Yes",K64="b"),'Courier Company Rates'!$C$2,IF(AND(E64="Yes",K64="c"),'Courier Company Rates'!$E$2,IF(AND(E64="Yes",K64="d"),'Courier Company Rates'!$G$2,IF(AND(E64="Yes",K64="e"),'Courier Company Rates'!$I$2,0)))))</f>
        <v>33</v>
      </c>
      <c r="M64" s="11">
        <f>IF(I64&gt;0.5,IF(AND(E64="Yes",K64="a"),'Courier Company Rates'!$B$2,IF(AND(E64="Yes",K64="b"),'Courier Company Rates'!$D$2,IF(AND(E64="Yes",K64="c"),'Courier Company Rates'!$F$2,IF(AND(E64="Yes",K64="d"),'Courier Company Rates'!$H$2,IF(AND(E64="Yes",K64="e"),'Courier Company Rates'!$J$2,0))))),0)</f>
        <v>28.3</v>
      </c>
      <c r="N64" s="11">
        <f>IF(AND(F64="Yes",K64="a"),'Courier Company Rates'!$K$2,IF(AND(F64="Yes",K64="b"),'Courier Company Rates'!$M$2,IF(AND(F64="Yes",K64="c"),'Courier Company Rates'!$O$2,IF(AND(F64="Yes",K64="d"),'Courier Company Rates'!$Q$2,IF(AND(F64="Yes",K64="e"),'Courier Company Rates'!$S$2,0)))))</f>
        <v>0</v>
      </c>
      <c r="O64" s="11">
        <f>IF(I64&gt;0.5,IF(AND(F64="Yes",K64="a"),'Courier Company Rates'!$L$2,IF(AND(F64="Yes",K64="b"),'Courier Company Rates'!$N$2,IF(AND(F64="Yes",K64="c"),'Courier Company Rates'!$P$2,IF(AND(F64="Yes",K64="d"),'Courier Company Rates'!$R$2,IF(AND(F64="Yes",K64="e"),'Courier Company Rates'!$T$2,0))))),0)</f>
        <v>0</v>
      </c>
      <c r="P64" s="11">
        <f t="shared" si="4"/>
        <v>61.3</v>
      </c>
      <c r="Q64" s="11">
        <f>_xlfn.XLOOKUP(A:A,'Courier Company Invoice'!B64,'Courier Company Invoice'!C:C)</f>
        <v>0.77</v>
      </c>
      <c r="R64" s="11">
        <f t="shared" si="5"/>
        <v>1</v>
      </c>
      <c r="S64" s="9" t="str">
        <f>_xlfn.XLOOKUP(C:C,'Courier Company Invoice'!E:E,'Courier Company Invoice'!F:F)</f>
        <v>d</v>
      </c>
      <c r="T64" s="11">
        <f>ROUND(_xlfn.XLOOKUP(A:A,'Courier Company Invoice'!B:B,'Courier Company Invoice'!H:H),2)</f>
        <v>90.2</v>
      </c>
      <c r="U64" s="11">
        <f t="shared" si="6"/>
        <v>-28.900000000000006</v>
      </c>
      <c r="V64" s="11">
        <f t="shared" si="7"/>
        <v>-47.145187601957595</v>
      </c>
      <c r="W64" s="11">
        <f t="shared" si="8"/>
        <v>101.99667221297837</v>
      </c>
      <c r="X64" s="11">
        <f t="shared" si="9"/>
        <v>0</v>
      </c>
    </row>
    <row r="65" spans="1:24" x14ac:dyDescent="0.25">
      <c r="A65" s="9">
        <v>2001808801</v>
      </c>
      <c r="B65" s="10">
        <f>_xlfn.XLOOKUP(A:A,'Courier Company Invoice'!B:B,'Courier Company Invoice'!A:A)</f>
        <v>1091117437680</v>
      </c>
      <c r="C65" s="9">
        <f>_xlfn.XLOOKUP(A:A,'Courier Company Invoice'!B:B,'Courier Company Invoice'!E:E)</f>
        <v>335001</v>
      </c>
      <c r="D65" s="9" t="str">
        <f>_xlfn.XLOOKUP(A:A,'Courier Company Invoice'!B:B,'Courier Company Invoice'!G:G)</f>
        <v>Forward charges</v>
      </c>
      <c r="E65" s="9" t="str">
        <f t="shared" si="0"/>
        <v>Yes</v>
      </c>
      <c r="F65" s="9" t="str">
        <f t="shared" si="1"/>
        <v>No</v>
      </c>
      <c r="G65" s="11">
        <f>SUMIF('Company X Order Report'!A:A,A:A,'Company X Order Report'!D:D)/1000</f>
        <v>0.73099999999999998</v>
      </c>
      <c r="H65" s="9">
        <f>SUMIF('Company X Order Report'!A:A,A:A,'Company X Order Report'!D:D)</f>
        <v>731</v>
      </c>
      <c r="I65" s="11">
        <f t="shared" si="2"/>
        <v>1</v>
      </c>
      <c r="J65" s="9">
        <f t="shared" si="3"/>
        <v>1000</v>
      </c>
      <c r="K65" s="9" t="str">
        <f>_xlfn.XLOOKUP(C:C,'Company X Pincode Zones'!B:B,'Company X Pincode Zones'!C:C)</f>
        <v>b</v>
      </c>
      <c r="L65" s="11">
        <f>IF(AND(E65="Yes",K65="a"),'Courier Company Rates'!$A$2,IF(AND(E65="Yes",K65="b"),'Courier Company Rates'!$C$2,IF(AND(E65="Yes",K65="c"),'Courier Company Rates'!$E$2,IF(AND(E65="Yes",K65="d"),'Courier Company Rates'!$G$2,IF(AND(E65="Yes",K65="e"),'Courier Company Rates'!$I$2,0)))))</f>
        <v>33</v>
      </c>
      <c r="M65" s="11">
        <f>IF(I65&gt;0.5,IF(AND(E65="Yes",K65="a"),'Courier Company Rates'!$B$2,IF(AND(E65="Yes",K65="b"),'Courier Company Rates'!$D$2,IF(AND(E65="Yes",K65="c"),'Courier Company Rates'!$F$2,IF(AND(E65="Yes",K65="d"),'Courier Company Rates'!$H$2,IF(AND(E65="Yes",K65="e"),'Courier Company Rates'!$J$2,0))))),0)</f>
        <v>28.3</v>
      </c>
      <c r="N65" s="11">
        <f>IF(AND(F65="Yes",K65="a"),'Courier Company Rates'!$K$2,IF(AND(F65="Yes",K65="b"),'Courier Company Rates'!$M$2,IF(AND(F65="Yes",K65="c"),'Courier Company Rates'!$O$2,IF(AND(F65="Yes",K65="d"),'Courier Company Rates'!$Q$2,IF(AND(F65="Yes",K65="e"),'Courier Company Rates'!$S$2,0)))))</f>
        <v>0</v>
      </c>
      <c r="O65" s="11">
        <f>IF(I65&gt;0.5,IF(AND(F65="Yes",K65="a"),'Courier Company Rates'!$L$2,IF(AND(F65="Yes",K65="b"),'Courier Company Rates'!$N$2,IF(AND(F65="Yes",K65="c"),'Courier Company Rates'!$P$2,IF(AND(F65="Yes",K65="d"),'Courier Company Rates'!$R$2,IF(AND(F65="Yes",K65="e"),'Courier Company Rates'!$T$2,0))))),0)</f>
        <v>0</v>
      </c>
      <c r="P65" s="11">
        <f t="shared" si="4"/>
        <v>61.3</v>
      </c>
      <c r="Q65" s="11">
        <f>_xlfn.XLOOKUP(A:A,'Courier Company Invoice'!B65,'Courier Company Invoice'!C:C)</f>
        <v>0.8</v>
      </c>
      <c r="R65" s="11">
        <f t="shared" si="5"/>
        <v>1</v>
      </c>
      <c r="S65" s="9" t="str">
        <f>_xlfn.XLOOKUP(C:C,'Courier Company Invoice'!E:E,'Courier Company Invoice'!F:F)</f>
        <v>d</v>
      </c>
      <c r="T65" s="11">
        <f>ROUND(_xlfn.XLOOKUP(A:A,'Courier Company Invoice'!B:B,'Courier Company Invoice'!H:H),2)</f>
        <v>90.2</v>
      </c>
      <c r="U65" s="11">
        <f t="shared" si="6"/>
        <v>-28.900000000000006</v>
      </c>
      <c r="V65" s="11">
        <f t="shared" si="7"/>
        <v>-47.145187601957595</v>
      </c>
      <c r="W65" s="11">
        <f t="shared" si="8"/>
        <v>83.857729138166889</v>
      </c>
      <c r="X65" s="11">
        <f t="shared" si="9"/>
        <v>0</v>
      </c>
    </row>
    <row r="66" spans="1:24" x14ac:dyDescent="0.25">
      <c r="A66" s="9">
        <v>2001810104</v>
      </c>
      <c r="B66" s="10">
        <f>_xlfn.XLOOKUP(A:A,'Courier Company Invoice'!B:B,'Courier Company Invoice'!A:A)</f>
        <v>1091117804200</v>
      </c>
      <c r="C66" s="9">
        <f>_xlfn.XLOOKUP(A:A,'Courier Company Invoice'!B:B,'Courier Company Invoice'!E:E)</f>
        <v>334004</v>
      </c>
      <c r="D66" s="9" t="str">
        <f>_xlfn.XLOOKUP(A:A,'Courier Company Invoice'!B:B,'Courier Company Invoice'!G:G)</f>
        <v>Forward charges</v>
      </c>
      <c r="E66" s="9" t="str">
        <f t="shared" si="0"/>
        <v>Yes</v>
      </c>
      <c r="F66" s="9" t="str">
        <f t="shared" si="1"/>
        <v>No</v>
      </c>
      <c r="G66" s="11">
        <f>SUMIF('Company X Order Report'!A:A,A:A,'Company X Order Report'!D:D)/1000</f>
        <v>0.60099999999999998</v>
      </c>
      <c r="H66" s="9">
        <f>SUMIF('Company X Order Report'!A:A,A:A,'Company X Order Report'!D:D)</f>
        <v>601</v>
      </c>
      <c r="I66" s="11">
        <f t="shared" si="2"/>
        <v>1</v>
      </c>
      <c r="J66" s="9">
        <f t="shared" si="3"/>
        <v>1000</v>
      </c>
      <c r="K66" s="9" t="str">
        <f>_xlfn.XLOOKUP(C:C,'Company X Pincode Zones'!B:B,'Company X Pincode Zones'!C:C)</f>
        <v>b</v>
      </c>
      <c r="L66" s="11">
        <f>IF(AND(E66="Yes",K66="a"),'Courier Company Rates'!$A$2,IF(AND(E66="Yes",K66="b"),'Courier Company Rates'!$C$2,IF(AND(E66="Yes",K66="c"),'Courier Company Rates'!$E$2,IF(AND(E66="Yes",K66="d"),'Courier Company Rates'!$G$2,IF(AND(E66="Yes",K66="e"),'Courier Company Rates'!$I$2,0)))))</f>
        <v>33</v>
      </c>
      <c r="M66" s="11">
        <f>IF(I66&gt;0.5,IF(AND(E66="Yes",K66="a"),'Courier Company Rates'!$B$2,IF(AND(E66="Yes",K66="b"),'Courier Company Rates'!$D$2,IF(AND(E66="Yes",K66="c"),'Courier Company Rates'!$F$2,IF(AND(E66="Yes",K66="d"),'Courier Company Rates'!$H$2,IF(AND(E66="Yes",K66="e"),'Courier Company Rates'!$J$2,0))))),0)</f>
        <v>28.3</v>
      </c>
      <c r="N66" s="11">
        <f>IF(AND(F66="Yes",K66="a"),'Courier Company Rates'!$K$2,IF(AND(F66="Yes",K66="b"),'Courier Company Rates'!$M$2,IF(AND(F66="Yes",K66="c"),'Courier Company Rates'!$O$2,IF(AND(F66="Yes",K66="d"),'Courier Company Rates'!$Q$2,IF(AND(F66="Yes",K66="e"),'Courier Company Rates'!$S$2,0)))))</f>
        <v>0</v>
      </c>
      <c r="O66" s="11">
        <f>IF(I66&gt;0.5,IF(AND(F66="Yes",K66="a"),'Courier Company Rates'!$L$2,IF(AND(F66="Yes",K66="b"),'Courier Company Rates'!$N$2,IF(AND(F66="Yes",K66="c"),'Courier Company Rates'!$P$2,IF(AND(F66="Yes",K66="d"),'Courier Company Rates'!$R$2,IF(AND(F66="Yes",K66="e"),'Courier Company Rates'!$T$2,0))))),0)</f>
        <v>0</v>
      </c>
      <c r="P66" s="11">
        <f t="shared" si="4"/>
        <v>61.3</v>
      </c>
      <c r="Q66" s="11">
        <f>_xlfn.XLOOKUP(A:A,'Courier Company Invoice'!B66,'Courier Company Invoice'!C:C)</f>
        <v>0.76</v>
      </c>
      <c r="R66" s="11">
        <f t="shared" si="5"/>
        <v>1</v>
      </c>
      <c r="S66" s="9" t="str">
        <f>_xlfn.XLOOKUP(C:C,'Courier Company Invoice'!E:E,'Courier Company Invoice'!F:F)</f>
        <v>d</v>
      </c>
      <c r="T66" s="11">
        <f>ROUND(_xlfn.XLOOKUP(A:A,'Courier Company Invoice'!B:B,'Courier Company Invoice'!H:H),2)</f>
        <v>90.2</v>
      </c>
      <c r="U66" s="11">
        <f t="shared" si="6"/>
        <v>-28.900000000000006</v>
      </c>
      <c r="V66" s="11">
        <f t="shared" si="7"/>
        <v>-47.145187601957595</v>
      </c>
      <c r="W66" s="11">
        <f t="shared" si="8"/>
        <v>101.99667221297837</v>
      </c>
      <c r="X66" s="11">
        <f t="shared" si="9"/>
        <v>0</v>
      </c>
    </row>
    <row r="67" spans="1:24" x14ac:dyDescent="0.25">
      <c r="A67" s="9">
        <v>2001811153</v>
      </c>
      <c r="B67" s="10">
        <f>_xlfn.XLOOKUP(A:A,'Courier Company Invoice'!B:B,'Courier Company Invoice'!A:A)</f>
        <v>1091117957533</v>
      </c>
      <c r="C67" s="9">
        <f>_xlfn.XLOOKUP(A:A,'Courier Company Invoice'!B:B,'Courier Company Invoice'!E:E)</f>
        <v>321001</v>
      </c>
      <c r="D67" s="9" t="str">
        <f>_xlfn.XLOOKUP(A:A,'Courier Company Invoice'!B:B,'Courier Company Invoice'!G:G)</f>
        <v>Forward charges</v>
      </c>
      <c r="E67" s="9" t="str">
        <f t="shared" ref="E67:E124" si="10">IF(OR(D67="Forward charges",D67="Forward and RTO charges"),"Yes","No")</f>
        <v>Yes</v>
      </c>
      <c r="F67" s="9" t="str">
        <f t="shared" ref="F67:F125" si="11">IF(D67="Forward and RTO charges","Yes","No")</f>
        <v>No</v>
      </c>
      <c r="G67" s="11">
        <f>SUMIF('Company X Order Report'!A:A,A:A,'Company X Order Report'!D:D)/1000</f>
        <v>0.60699999999999998</v>
      </c>
      <c r="H67" s="9">
        <f>SUMIF('Company X Order Report'!A:A,A:A,'Company X Order Report'!D:D)</f>
        <v>607</v>
      </c>
      <c r="I67" s="11">
        <f t="shared" ref="I67:I125" si="12">CEILING(G67, 0.5)</f>
        <v>1</v>
      </c>
      <c r="J67" s="9">
        <f t="shared" ref="J67:J125" si="13">CEILING(H67,500)</f>
        <v>1000</v>
      </c>
      <c r="K67" s="9" t="str">
        <f>_xlfn.XLOOKUP(C:C,'Company X Pincode Zones'!B:B,'Company X Pincode Zones'!C:C)</f>
        <v>b</v>
      </c>
      <c r="L67" s="11">
        <f>IF(AND(E67="Yes",K67="a"),'Courier Company Rates'!$A$2,IF(AND(E67="Yes",K67="b"),'Courier Company Rates'!$C$2,IF(AND(E67="Yes",K67="c"),'Courier Company Rates'!$E$2,IF(AND(E67="Yes",K67="d"),'Courier Company Rates'!$G$2,IF(AND(E67="Yes",K67="e"),'Courier Company Rates'!$I$2,0)))))</f>
        <v>33</v>
      </c>
      <c r="M67" s="11">
        <f>IF(I67&gt;0.5,IF(AND(E67="Yes",K67="a"),'Courier Company Rates'!$B$2,IF(AND(E67="Yes",K67="b"),'Courier Company Rates'!$D$2,IF(AND(E67="Yes",K67="c"),'Courier Company Rates'!$F$2,IF(AND(E67="Yes",K67="d"),'Courier Company Rates'!$H$2,IF(AND(E67="Yes",K67="e"),'Courier Company Rates'!$J$2,0))))),0)</f>
        <v>28.3</v>
      </c>
      <c r="N67" s="11">
        <f>IF(AND(F67="Yes",K67="a"),'Courier Company Rates'!$K$2,IF(AND(F67="Yes",K67="b"),'Courier Company Rates'!$M$2,IF(AND(F67="Yes",K67="c"),'Courier Company Rates'!$O$2,IF(AND(F67="Yes",K67="d"),'Courier Company Rates'!$Q$2,IF(AND(F67="Yes",K67="e"),'Courier Company Rates'!$S$2,0)))))</f>
        <v>0</v>
      </c>
      <c r="O67" s="11">
        <f>IF(I67&gt;0.5,IF(AND(F67="Yes",K67="a"),'Courier Company Rates'!$L$2,IF(AND(F67="Yes",K67="b"),'Courier Company Rates'!$N$2,IF(AND(F67="Yes",K67="c"),'Courier Company Rates'!$P$2,IF(AND(F67="Yes",K67="d"),'Courier Company Rates'!$R$2,IF(AND(F67="Yes",K67="e"),'Courier Company Rates'!$T$2,0))))),0)</f>
        <v>0</v>
      </c>
      <c r="P67" s="11">
        <f t="shared" ref="P67:P125" si="14">ROUND(IF(I67 &lt;= 0.5,
    L67+N67,
    L67+N67 +
    ((I67 - 0.5) / 0.5) * (M67+O67)),2)</f>
        <v>61.3</v>
      </c>
      <c r="Q67" s="11">
        <f>_xlfn.XLOOKUP(A:A,'Courier Company Invoice'!B67,'Courier Company Invoice'!C:C)</f>
        <v>0.76</v>
      </c>
      <c r="R67" s="11">
        <f t="shared" ref="R67:R125" si="15">CEILING(Q67,0.5)</f>
        <v>1</v>
      </c>
      <c r="S67" s="9" t="str">
        <f>_xlfn.XLOOKUP(C:C,'Courier Company Invoice'!E:E,'Courier Company Invoice'!F:F)</f>
        <v>d</v>
      </c>
      <c r="T67" s="11">
        <f>ROUND(_xlfn.XLOOKUP(A:A,'Courier Company Invoice'!B:B,'Courier Company Invoice'!H:H),2)</f>
        <v>90.2</v>
      </c>
      <c r="U67" s="11">
        <f t="shared" ref="U67:U125" si="16">P67-T67</f>
        <v>-28.900000000000006</v>
      </c>
      <c r="V67" s="11">
        <f t="shared" ref="V67:V125" si="17">U67/P67*100</f>
        <v>-47.145187601957595</v>
      </c>
      <c r="W67" s="11">
        <f t="shared" ref="W67:W125" si="18">(L67+M67)/G67</f>
        <v>100.98846787479407</v>
      </c>
      <c r="X67" s="11">
        <f t="shared" ref="X67:X125" si="19">(N67+O67)/G67</f>
        <v>0</v>
      </c>
    </row>
    <row r="68" spans="1:24" x14ac:dyDescent="0.25">
      <c r="A68" s="9">
        <v>2001811229</v>
      </c>
      <c r="B68" s="10">
        <f>_xlfn.XLOOKUP(A:A,'Courier Company Invoice'!B:B,'Courier Company Invoice'!A:A)</f>
        <v>1091117957942</v>
      </c>
      <c r="C68" s="9">
        <f>_xlfn.XLOOKUP(A:A,'Courier Company Invoice'!B:B,'Courier Company Invoice'!E:E)</f>
        <v>324001</v>
      </c>
      <c r="D68" s="9" t="str">
        <f>_xlfn.XLOOKUP(A:A,'Courier Company Invoice'!B:B,'Courier Company Invoice'!G:G)</f>
        <v>Forward charges</v>
      </c>
      <c r="E68" s="9" t="str">
        <f t="shared" si="10"/>
        <v>Yes</v>
      </c>
      <c r="F68" s="9" t="str">
        <f t="shared" si="11"/>
        <v>No</v>
      </c>
      <c r="G68" s="11">
        <f>SUMIF('Company X Order Report'!A:A,A:A,'Company X Order Report'!D:D)/1000</f>
        <v>0.505</v>
      </c>
      <c r="H68" s="9">
        <f>SUMIF('Company X Order Report'!A:A,A:A,'Company X Order Report'!D:D)</f>
        <v>505</v>
      </c>
      <c r="I68" s="11">
        <f t="shared" si="12"/>
        <v>1</v>
      </c>
      <c r="J68" s="9">
        <f t="shared" si="13"/>
        <v>1000</v>
      </c>
      <c r="K68" s="9" t="str">
        <f>_xlfn.XLOOKUP(C:C,'Company X Pincode Zones'!B:B,'Company X Pincode Zones'!C:C)</f>
        <v>b</v>
      </c>
      <c r="L68" s="11">
        <f>IF(AND(E68="Yes",K68="a"),'Courier Company Rates'!$A$2,IF(AND(E68="Yes",K68="b"),'Courier Company Rates'!$C$2,IF(AND(E68="Yes",K68="c"),'Courier Company Rates'!$E$2,IF(AND(E68="Yes",K68="d"),'Courier Company Rates'!$G$2,IF(AND(E68="Yes",K68="e"),'Courier Company Rates'!$I$2,0)))))</f>
        <v>33</v>
      </c>
      <c r="M68" s="11">
        <f>IF(I68&gt;0.5,IF(AND(E68="Yes",K68="a"),'Courier Company Rates'!$B$2,IF(AND(E68="Yes",K68="b"),'Courier Company Rates'!$D$2,IF(AND(E68="Yes",K68="c"),'Courier Company Rates'!$F$2,IF(AND(E68="Yes",K68="d"),'Courier Company Rates'!$H$2,IF(AND(E68="Yes",K68="e"),'Courier Company Rates'!$J$2,0))))),0)</f>
        <v>28.3</v>
      </c>
      <c r="N68" s="11">
        <f>IF(AND(F68="Yes",K68="a"),'Courier Company Rates'!$K$2,IF(AND(F68="Yes",K68="b"),'Courier Company Rates'!$M$2,IF(AND(F68="Yes",K68="c"),'Courier Company Rates'!$O$2,IF(AND(F68="Yes",K68="d"),'Courier Company Rates'!$Q$2,IF(AND(F68="Yes",K68="e"),'Courier Company Rates'!$S$2,0)))))</f>
        <v>0</v>
      </c>
      <c r="O68" s="11">
        <f>IF(I68&gt;0.5,IF(AND(F68="Yes",K68="a"),'Courier Company Rates'!$L$2,IF(AND(F68="Yes",K68="b"),'Courier Company Rates'!$N$2,IF(AND(F68="Yes",K68="c"),'Courier Company Rates'!$P$2,IF(AND(F68="Yes",K68="d"),'Courier Company Rates'!$R$2,IF(AND(F68="Yes",K68="e"),'Courier Company Rates'!$T$2,0))))),0)</f>
        <v>0</v>
      </c>
      <c r="P68" s="11">
        <f t="shared" si="14"/>
        <v>61.3</v>
      </c>
      <c r="Q68" s="11">
        <f>_xlfn.XLOOKUP(A:A,'Courier Company Invoice'!B68,'Courier Company Invoice'!C:C)</f>
        <v>0.6</v>
      </c>
      <c r="R68" s="11">
        <f t="shared" si="15"/>
        <v>1</v>
      </c>
      <c r="S68" s="9" t="str">
        <f>_xlfn.XLOOKUP(C:C,'Courier Company Invoice'!E:E,'Courier Company Invoice'!F:F)</f>
        <v>d</v>
      </c>
      <c r="T68" s="11">
        <f>ROUND(_xlfn.XLOOKUP(A:A,'Courier Company Invoice'!B:B,'Courier Company Invoice'!H:H),2)</f>
        <v>90.2</v>
      </c>
      <c r="U68" s="11">
        <f t="shared" si="16"/>
        <v>-28.900000000000006</v>
      </c>
      <c r="V68" s="11">
        <f t="shared" si="17"/>
        <v>-47.145187601957595</v>
      </c>
      <c r="W68" s="11">
        <f t="shared" si="18"/>
        <v>121.38613861386138</v>
      </c>
      <c r="X68" s="11">
        <f t="shared" si="19"/>
        <v>0</v>
      </c>
    </row>
    <row r="69" spans="1:24" x14ac:dyDescent="0.25">
      <c r="A69" s="9">
        <v>2001811363</v>
      </c>
      <c r="B69" s="10">
        <f>_xlfn.XLOOKUP(A:A,'Courier Company Invoice'!B:B,'Courier Company Invoice'!A:A)</f>
        <v>1091117958395</v>
      </c>
      <c r="C69" s="9">
        <f>_xlfn.XLOOKUP(A:A,'Courier Company Invoice'!B:B,'Courier Company Invoice'!E:E)</f>
        <v>321608</v>
      </c>
      <c r="D69" s="9" t="str">
        <f>_xlfn.XLOOKUP(A:A,'Courier Company Invoice'!B:B,'Courier Company Invoice'!G:G)</f>
        <v>Forward charges</v>
      </c>
      <c r="E69" s="9" t="str">
        <f t="shared" si="10"/>
        <v>Yes</v>
      </c>
      <c r="F69" s="9" t="str">
        <f t="shared" si="11"/>
        <v>No</v>
      </c>
      <c r="G69" s="11">
        <f>SUMIF('Company X Order Report'!A:A,A:A,'Company X Order Report'!D:D)/1000</f>
        <v>0.50800000000000001</v>
      </c>
      <c r="H69" s="9">
        <f>SUMIF('Company X Order Report'!A:A,A:A,'Company X Order Report'!D:D)</f>
        <v>508</v>
      </c>
      <c r="I69" s="11">
        <f t="shared" si="12"/>
        <v>1</v>
      </c>
      <c r="J69" s="9">
        <f t="shared" si="13"/>
        <v>1000</v>
      </c>
      <c r="K69" s="9" t="str">
        <f>_xlfn.XLOOKUP(C:C,'Company X Pincode Zones'!B:B,'Company X Pincode Zones'!C:C)</f>
        <v>b</v>
      </c>
      <c r="L69" s="11">
        <f>IF(AND(E69="Yes",K69="a"),'Courier Company Rates'!$A$2,IF(AND(E69="Yes",K69="b"),'Courier Company Rates'!$C$2,IF(AND(E69="Yes",K69="c"),'Courier Company Rates'!$E$2,IF(AND(E69="Yes",K69="d"),'Courier Company Rates'!$G$2,IF(AND(E69="Yes",K69="e"),'Courier Company Rates'!$I$2,0)))))</f>
        <v>33</v>
      </c>
      <c r="M69" s="11">
        <f>IF(I69&gt;0.5,IF(AND(E69="Yes",K69="a"),'Courier Company Rates'!$B$2,IF(AND(E69="Yes",K69="b"),'Courier Company Rates'!$D$2,IF(AND(E69="Yes",K69="c"),'Courier Company Rates'!$F$2,IF(AND(E69="Yes",K69="d"),'Courier Company Rates'!$H$2,IF(AND(E69="Yes",K69="e"),'Courier Company Rates'!$J$2,0))))),0)</f>
        <v>28.3</v>
      </c>
      <c r="N69" s="11">
        <f>IF(AND(F69="Yes",K69="a"),'Courier Company Rates'!$K$2,IF(AND(F69="Yes",K69="b"),'Courier Company Rates'!$M$2,IF(AND(F69="Yes",K69="c"),'Courier Company Rates'!$O$2,IF(AND(F69="Yes",K69="d"),'Courier Company Rates'!$Q$2,IF(AND(F69="Yes",K69="e"),'Courier Company Rates'!$S$2,0)))))</f>
        <v>0</v>
      </c>
      <c r="O69" s="11">
        <f>IF(I69&gt;0.5,IF(AND(F69="Yes",K69="a"),'Courier Company Rates'!$L$2,IF(AND(F69="Yes",K69="b"),'Courier Company Rates'!$N$2,IF(AND(F69="Yes",K69="c"),'Courier Company Rates'!$P$2,IF(AND(F69="Yes",K69="d"),'Courier Company Rates'!$R$2,IF(AND(F69="Yes",K69="e"),'Courier Company Rates'!$T$2,0))))),0)</f>
        <v>0</v>
      </c>
      <c r="P69" s="11">
        <f t="shared" si="14"/>
        <v>61.3</v>
      </c>
      <c r="Q69" s="11">
        <f>_xlfn.XLOOKUP(A:A,'Courier Company Invoice'!B69,'Courier Company Invoice'!C:C)</f>
        <v>0.59</v>
      </c>
      <c r="R69" s="11">
        <f t="shared" si="15"/>
        <v>1</v>
      </c>
      <c r="S69" s="9" t="str">
        <f>_xlfn.XLOOKUP(C:C,'Courier Company Invoice'!E:E,'Courier Company Invoice'!F:F)</f>
        <v>d</v>
      </c>
      <c r="T69" s="11">
        <f>ROUND(_xlfn.XLOOKUP(A:A,'Courier Company Invoice'!B:B,'Courier Company Invoice'!H:H),2)</f>
        <v>90.2</v>
      </c>
      <c r="U69" s="11">
        <f t="shared" si="16"/>
        <v>-28.900000000000006</v>
      </c>
      <c r="V69" s="11">
        <f t="shared" si="17"/>
        <v>-47.145187601957595</v>
      </c>
      <c r="W69" s="11">
        <f t="shared" si="18"/>
        <v>120.66929133858267</v>
      </c>
      <c r="X69" s="11">
        <f t="shared" si="19"/>
        <v>0</v>
      </c>
    </row>
    <row r="70" spans="1:24" x14ac:dyDescent="0.25">
      <c r="A70" s="9">
        <v>2001811466</v>
      </c>
      <c r="B70" s="10">
        <f>_xlfn.XLOOKUP(A:A,'Courier Company Invoice'!B:B,'Courier Company Invoice'!A:A)</f>
        <v>1091118001865</v>
      </c>
      <c r="C70" s="9">
        <f>_xlfn.XLOOKUP(A:A,'Courier Company Invoice'!B:B,'Courier Company Invoice'!E:E)</f>
        <v>302002</v>
      </c>
      <c r="D70" s="9" t="str">
        <f>_xlfn.XLOOKUP(A:A,'Courier Company Invoice'!B:B,'Courier Company Invoice'!G:G)</f>
        <v>Forward charges</v>
      </c>
      <c r="E70" s="9" t="str">
        <f t="shared" si="10"/>
        <v>Yes</v>
      </c>
      <c r="F70" s="9" t="str">
        <f t="shared" si="11"/>
        <v>No</v>
      </c>
      <c r="G70" s="11">
        <f>SUMIF('Company X Order Report'!A:A,A:A,'Company X Order Report'!D:D)/1000</f>
        <v>0.60699999999999998</v>
      </c>
      <c r="H70" s="9">
        <f>SUMIF('Company X Order Report'!A:A,A:A,'Company X Order Report'!D:D)</f>
        <v>607</v>
      </c>
      <c r="I70" s="11">
        <f t="shared" si="12"/>
        <v>1</v>
      </c>
      <c r="J70" s="9">
        <f t="shared" si="13"/>
        <v>1000</v>
      </c>
      <c r="K70" s="9" t="str">
        <f>_xlfn.XLOOKUP(C:C,'Company X Pincode Zones'!B:B,'Company X Pincode Zones'!C:C)</f>
        <v>b</v>
      </c>
      <c r="L70" s="11">
        <f>IF(AND(E70="Yes",K70="a"),'Courier Company Rates'!$A$2,IF(AND(E70="Yes",K70="b"),'Courier Company Rates'!$C$2,IF(AND(E70="Yes",K70="c"),'Courier Company Rates'!$E$2,IF(AND(E70="Yes",K70="d"),'Courier Company Rates'!$G$2,IF(AND(E70="Yes",K70="e"),'Courier Company Rates'!$I$2,0)))))</f>
        <v>33</v>
      </c>
      <c r="M70" s="11">
        <f>IF(I70&gt;0.5,IF(AND(E70="Yes",K70="a"),'Courier Company Rates'!$B$2,IF(AND(E70="Yes",K70="b"),'Courier Company Rates'!$D$2,IF(AND(E70="Yes",K70="c"),'Courier Company Rates'!$F$2,IF(AND(E70="Yes",K70="d"),'Courier Company Rates'!$H$2,IF(AND(E70="Yes",K70="e"),'Courier Company Rates'!$J$2,0))))),0)</f>
        <v>28.3</v>
      </c>
      <c r="N70" s="11">
        <f>IF(AND(F70="Yes",K70="a"),'Courier Company Rates'!$K$2,IF(AND(F70="Yes",K70="b"),'Courier Company Rates'!$M$2,IF(AND(F70="Yes",K70="c"),'Courier Company Rates'!$O$2,IF(AND(F70="Yes",K70="d"),'Courier Company Rates'!$Q$2,IF(AND(F70="Yes",K70="e"),'Courier Company Rates'!$S$2,0)))))</f>
        <v>0</v>
      </c>
      <c r="O70" s="11">
        <f>IF(I70&gt;0.5,IF(AND(F70="Yes",K70="a"),'Courier Company Rates'!$L$2,IF(AND(F70="Yes",K70="b"),'Courier Company Rates'!$N$2,IF(AND(F70="Yes",K70="c"),'Courier Company Rates'!$P$2,IF(AND(F70="Yes",K70="d"),'Courier Company Rates'!$R$2,IF(AND(F70="Yes",K70="e"),'Courier Company Rates'!$T$2,0))))),0)</f>
        <v>0</v>
      </c>
      <c r="P70" s="11">
        <f t="shared" si="14"/>
        <v>61.3</v>
      </c>
      <c r="Q70" s="11">
        <f>_xlfn.XLOOKUP(A:A,'Courier Company Invoice'!B70,'Courier Company Invoice'!C:C)</f>
        <v>0.8</v>
      </c>
      <c r="R70" s="11">
        <f t="shared" si="15"/>
        <v>1</v>
      </c>
      <c r="S70" s="9" t="str">
        <f>_xlfn.XLOOKUP(C:C,'Courier Company Invoice'!E:E,'Courier Company Invoice'!F:F)</f>
        <v>d</v>
      </c>
      <c r="T70" s="11">
        <f>ROUND(_xlfn.XLOOKUP(A:A,'Courier Company Invoice'!B:B,'Courier Company Invoice'!H:H),2)</f>
        <v>90.2</v>
      </c>
      <c r="U70" s="11">
        <f t="shared" si="16"/>
        <v>-28.900000000000006</v>
      </c>
      <c r="V70" s="11">
        <f t="shared" si="17"/>
        <v>-47.145187601957595</v>
      </c>
      <c r="W70" s="11">
        <f t="shared" si="18"/>
        <v>100.98846787479407</v>
      </c>
      <c r="X70" s="11">
        <f t="shared" si="19"/>
        <v>0</v>
      </c>
    </row>
    <row r="71" spans="1:24" x14ac:dyDescent="0.25">
      <c r="A71" s="9">
        <v>2001811809</v>
      </c>
      <c r="B71" s="10">
        <f>_xlfn.XLOOKUP(A:A,'Courier Company Invoice'!B:B,'Courier Company Invoice'!A:A)</f>
        <v>1091118009786</v>
      </c>
      <c r="C71" s="9">
        <f>_xlfn.XLOOKUP(A:A,'Courier Company Invoice'!B:B,'Courier Company Invoice'!E:E)</f>
        <v>311011</v>
      </c>
      <c r="D71" s="9" t="str">
        <f>_xlfn.XLOOKUP(A:A,'Courier Company Invoice'!B:B,'Courier Company Invoice'!G:G)</f>
        <v>Forward and RTO charges</v>
      </c>
      <c r="E71" s="9" t="str">
        <f t="shared" si="10"/>
        <v>Yes</v>
      </c>
      <c r="F71" s="9" t="str">
        <f t="shared" si="11"/>
        <v>Yes</v>
      </c>
      <c r="G71" s="11">
        <f>SUMIF('Company X Order Report'!A:A,A:A,'Company X Order Report'!D:D)/1000</f>
        <v>0.5</v>
      </c>
      <c r="H71" s="9">
        <f>SUMIF('Company X Order Report'!A:A,A:A,'Company X Order Report'!D:D)</f>
        <v>500</v>
      </c>
      <c r="I71" s="11">
        <f t="shared" si="12"/>
        <v>0.5</v>
      </c>
      <c r="J71" s="9">
        <f t="shared" si="13"/>
        <v>500</v>
      </c>
      <c r="K71" s="9" t="str">
        <f>_xlfn.XLOOKUP(C:C,'Company X Pincode Zones'!B:B,'Company X Pincode Zones'!C:C)</f>
        <v>b</v>
      </c>
      <c r="L71" s="11">
        <f>IF(AND(E71="Yes",K71="a"),'Courier Company Rates'!$A$2,IF(AND(E71="Yes",K71="b"),'Courier Company Rates'!$C$2,IF(AND(E71="Yes",K71="c"),'Courier Company Rates'!$E$2,IF(AND(E71="Yes",K71="d"),'Courier Company Rates'!$G$2,IF(AND(E71="Yes",K71="e"),'Courier Company Rates'!$I$2,0)))))</f>
        <v>33</v>
      </c>
      <c r="M71" s="11">
        <f>IF(I71&gt;0.5,IF(AND(E71="Yes",K71="a"),'Courier Company Rates'!$B$2,IF(AND(E71="Yes",K71="b"),'Courier Company Rates'!$D$2,IF(AND(E71="Yes",K71="c"),'Courier Company Rates'!$F$2,IF(AND(E71="Yes",K71="d"),'Courier Company Rates'!$H$2,IF(AND(E71="Yes",K71="e"),'Courier Company Rates'!$J$2,0))))),0)</f>
        <v>0</v>
      </c>
      <c r="N71" s="11">
        <f>IF(AND(F71="Yes",K71="a"),'Courier Company Rates'!$K$2,IF(AND(F71="Yes",K71="b"),'Courier Company Rates'!$M$2,IF(AND(F71="Yes",K71="c"),'Courier Company Rates'!$O$2,IF(AND(F71="Yes",K71="d"),'Courier Company Rates'!$Q$2,IF(AND(F71="Yes",K71="e"),'Courier Company Rates'!$S$2,0)))))</f>
        <v>20.5</v>
      </c>
      <c r="O71" s="11">
        <f>IF(I71&gt;0.5,IF(AND(F71="Yes",K71="a"),'Courier Company Rates'!$L$2,IF(AND(F71="Yes",K71="b"),'Courier Company Rates'!$N$2,IF(AND(F71="Yes",K71="c"),'Courier Company Rates'!$P$2,IF(AND(F71="Yes",K71="d"),'Courier Company Rates'!$R$2,IF(AND(F71="Yes",K71="e"),'Courier Company Rates'!$T$2,0))))),0)</f>
        <v>0</v>
      </c>
      <c r="P71" s="11">
        <f t="shared" si="14"/>
        <v>53.5</v>
      </c>
      <c r="Q71" s="11">
        <f>_xlfn.XLOOKUP(A:A,'Courier Company Invoice'!B71,'Courier Company Invoice'!C:C)</f>
        <v>0.5</v>
      </c>
      <c r="R71" s="11">
        <f t="shared" si="15"/>
        <v>0.5</v>
      </c>
      <c r="S71" s="9" t="str">
        <f>_xlfn.XLOOKUP(C:C,'Courier Company Invoice'!E:E,'Courier Company Invoice'!F:F)</f>
        <v>d</v>
      </c>
      <c r="T71" s="11">
        <f>ROUND(_xlfn.XLOOKUP(A:A,'Courier Company Invoice'!B:B,'Courier Company Invoice'!H:H),2)</f>
        <v>86.7</v>
      </c>
      <c r="U71" s="11">
        <f t="shared" si="16"/>
        <v>-33.200000000000003</v>
      </c>
      <c r="V71" s="11">
        <f t="shared" si="17"/>
        <v>-62.056074766355138</v>
      </c>
      <c r="W71" s="11">
        <f t="shared" si="18"/>
        <v>66</v>
      </c>
      <c r="X71" s="11">
        <f t="shared" si="19"/>
        <v>41</v>
      </c>
    </row>
    <row r="72" spans="1:24" x14ac:dyDescent="0.25">
      <c r="A72" s="9">
        <v>2001812854</v>
      </c>
      <c r="B72" s="10">
        <f>_xlfn.XLOOKUP(A:A,'Courier Company Invoice'!B:B,'Courier Company Invoice'!A:A)</f>
        <v>1091118548333</v>
      </c>
      <c r="C72" s="9">
        <f>_xlfn.XLOOKUP(A:A,'Courier Company Invoice'!B:B,'Courier Company Invoice'!E:E)</f>
        <v>306302</v>
      </c>
      <c r="D72" s="9" t="str">
        <f>_xlfn.XLOOKUP(A:A,'Courier Company Invoice'!B:B,'Courier Company Invoice'!G:G)</f>
        <v>Forward charges</v>
      </c>
      <c r="E72" s="9" t="str">
        <f t="shared" si="10"/>
        <v>Yes</v>
      </c>
      <c r="F72" s="9" t="str">
        <f t="shared" si="11"/>
        <v>No</v>
      </c>
      <c r="G72" s="11">
        <f>SUMIF('Company X Order Report'!A:A,A:A,'Company X Order Report'!D:D)/1000</f>
        <v>2.5720000000000001</v>
      </c>
      <c r="H72" s="9">
        <f>SUMIF('Company X Order Report'!A:A,A:A,'Company X Order Report'!D:D)</f>
        <v>2572</v>
      </c>
      <c r="I72" s="11">
        <f t="shared" si="12"/>
        <v>3</v>
      </c>
      <c r="J72" s="9">
        <f t="shared" si="13"/>
        <v>3000</v>
      </c>
      <c r="K72" s="9" t="str">
        <f>_xlfn.XLOOKUP(C:C,'Company X Pincode Zones'!B:B,'Company X Pincode Zones'!C:C)</f>
        <v>b</v>
      </c>
      <c r="L72" s="11">
        <f>IF(AND(E72="Yes",K72="a"),'Courier Company Rates'!$A$2,IF(AND(E72="Yes",K72="b"),'Courier Company Rates'!$C$2,IF(AND(E72="Yes",K72="c"),'Courier Company Rates'!$E$2,IF(AND(E72="Yes",K72="d"),'Courier Company Rates'!$G$2,IF(AND(E72="Yes",K72="e"),'Courier Company Rates'!$I$2,0)))))</f>
        <v>33</v>
      </c>
      <c r="M72" s="11">
        <f>IF(I72&gt;0.5,IF(AND(E72="Yes",K72="a"),'Courier Company Rates'!$B$2,IF(AND(E72="Yes",K72="b"),'Courier Company Rates'!$D$2,IF(AND(E72="Yes",K72="c"),'Courier Company Rates'!$F$2,IF(AND(E72="Yes",K72="d"),'Courier Company Rates'!$H$2,IF(AND(E72="Yes",K72="e"),'Courier Company Rates'!$J$2,0))))),0)</f>
        <v>28.3</v>
      </c>
      <c r="N72" s="11">
        <f>IF(AND(F72="Yes",K72="a"),'Courier Company Rates'!$K$2,IF(AND(F72="Yes",K72="b"),'Courier Company Rates'!$M$2,IF(AND(F72="Yes",K72="c"),'Courier Company Rates'!$O$2,IF(AND(F72="Yes",K72="d"),'Courier Company Rates'!$Q$2,IF(AND(F72="Yes",K72="e"),'Courier Company Rates'!$S$2,0)))))</f>
        <v>0</v>
      </c>
      <c r="O72" s="11">
        <f>IF(I72&gt;0.5,IF(AND(F72="Yes",K72="a"),'Courier Company Rates'!$L$2,IF(AND(F72="Yes",K72="b"),'Courier Company Rates'!$N$2,IF(AND(F72="Yes",K72="c"),'Courier Company Rates'!$P$2,IF(AND(F72="Yes",K72="d"),'Courier Company Rates'!$R$2,IF(AND(F72="Yes",K72="e"),'Courier Company Rates'!$T$2,0))))),0)</f>
        <v>0</v>
      </c>
      <c r="P72" s="11">
        <f t="shared" si="14"/>
        <v>174.5</v>
      </c>
      <c r="Q72" s="11">
        <f>_xlfn.XLOOKUP(A:A,'Courier Company Invoice'!B72,'Courier Company Invoice'!C:C)</f>
        <v>2.94</v>
      </c>
      <c r="R72" s="11">
        <f t="shared" si="15"/>
        <v>3</v>
      </c>
      <c r="S72" s="9" t="str">
        <f>_xlfn.XLOOKUP(C:C,'Courier Company Invoice'!E:E,'Courier Company Invoice'!F:F)</f>
        <v>d</v>
      </c>
      <c r="T72" s="11">
        <f>ROUND(_xlfn.XLOOKUP(A:A,'Courier Company Invoice'!B:B,'Courier Company Invoice'!H:H),2)</f>
        <v>269.39999999999998</v>
      </c>
      <c r="U72" s="11">
        <f t="shared" si="16"/>
        <v>-94.899999999999977</v>
      </c>
      <c r="V72" s="11">
        <f t="shared" si="17"/>
        <v>-54.383954154727775</v>
      </c>
      <c r="W72" s="11">
        <f t="shared" si="18"/>
        <v>23.833592534992221</v>
      </c>
      <c r="X72" s="11">
        <f t="shared" si="19"/>
        <v>0</v>
      </c>
    </row>
    <row r="73" spans="1:24" x14ac:dyDescent="0.25">
      <c r="A73" s="9">
        <v>2001813009</v>
      </c>
      <c r="B73" s="10">
        <f>_xlfn.XLOOKUP(A:A,'Courier Company Invoice'!B:B,'Courier Company Invoice'!A:A)</f>
        <v>1091118553701</v>
      </c>
      <c r="C73" s="9">
        <f>_xlfn.XLOOKUP(A:A,'Courier Company Invoice'!B:B,'Courier Company Invoice'!E:E)</f>
        <v>313001</v>
      </c>
      <c r="D73" s="9" t="str">
        <f>_xlfn.XLOOKUP(A:A,'Courier Company Invoice'!B:B,'Courier Company Invoice'!G:G)</f>
        <v>Forward charges</v>
      </c>
      <c r="E73" s="9" t="str">
        <f t="shared" si="10"/>
        <v>Yes</v>
      </c>
      <c r="F73" s="9" t="str">
        <f t="shared" si="11"/>
        <v>No</v>
      </c>
      <c r="G73" s="11">
        <f>SUMIF('Company X Order Report'!A:A,A:A,'Company X Order Report'!D:D)/1000</f>
        <v>0.72</v>
      </c>
      <c r="H73" s="9">
        <f>SUMIF('Company X Order Report'!A:A,A:A,'Company X Order Report'!D:D)</f>
        <v>720</v>
      </c>
      <c r="I73" s="11">
        <f t="shared" si="12"/>
        <v>1</v>
      </c>
      <c r="J73" s="9">
        <f t="shared" si="13"/>
        <v>1000</v>
      </c>
      <c r="K73" s="9" t="str">
        <f>_xlfn.XLOOKUP(C:C,'Company X Pincode Zones'!B:B,'Company X Pincode Zones'!C:C)</f>
        <v>b</v>
      </c>
      <c r="L73" s="11">
        <f>IF(AND(E73="Yes",K73="a"),'Courier Company Rates'!$A$2,IF(AND(E73="Yes",K73="b"),'Courier Company Rates'!$C$2,IF(AND(E73="Yes",K73="c"),'Courier Company Rates'!$E$2,IF(AND(E73="Yes",K73="d"),'Courier Company Rates'!$G$2,IF(AND(E73="Yes",K73="e"),'Courier Company Rates'!$I$2,0)))))</f>
        <v>33</v>
      </c>
      <c r="M73" s="11">
        <f>IF(I73&gt;0.5,IF(AND(E73="Yes",K73="a"),'Courier Company Rates'!$B$2,IF(AND(E73="Yes",K73="b"),'Courier Company Rates'!$D$2,IF(AND(E73="Yes",K73="c"),'Courier Company Rates'!$F$2,IF(AND(E73="Yes",K73="d"),'Courier Company Rates'!$H$2,IF(AND(E73="Yes",K73="e"),'Courier Company Rates'!$J$2,0))))),0)</f>
        <v>28.3</v>
      </c>
      <c r="N73" s="11">
        <f>IF(AND(F73="Yes",K73="a"),'Courier Company Rates'!$K$2,IF(AND(F73="Yes",K73="b"),'Courier Company Rates'!$M$2,IF(AND(F73="Yes",K73="c"),'Courier Company Rates'!$O$2,IF(AND(F73="Yes",K73="d"),'Courier Company Rates'!$Q$2,IF(AND(F73="Yes",K73="e"),'Courier Company Rates'!$S$2,0)))))</f>
        <v>0</v>
      </c>
      <c r="O73" s="11">
        <f>IF(I73&gt;0.5,IF(AND(F73="Yes",K73="a"),'Courier Company Rates'!$L$2,IF(AND(F73="Yes",K73="b"),'Courier Company Rates'!$N$2,IF(AND(F73="Yes",K73="c"),'Courier Company Rates'!$P$2,IF(AND(F73="Yes",K73="d"),'Courier Company Rates'!$R$2,IF(AND(F73="Yes",K73="e"),'Courier Company Rates'!$T$2,0))))),0)</f>
        <v>0</v>
      </c>
      <c r="P73" s="11">
        <f t="shared" si="14"/>
        <v>61.3</v>
      </c>
      <c r="Q73" s="11">
        <f>_xlfn.XLOOKUP(A:A,'Courier Company Invoice'!B73,'Courier Company Invoice'!C:C)</f>
        <v>1</v>
      </c>
      <c r="R73" s="11">
        <f t="shared" si="15"/>
        <v>1</v>
      </c>
      <c r="S73" s="9" t="str">
        <f>_xlfn.XLOOKUP(C:C,'Courier Company Invoice'!E:E,'Courier Company Invoice'!F:F)</f>
        <v>d</v>
      </c>
      <c r="T73" s="11">
        <f>ROUND(_xlfn.XLOOKUP(A:A,'Courier Company Invoice'!B:B,'Courier Company Invoice'!H:H),2)</f>
        <v>90.2</v>
      </c>
      <c r="U73" s="11">
        <f t="shared" si="16"/>
        <v>-28.900000000000006</v>
      </c>
      <c r="V73" s="11">
        <f t="shared" si="17"/>
        <v>-47.145187601957595</v>
      </c>
      <c r="W73" s="11">
        <f t="shared" si="18"/>
        <v>85.138888888888886</v>
      </c>
      <c r="X73" s="11">
        <f t="shared" si="19"/>
        <v>0</v>
      </c>
    </row>
    <row r="74" spans="1:24" x14ac:dyDescent="0.25">
      <c r="A74" s="9">
        <v>2001812650</v>
      </c>
      <c r="B74" s="10">
        <f>_xlfn.XLOOKUP(A:A,'Courier Company Invoice'!B:B,'Courier Company Invoice'!A:A)</f>
        <v>1091118591534</v>
      </c>
      <c r="C74" s="9">
        <f>_xlfn.XLOOKUP(A:A,'Courier Company Invoice'!B:B,'Courier Company Invoice'!E:E)</f>
        <v>302002</v>
      </c>
      <c r="D74" s="9" t="str">
        <f>_xlfn.XLOOKUP(A:A,'Courier Company Invoice'!B:B,'Courier Company Invoice'!G:G)</f>
        <v>Forward charges</v>
      </c>
      <c r="E74" s="9" t="str">
        <f t="shared" si="10"/>
        <v>Yes</v>
      </c>
      <c r="F74" s="9" t="str">
        <f t="shared" si="11"/>
        <v>No</v>
      </c>
      <c r="G74" s="11">
        <f>SUMIF('Company X Order Report'!A:A,A:A,'Company X Order Report'!D:D)/1000</f>
        <v>0.56299999999999994</v>
      </c>
      <c r="H74" s="9">
        <f>SUMIF('Company X Order Report'!A:A,A:A,'Company X Order Report'!D:D)</f>
        <v>563</v>
      </c>
      <c r="I74" s="11">
        <f t="shared" si="12"/>
        <v>1</v>
      </c>
      <c r="J74" s="9">
        <f t="shared" si="13"/>
        <v>1000</v>
      </c>
      <c r="K74" s="9" t="str">
        <f>_xlfn.XLOOKUP(C:C,'Company X Pincode Zones'!B:B,'Company X Pincode Zones'!C:C)</f>
        <v>b</v>
      </c>
      <c r="L74" s="11">
        <f>IF(AND(E74="Yes",K74="a"),'Courier Company Rates'!$A$2,IF(AND(E74="Yes",K74="b"),'Courier Company Rates'!$C$2,IF(AND(E74="Yes",K74="c"),'Courier Company Rates'!$E$2,IF(AND(E74="Yes",K74="d"),'Courier Company Rates'!$G$2,IF(AND(E74="Yes",K74="e"),'Courier Company Rates'!$I$2,0)))))</f>
        <v>33</v>
      </c>
      <c r="M74" s="11">
        <f>IF(I74&gt;0.5,IF(AND(E74="Yes",K74="a"),'Courier Company Rates'!$B$2,IF(AND(E74="Yes",K74="b"),'Courier Company Rates'!$D$2,IF(AND(E74="Yes",K74="c"),'Courier Company Rates'!$F$2,IF(AND(E74="Yes",K74="d"),'Courier Company Rates'!$H$2,IF(AND(E74="Yes",K74="e"),'Courier Company Rates'!$J$2,0))))),0)</f>
        <v>28.3</v>
      </c>
      <c r="N74" s="11">
        <f>IF(AND(F74="Yes",K74="a"),'Courier Company Rates'!$K$2,IF(AND(F74="Yes",K74="b"),'Courier Company Rates'!$M$2,IF(AND(F74="Yes",K74="c"),'Courier Company Rates'!$O$2,IF(AND(F74="Yes",K74="d"),'Courier Company Rates'!$Q$2,IF(AND(F74="Yes",K74="e"),'Courier Company Rates'!$S$2,0)))))</f>
        <v>0</v>
      </c>
      <c r="O74" s="11">
        <f>IF(I74&gt;0.5,IF(AND(F74="Yes",K74="a"),'Courier Company Rates'!$L$2,IF(AND(F74="Yes",K74="b"),'Courier Company Rates'!$N$2,IF(AND(F74="Yes",K74="c"),'Courier Company Rates'!$P$2,IF(AND(F74="Yes",K74="d"),'Courier Company Rates'!$R$2,IF(AND(F74="Yes",K74="e"),'Courier Company Rates'!$T$2,0))))),0)</f>
        <v>0</v>
      </c>
      <c r="P74" s="11">
        <f t="shared" si="14"/>
        <v>61.3</v>
      </c>
      <c r="Q74" s="11">
        <f>_xlfn.XLOOKUP(A:A,'Courier Company Invoice'!B74,'Courier Company Invoice'!C:C)</f>
        <v>0.61</v>
      </c>
      <c r="R74" s="11">
        <f t="shared" si="15"/>
        <v>1</v>
      </c>
      <c r="S74" s="9" t="str">
        <f>_xlfn.XLOOKUP(C:C,'Courier Company Invoice'!E:E,'Courier Company Invoice'!F:F)</f>
        <v>d</v>
      </c>
      <c r="T74" s="11">
        <f>ROUND(_xlfn.XLOOKUP(A:A,'Courier Company Invoice'!B:B,'Courier Company Invoice'!H:H),2)</f>
        <v>90.2</v>
      </c>
      <c r="U74" s="11">
        <f t="shared" si="16"/>
        <v>-28.900000000000006</v>
      </c>
      <c r="V74" s="11">
        <f t="shared" si="17"/>
        <v>-47.145187601957595</v>
      </c>
      <c r="W74" s="11">
        <f t="shared" si="18"/>
        <v>108.8809946714032</v>
      </c>
      <c r="X74" s="11">
        <f t="shared" si="19"/>
        <v>0</v>
      </c>
    </row>
    <row r="75" spans="1:24" x14ac:dyDescent="0.25">
      <c r="A75" s="9">
        <v>2001814580</v>
      </c>
      <c r="B75" s="10">
        <f>_xlfn.XLOOKUP(A:A,'Courier Company Invoice'!B:B,'Courier Company Invoice'!A:A)</f>
        <v>1091118925110</v>
      </c>
      <c r="C75" s="9">
        <f>_xlfn.XLOOKUP(A:A,'Courier Company Invoice'!B:B,'Courier Company Invoice'!E:E)</f>
        <v>322255</v>
      </c>
      <c r="D75" s="9" t="str">
        <f>_xlfn.XLOOKUP(A:A,'Courier Company Invoice'!B:B,'Courier Company Invoice'!G:G)</f>
        <v>Forward and RTO charges</v>
      </c>
      <c r="E75" s="9" t="str">
        <f t="shared" si="10"/>
        <v>Yes</v>
      </c>
      <c r="F75" s="9" t="str">
        <f t="shared" si="11"/>
        <v>Yes</v>
      </c>
      <c r="G75" s="11">
        <f>SUMIF('Company X Order Report'!A:A,A:A,'Company X Order Report'!D:D)/1000</f>
        <v>0.127</v>
      </c>
      <c r="H75" s="9">
        <f>SUMIF('Company X Order Report'!A:A,A:A,'Company X Order Report'!D:D)</f>
        <v>127</v>
      </c>
      <c r="I75" s="11">
        <f t="shared" si="12"/>
        <v>0.5</v>
      </c>
      <c r="J75" s="9">
        <f t="shared" si="13"/>
        <v>500</v>
      </c>
      <c r="K75" s="9" t="str">
        <f>_xlfn.XLOOKUP(C:C,'Company X Pincode Zones'!B:B,'Company X Pincode Zones'!C:C)</f>
        <v>b</v>
      </c>
      <c r="L75" s="11">
        <f>IF(AND(E75="Yes",K75="a"),'Courier Company Rates'!$A$2,IF(AND(E75="Yes",K75="b"),'Courier Company Rates'!$C$2,IF(AND(E75="Yes",K75="c"),'Courier Company Rates'!$E$2,IF(AND(E75="Yes",K75="d"),'Courier Company Rates'!$G$2,IF(AND(E75="Yes",K75="e"),'Courier Company Rates'!$I$2,0)))))</f>
        <v>33</v>
      </c>
      <c r="M75" s="11">
        <f>IF(I75&gt;0.5,IF(AND(E75="Yes",K75="a"),'Courier Company Rates'!$B$2,IF(AND(E75="Yes",K75="b"),'Courier Company Rates'!$D$2,IF(AND(E75="Yes",K75="c"),'Courier Company Rates'!$F$2,IF(AND(E75="Yes",K75="d"),'Courier Company Rates'!$H$2,IF(AND(E75="Yes",K75="e"),'Courier Company Rates'!$J$2,0))))),0)</f>
        <v>0</v>
      </c>
      <c r="N75" s="11">
        <f>IF(AND(F75="Yes",K75="a"),'Courier Company Rates'!$K$2,IF(AND(F75="Yes",K75="b"),'Courier Company Rates'!$M$2,IF(AND(F75="Yes",K75="c"),'Courier Company Rates'!$O$2,IF(AND(F75="Yes",K75="d"),'Courier Company Rates'!$Q$2,IF(AND(F75="Yes",K75="e"),'Courier Company Rates'!$S$2,0)))))</f>
        <v>20.5</v>
      </c>
      <c r="O75" s="11">
        <f>IF(I75&gt;0.5,IF(AND(F75="Yes",K75="a"),'Courier Company Rates'!$L$2,IF(AND(F75="Yes",K75="b"),'Courier Company Rates'!$N$2,IF(AND(F75="Yes",K75="c"),'Courier Company Rates'!$P$2,IF(AND(F75="Yes",K75="d"),'Courier Company Rates'!$R$2,IF(AND(F75="Yes",K75="e"),'Courier Company Rates'!$T$2,0))))),0)</f>
        <v>0</v>
      </c>
      <c r="P75" s="11">
        <f t="shared" si="14"/>
        <v>53.5</v>
      </c>
      <c r="Q75" s="11">
        <f>_xlfn.XLOOKUP(A:A,'Courier Company Invoice'!B75,'Courier Company Invoice'!C:C)</f>
        <v>0.15</v>
      </c>
      <c r="R75" s="11">
        <f t="shared" si="15"/>
        <v>0.5</v>
      </c>
      <c r="S75" s="9" t="str">
        <f>_xlfn.XLOOKUP(C:C,'Courier Company Invoice'!E:E,'Courier Company Invoice'!F:F)</f>
        <v>d</v>
      </c>
      <c r="T75" s="11">
        <f>ROUND(_xlfn.XLOOKUP(A:A,'Courier Company Invoice'!B:B,'Courier Company Invoice'!H:H),2)</f>
        <v>86.7</v>
      </c>
      <c r="U75" s="11">
        <f t="shared" si="16"/>
        <v>-33.200000000000003</v>
      </c>
      <c r="V75" s="11">
        <f t="shared" si="17"/>
        <v>-62.056074766355138</v>
      </c>
      <c r="W75" s="11">
        <f t="shared" si="18"/>
        <v>259.84251968503935</v>
      </c>
      <c r="X75" s="11">
        <f t="shared" si="19"/>
        <v>161.41732283464566</v>
      </c>
    </row>
    <row r="76" spans="1:24" x14ac:dyDescent="0.25">
      <c r="A76" s="9">
        <v>2001815688</v>
      </c>
      <c r="B76" s="10">
        <f>_xlfn.XLOOKUP(A:A,'Courier Company Invoice'!B:B,'Courier Company Invoice'!A:A)</f>
        <v>1091119169701</v>
      </c>
      <c r="C76" s="9">
        <f>_xlfn.XLOOKUP(A:A,'Courier Company Invoice'!B:B,'Courier Company Invoice'!E:E)</f>
        <v>302017</v>
      </c>
      <c r="D76" s="9" t="str">
        <f>_xlfn.XLOOKUP(A:A,'Courier Company Invoice'!B:B,'Courier Company Invoice'!G:G)</f>
        <v>Forward charges</v>
      </c>
      <c r="E76" s="9" t="str">
        <f t="shared" si="10"/>
        <v>Yes</v>
      </c>
      <c r="F76" s="9" t="str">
        <f t="shared" si="11"/>
        <v>No</v>
      </c>
      <c r="G76" s="11">
        <f>SUMIF('Company X Order Report'!A:A,A:A,'Company X Order Report'!D:D)/1000</f>
        <v>0.22</v>
      </c>
      <c r="H76" s="9">
        <f>SUMIF('Company X Order Report'!A:A,A:A,'Company X Order Report'!D:D)</f>
        <v>220</v>
      </c>
      <c r="I76" s="11">
        <f t="shared" si="12"/>
        <v>0.5</v>
      </c>
      <c r="J76" s="9">
        <f t="shared" si="13"/>
        <v>500</v>
      </c>
      <c r="K76" s="9" t="str">
        <f>_xlfn.XLOOKUP(C:C,'Company X Pincode Zones'!B:B,'Company X Pincode Zones'!C:C)</f>
        <v>b</v>
      </c>
      <c r="L76" s="11">
        <f>IF(AND(E76="Yes",K76="a"),'Courier Company Rates'!$A$2,IF(AND(E76="Yes",K76="b"),'Courier Company Rates'!$C$2,IF(AND(E76="Yes",K76="c"),'Courier Company Rates'!$E$2,IF(AND(E76="Yes",K76="d"),'Courier Company Rates'!$G$2,IF(AND(E76="Yes",K76="e"),'Courier Company Rates'!$I$2,0)))))</f>
        <v>33</v>
      </c>
      <c r="M76" s="11">
        <f>IF(I76&gt;0.5,IF(AND(E76="Yes",K76="a"),'Courier Company Rates'!$B$2,IF(AND(E76="Yes",K76="b"),'Courier Company Rates'!$D$2,IF(AND(E76="Yes",K76="c"),'Courier Company Rates'!$F$2,IF(AND(E76="Yes",K76="d"),'Courier Company Rates'!$H$2,IF(AND(E76="Yes",K76="e"),'Courier Company Rates'!$J$2,0))))),0)</f>
        <v>0</v>
      </c>
      <c r="N76" s="11">
        <f>IF(AND(F76="Yes",K76="a"),'Courier Company Rates'!$K$2,IF(AND(F76="Yes",K76="b"),'Courier Company Rates'!$M$2,IF(AND(F76="Yes",K76="c"),'Courier Company Rates'!$O$2,IF(AND(F76="Yes",K76="d"),'Courier Company Rates'!$Q$2,IF(AND(F76="Yes",K76="e"),'Courier Company Rates'!$S$2,0)))))</f>
        <v>0</v>
      </c>
      <c r="O76" s="11">
        <f>IF(I76&gt;0.5,IF(AND(F76="Yes",K76="a"),'Courier Company Rates'!$L$2,IF(AND(F76="Yes",K76="b"),'Courier Company Rates'!$N$2,IF(AND(F76="Yes",K76="c"),'Courier Company Rates'!$P$2,IF(AND(F76="Yes",K76="d"),'Courier Company Rates'!$R$2,IF(AND(F76="Yes",K76="e"),'Courier Company Rates'!$T$2,0))))),0)</f>
        <v>0</v>
      </c>
      <c r="P76" s="11">
        <f t="shared" si="14"/>
        <v>33</v>
      </c>
      <c r="Q76" s="11">
        <f>_xlfn.XLOOKUP(A:A,'Courier Company Invoice'!B76,'Courier Company Invoice'!C:C)</f>
        <v>0.2</v>
      </c>
      <c r="R76" s="11">
        <f t="shared" si="15"/>
        <v>0.5</v>
      </c>
      <c r="S76" s="9" t="str">
        <f>_xlfn.XLOOKUP(C:C,'Courier Company Invoice'!E:E,'Courier Company Invoice'!F:F)</f>
        <v>d</v>
      </c>
      <c r="T76" s="11">
        <f>ROUND(_xlfn.XLOOKUP(A:A,'Courier Company Invoice'!B:B,'Courier Company Invoice'!H:H),2)</f>
        <v>45.4</v>
      </c>
      <c r="U76" s="11">
        <f t="shared" si="16"/>
        <v>-12.399999999999999</v>
      </c>
      <c r="V76" s="11">
        <f t="shared" si="17"/>
        <v>-37.575757575757571</v>
      </c>
      <c r="W76" s="11">
        <f t="shared" si="18"/>
        <v>150</v>
      </c>
      <c r="X76" s="11">
        <f t="shared" si="19"/>
        <v>0</v>
      </c>
    </row>
    <row r="77" spans="1:24" x14ac:dyDescent="0.25">
      <c r="A77" s="9">
        <v>2001816131</v>
      </c>
      <c r="B77" s="10">
        <f>_xlfn.XLOOKUP(A:A,'Courier Company Invoice'!B:B,'Courier Company Invoice'!A:A)</f>
        <v>1091119367193</v>
      </c>
      <c r="C77" s="9">
        <f>_xlfn.XLOOKUP(A:A,'Courier Company Invoice'!B:B,'Courier Company Invoice'!E:E)</f>
        <v>302017</v>
      </c>
      <c r="D77" s="9" t="str">
        <f>_xlfn.XLOOKUP(A:A,'Courier Company Invoice'!B:B,'Courier Company Invoice'!G:G)</f>
        <v>Forward charges</v>
      </c>
      <c r="E77" s="9" t="str">
        <f t="shared" si="10"/>
        <v>Yes</v>
      </c>
      <c r="F77" s="9" t="str">
        <f t="shared" si="11"/>
        <v>No</v>
      </c>
      <c r="G77" s="11">
        <f>SUMIF('Company X Order Report'!A:A,A:A,'Company X Order Report'!D:D)/1000</f>
        <v>0.55400000000000005</v>
      </c>
      <c r="H77" s="9">
        <f>SUMIF('Company X Order Report'!A:A,A:A,'Company X Order Report'!D:D)</f>
        <v>554</v>
      </c>
      <c r="I77" s="11">
        <f t="shared" si="12"/>
        <v>1</v>
      </c>
      <c r="J77" s="9">
        <f t="shared" si="13"/>
        <v>1000</v>
      </c>
      <c r="K77" s="9" t="str">
        <f>_xlfn.XLOOKUP(C:C,'Company X Pincode Zones'!B:B,'Company X Pincode Zones'!C:C)</f>
        <v>b</v>
      </c>
      <c r="L77" s="11">
        <f>IF(AND(E77="Yes",K77="a"),'Courier Company Rates'!$A$2,IF(AND(E77="Yes",K77="b"),'Courier Company Rates'!$C$2,IF(AND(E77="Yes",K77="c"),'Courier Company Rates'!$E$2,IF(AND(E77="Yes",K77="d"),'Courier Company Rates'!$G$2,IF(AND(E77="Yes",K77="e"),'Courier Company Rates'!$I$2,0)))))</f>
        <v>33</v>
      </c>
      <c r="M77" s="11">
        <f>IF(I77&gt;0.5,IF(AND(E77="Yes",K77="a"),'Courier Company Rates'!$B$2,IF(AND(E77="Yes",K77="b"),'Courier Company Rates'!$D$2,IF(AND(E77="Yes",K77="c"),'Courier Company Rates'!$F$2,IF(AND(E77="Yes",K77="d"),'Courier Company Rates'!$H$2,IF(AND(E77="Yes",K77="e"),'Courier Company Rates'!$J$2,0))))),0)</f>
        <v>28.3</v>
      </c>
      <c r="N77" s="11">
        <f>IF(AND(F77="Yes",K77="a"),'Courier Company Rates'!$K$2,IF(AND(F77="Yes",K77="b"),'Courier Company Rates'!$M$2,IF(AND(F77="Yes",K77="c"),'Courier Company Rates'!$O$2,IF(AND(F77="Yes",K77="d"),'Courier Company Rates'!$Q$2,IF(AND(F77="Yes",K77="e"),'Courier Company Rates'!$S$2,0)))))</f>
        <v>0</v>
      </c>
      <c r="O77" s="11">
        <f>IF(I77&gt;0.5,IF(AND(F77="Yes",K77="a"),'Courier Company Rates'!$L$2,IF(AND(F77="Yes",K77="b"),'Courier Company Rates'!$N$2,IF(AND(F77="Yes",K77="c"),'Courier Company Rates'!$P$2,IF(AND(F77="Yes",K77="d"),'Courier Company Rates'!$R$2,IF(AND(F77="Yes",K77="e"),'Courier Company Rates'!$T$2,0))))),0)</f>
        <v>0</v>
      </c>
      <c r="P77" s="11">
        <f t="shared" si="14"/>
        <v>61.3</v>
      </c>
      <c r="Q77" s="11">
        <f>_xlfn.XLOOKUP(A:A,'Courier Company Invoice'!B77,'Courier Company Invoice'!C:C)</f>
        <v>0.7</v>
      </c>
      <c r="R77" s="11">
        <f t="shared" si="15"/>
        <v>1</v>
      </c>
      <c r="S77" s="9" t="str">
        <f>_xlfn.XLOOKUP(C:C,'Courier Company Invoice'!E:E,'Courier Company Invoice'!F:F)</f>
        <v>d</v>
      </c>
      <c r="T77" s="11">
        <f>ROUND(_xlfn.XLOOKUP(A:A,'Courier Company Invoice'!B:B,'Courier Company Invoice'!H:H),2)</f>
        <v>90.2</v>
      </c>
      <c r="U77" s="11">
        <f t="shared" si="16"/>
        <v>-28.900000000000006</v>
      </c>
      <c r="V77" s="11">
        <f t="shared" si="17"/>
        <v>-47.145187601957595</v>
      </c>
      <c r="W77" s="11">
        <f t="shared" si="18"/>
        <v>110.64981949458482</v>
      </c>
      <c r="X77" s="11">
        <f t="shared" si="19"/>
        <v>0</v>
      </c>
    </row>
    <row r="78" spans="1:24" x14ac:dyDescent="0.25">
      <c r="A78" s="9">
        <v>2001816996</v>
      </c>
      <c r="B78" s="10">
        <f>_xlfn.XLOOKUP(A:A,'Courier Company Invoice'!B:B,'Courier Company Invoice'!A:A)</f>
        <v>1091119429202</v>
      </c>
      <c r="C78" s="9">
        <f>_xlfn.XLOOKUP(A:A,'Courier Company Invoice'!B:B,'Courier Company Invoice'!E:E)</f>
        <v>335512</v>
      </c>
      <c r="D78" s="9" t="str">
        <f>_xlfn.XLOOKUP(A:A,'Courier Company Invoice'!B:B,'Courier Company Invoice'!G:G)</f>
        <v>Forward charges</v>
      </c>
      <c r="E78" s="9" t="str">
        <f t="shared" si="10"/>
        <v>Yes</v>
      </c>
      <c r="F78" s="9" t="str">
        <f t="shared" si="11"/>
        <v>No</v>
      </c>
      <c r="G78" s="11">
        <f>SUMIF('Company X Order Report'!A:A,A:A,'Company X Order Report'!D:D)/1000</f>
        <v>0.5</v>
      </c>
      <c r="H78" s="9">
        <f>SUMIF('Company X Order Report'!A:A,A:A,'Company X Order Report'!D:D)</f>
        <v>500</v>
      </c>
      <c r="I78" s="11">
        <f t="shared" si="12"/>
        <v>0.5</v>
      </c>
      <c r="J78" s="9">
        <f t="shared" si="13"/>
        <v>500</v>
      </c>
      <c r="K78" s="9" t="str">
        <f>_xlfn.XLOOKUP(C:C,'Company X Pincode Zones'!B:B,'Company X Pincode Zones'!C:C)</f>
        <v>b</v>
      </c>
      <c r="L78" s="11">
        <f>IF(AND(E78="Yes",K78="a"),'Courier Company Rates'!$A$2,IF(AND(E78="Yes",K78="b"),'Courier Company Rates'!$C$2,IF(AND(E78="Yes",K78="c"),'Courier Company Rates'!$E$2,IF(AND(E78="Yes",K78="d"),'Courier Company Rates'!$G$2,IF(AND(E78="Yes",K78="e"),'Courier Company Rates'!$I$2,0)))))</f>
        <v>33</v>
      </c>
      <c r="M78" s="11">
        <f>IF(I78&gt;0.5,IF(AND(E78="Yes",K78="a"),'Courier Company Rates'!$B$2,IF(AND(E78="Yes",K78="b"),'Courier Company Rates'!$D$2,IF(AND(E78="Yes",K78="c"),'Courier Company Rates'!$F$2,IF(AND(E78="Yes",K78="d"),'Courier Company Rates'!$H$2,IF(AND(E78="Yes",K78="e"),'Courier Company Rates'!$J$2,0))))),0)</f>
        <v>0</v>
      </c>
      <c r="N78" s="11">
        <f>IF(AND(F78="Yes",K78="a"),'Courier Company Rates'!$K$2,IF(AND(F78="Yes",K78="b"),'Courier Company Rates'!$M$2,IF(AND(F78="Yes",K78="c"),'Courier Company Rates'!$O$2,IF(AND(F78="Yes",K78="d"),'Courier Company Rates'!$Q$2,IF(AND(F78="Yes",K78="e"),'Courier Company Rates'!$S$2,0)))))</f>
        <v>0</v>
      </c>
      <c r="O78" s="11">
        <f>IF(I78&gt;0.5,IF(AND(F78="Yes",K78="a"),'Courier Company Rates'!$L$2,IF(AND(F78="Yes",K78="b"),'Courier Company Rates'!$N$2,IF(AND(F78="Yes",K78="c"),'Courier Company Rates'!$P$2,IF(AND(F78="Yes",K78="d"),'Courier Company Rates'!$R$2,IF(AND(F78="Yes",K78="e"),'Courier Company Rates'!$T$2,0))))),0)</f>
        <v>0</v>
      </c>
      <c r="P78" s="11">
        <f t="shared" si="14"/>
        <v>33</v>
      </c>
      <c r="Q78" s="11">
        <f>_xlfn.XLOOKUP(A:A,'Courier Company Invoice'!B78,'Courier Company Invoice'!C:C)</f>
        <v>0.5</v>
      </c>
      <c r="R78" s="11">
        <f t="shared" si="15"/>
        <v>0.5</v>
      </c>
      <c r="S78" s="9" t="str">
        <f>_xlfn.XLOOKUP(C:C,'Courier Company Invoice'!E:E,'Courier Company Invoice'!F:F)</f>
        <v>d</v>
      </c>
      <c r="T78" s="11">
        <f>ROUND(_xlfn.XLOOKUP(A:A,'Courier Company Invoice'!B:B,'Courier Company Invoice'!H:H),2)</f>
        <v>45.4</v>
      </c>
      <c r="U78" s="11">
        <f t="shared" si="16"/>
        <v>-12.399999999999999</v>
      </c>
      <c r="V78" s="11">
        <f t="shared" si="17"/>
        <v>-37.575757575757571</v>
      </c>
      <c r="W78" s="11">
        <f t="shared" si="18"/>
        <v>66</v>
      </c>
      <c r="X78" s="11">
        <f t="shared" si="19"/>
        <v>0</v>
      </c>
    </row>
    <row r="79" spans="1:24" x14ac:dyDescent="0.25">
      <c r="A79" s="9">
        <v>2001821185</v>
      </c>
      <c r="B79" s="10">
        <f>_xlfn.XLOOKUP(A:A,'Courier Company Invoice'!B:B,'Courier Company Invoice'!A:A)</f>
        <v>1091120959225</v>
      </c>
      <c r="C79" s="9">
        <f>_xlfn.XLOOKUP(A:A,'Courier Company Invoice'!B:B,'Courier Company Invoice'!E:E)</f>
        <v>313001</v>
      </c>
      <c r="D79" s="9" t="str">
        <f>_xlfn.XLOOKUP(A:A,'Courier Company Invoice'!B:B,'Courier Company Invoice'!G:G)</f>
        <v>Forward charges</v>
      </c>
      <c r="E79" s="9" t="str">
        <f t="shared" si="10"/>
        <v>Yes</v>
      </c>
      <c r="F79" s="9" t="str">
        <f t="shared" si="11"/>
        <v>No</v>
      </c>
      <c r="G79" s="11">
        <f>SUMIF('Company X Order Report'!A:A,A:A,'Company X Order Report'!D:D)/1000</f>
        <v>2.0979999999999999</v>
      </c>
      <c r="H79" s="9">
        <f>SUMIF('Company X Order Report'!A:A,A:A,'Company X Order Report'!D:D)</f>
        <v>2098</v>
      </c>
      <c r="I79" s="11">
        <f t="shared" si="12"/>
        <v>2.5</v>
      </c>
      <c r="J79" s="9">
        <f t="shared" si="13"/>
        <v>2500</v>
      </c>
      <c r="K79" s="9" t="str">
        <f>_xlfn.XLOOKUP(C:C,'Company X Pincode Zones'!B:B,'Company X Pincode Zones'!C:C)</f>
        <v>b</v>
      </c>
      <c r="L79" s="11">
        <f>IF(AND(E79="Yes",K79="a"),'Courier Company Rates'!$A$2,IF(AND(E79="Yes",K79="b"),'Courier Company Rates'!$C$2,IF(AND(E79="Yes",K79="c"),'Courier Company Rates'!$E$2,IF(AND(E79="Yes",K79="d"),'Courier Company Rates'!$G$2,IF(AND(E79="Yes",K79="e"),'Courier Company Rates'!$I$2,0)))))</f>
        <v>33</v>
      </c>
      <c r="M79" s="11">
        <f>IF(I79&gt;0.5,IF(AND(E79="Yes",K79="a"),'Courier Company Rates'!$B$2,IF(AND(E79="Yes",K79="b"),'Courier Company Rates'!$D$2,IF(AND(E79="Yes",K79="c"),'Courier Company Rates'!$F$2,IF(AND(E79="Yes",K79="d"),'Courier Company Rates'!$H$2,IF(AND(E79="Yes",K79="e"),'Courier Company Rates'!$J$2,0))))),0)</f>
        <v>28.3</v>
      </c>
      <c r="N79" s="11">
        <f>IF(AND(F79="Yes",K79="a"),'Courier Company Rates'!$K$2,IF(AND(F79="Yes",K79="b"),'Courier Company Rates'!$M$2,IF(AND(F79="Yes",K79="c"),'Courier Company Rates'!$O$2,IF(AND(F79="Yes",K79="d"),'Courier Company Rates'!$Q$2,IF(AND(F79="Yes",K79="e"),'Courier Company Rates'!$S$2,0)))))</f>
        <v>0</v>
      </c>
      <c r="O79" s="11">
        <f>IF(I79&gt;0.5,IF(AND(F79="Yes",K79="a"),'Courier Company Rates'!$L$2,IF(AND(F79="Yes",K79="b"),'Courier Company Rates'!$N$2,IF(AND(F79="Yes",K79="c"),'Courier Company Rates'!$P$2,IF(AND(F79="Yes",K79="d"),'Courier Company Rates'!$R$2,IF(AND(F79="Yes",K79="e"),'Courier Company Rates'!$T$2,0))))),0)</f>
        <v>0</v>
      </c>
      <c r="P79" s="11">
        <f t="shared" si="14"/>
        <v>146.19999999999999</v>
      </c>
      <c r="Q79" s="11">
        <f>_xlfn.XLOOKUP(A:A,'Courier Company Invoice'!B79,'Courier Company Invoice'!C:C)</f>
        <v>2.1</v>
      </c>
      <c r="R79" s="11">
        <f t="shared" si="15"/>
        <v>2.5</v>
      </c>
      <c r="S79" s="9" t="str">
        <f>_xlfn.XLOOKUP(C:C,'Courier Company Invoice'!E:E,'Courier Company Invoice'!F:F)</f>
        <v>d</v>
      </c>
      <c r="T79" s="11">
        <f>ROUND(_xlfn.XLOOKUP(A:A,'Courier Company Invoice'!B:B,'Courier Company Invoice'!H:H),2)</f>
        <v>224.6</v>
      </c>
      <c r="U79" s="11">
        <f t="shared" si="16"/>
        <v>-78.400000000000006</v>
      </c>
      <c r="V79" s="11">
        <f t="shared" si="17"/>
        <v>-53.625170998632022</v>
      </c>
      <c r="W79" s="11">
        <f t="shared" si="18"/>
        <v>29.218303145853195</v>
      </c>
      <c r="X79" s="11">
        <f t="shared" si="19"/>
        <v>0</v>
      </c>
    </row>
    <row r="80" spans="1:24" x14ac:dyDescent="0.25">
      <c r="A80" s="9">
        <v>2001821284</v>
      </c>
      <c r="B80" s="10">
        <f>_xlfn.XLOOKUP(A:A,'Courier Company Invoice'!B:B,'Courier Company Invoice'!A:A)</f>
        <v>1091120962515</v>
      </c>
      <c r="C80" s="9">
        <f>_xlfn.XLOOKUP(A:A,'Courier Company Invoice'!B:B,'Courier Company Invoice'!E:E)</f>
        <v>313001</v>
      </c>
      <c r="D80" s="9" t="str">
        <f>_xlfn.XLOOKUP(A:A,'Courier Company Invoice'!B:B,'Courier Company Invoice'!G:G)</f>
        <v>Forward charges</v>
      </c>
      <c r="E80" s="9" t="str">
        <f t="shared" si="10"/>
        <v>Yes</v>
      </c>
      <c r="F80" s="9" t="str">
        <f t="shared" si="11"/>
        <v>No</v>
      </c>
      <c r="G80" s="11">
        <f>SUMIF('Company X Order Report'!A:A,A:A,'Company X Order Report'!D:D)/1000</f>
        <v>0.17699999999999999</v>
      </c>
      <c r="H80" s="9">
        <f>SUMIF('Company X Order Report'!A:A,A:A,'Company X Order Report'!D:D)</f>
        <v>177</v>
      </c>
      <c r="I80" s="11">
        <f t="shared" si="12"/>
        <v>0.5</v>
      </c>
      <c r="J80" s="9">
        <f t="shared" si="13"/>
        <v>500</v>
      </c>
      <c r="K80" s="9" t="str">
        <f>_xlfn.XLOOKUP(C:C,'Company X Pincode Zones'!B:B,'Company X Pincode Zones'!C:C)</f>
        <v>b</v>
      </c>
      <c r="L80" s="11">
        <f>IF(AND(E80="Yes",K80="a"),'Courier Company Rates'!$A$2,IF(AND(E80="Yes",K80="b"),'Courier Company Rates'!$C$2,IF(AND(E80="Yes",K80="c"),'Courier Company Rates'!$E$2,IF(AND(E80="Yes",K80="d"),'Courier Company Rates'!$G$2,IF(AND(E80="Yes",K80="e"),'Courier Company Rates'!$I$2,0)))))</f>
        <v>33</v>
      </c>
      <c r="M80" s="11">
        <f>IF(I80&gt;0.5,IF(AND(E80="Yes",K80="a"),'Courier Company Rates'!$B$2,IF(AND(E80="Yes",K80="b"),'Courier Company Rates'!$D$2,IF(AND(E80="Yes",K80="c"),'Courier Company Rates'!$F$2,IF(AND(E80="Yes",K80="d"),'Courier Company Rates'!$H$2,IF(AND(E80="Yes",K80="e"),'Courier Company Rates'!$J$2,0))))),0)</f>
        <v>0</v>
      </c>
      <c r="N80" s="11">
        <f>IF(AND(F80="Yes",K80="a"),'Courier Company Rates'!$K$2,IF(AND(F80="Yes",K80="b"),'Courier Company Rates'!$M$2,IF(AND(F80="Yes",K80="c"),'Courier Company Rates'!$O$2,IF(AND(F80="Yes",K80="d"),'Courier Company Rates'!$Q$2,IF(AND(F80="Yes",K80="e"),'Courier Company Rates'!$S$2,0)))))</f>
        <v>0</v>
      </c>
      <c r="O80" s="11">
        <f>IF(I80&gt;0.5,IF(AND(F80="Yes",K80="a"),'Courier Company Rates'!$L$2,IF(AND(F80="Yes",K80="b"),'Courier Company Rates'!$N$2,IF(AND(F80="Yes",K80="c"),'Courier Company Rates'!$P$2,IF(AND(F80="Yes",K80="d"),'Courier Company Rates'!$R$2,IF(AND(F80="Yes",K80="e"),'Courier Company Rates'!$T$2,0))))),0)</f>
        <v>0</v>
      </c>
      <c r="P80" s="11">
        <f t="shared" si="14"/>
        <v>33</v>
      </c>
      <c r="Q80" s="11">
        <f>_xlfn.XLOOKUP(A:A,'Courier Company Invoice'!B80,'Courier Company Invoice'!C:C)</f>
        <v>0.2</v>
      </c>
      <c r="R80" s="11">
        <f t="shared" si="15"/>
        <v>0.5</v>
      </c>
      <c r="S80" s="9" t="str">
        <f>_xlfn.XLOOKUP(C:C,'Courier Company Invoice'!E:E,'Courier Company Invoice'!F:F)</f>
        <v>d</v>
      </c>
      <c r="T80" s="11">
        <f>ROUND(_xlfn.XLOOKUP(A:A,'Courier Company Invoice'!B:B,'Courier Company Invoice'!H:H),2)</f>
        <v>45.4</v>
      </c>
      <c r="U80" s="11">
        <f t="shared" si="16"/>
        <v>-12.399999999999999</v>
      </c>
      <c r="V80" s="11">
        <f t="shared" si="17"/>
        <v>-37.575757575757571</v>
      </c>
      <c r="W80" s="11">
        <f t="shared" si="18"/>
        <v>186.4406779661017</v>
      </c>
      <c r="X80" s="11">
        <f t="shared" si="19"/>
        <v>0</v>
      </c>
    </row>
    <row r="81" spans="1:24" x14ac:dyDescent="0.25">
      <c r="A81" s="9">
        <v>2001821679</v>
      </c>
      <c r="B81" s="10">
        <f>_xlfn.XLOOKUP(A:A,'Courier Company Invoice'!B:B,'Courier Company Invoice'!A:A)</f>
        <v>1091121031745</v>
      </c>
      <c r="C81" s="9">
        <f>_xlfn.XLOOKUP(A:A,'Courier Company Invoice'!B:B,'Courier Company Invoice'!E:E)</f>
        <v>307026</v>
      </c>
      <c r="D81" s="9" t="str">
        <f>_xlfn.XLOOKUP(A:A,'Courier Company Invoice'!B:B,'Courier Company Invoice'!G:G)</f>
        <v>Forward charges</v>
      </c>
      <c r="E81" s="9" t="str">
        <f t="shared" si="10"/>
        <v>Yes</v>
      </c>
      <c r="F81" s="9" t="str">
        <f t="shared" si="11"/>
        <v>No</v>
      </c>
      <c r="G81" s="11">
        <f>SUMIF('Company X Order Report'!A:A,A:A,'Company X Order Report'!D:D)/1000</f>
        <v>0.16500000000000001</v>
      </c>
      <c r="H81" s="9">
        <f>SUMIF('Company X Order Report'!A:A,A:A,'Company X Order Report'!D:D)</f>
        <v>165</v>
      </c>
      <c r="I81" s="11">
        <f t="shared" si="12"/>
        <v>0.5</v>
      </c>
      <c r="J81" s="9">
        <f t="shared" si="13"/>
        <v>500</v>
      </c>
      <c r="K81" s="9" t="str">
        <f>_xlfn.XLOOKUP(C:C,'Company X Pincode Zones'!B:B,'Company X Pincode Zones'!C:C)</f>
        <v>b</v>
      </c>
      <c r="L81" s="11">
        <f>IF(AND(E81="Yes",K81="a"),'Courier Company Rates'!$A$2,IF(AND(E81="Yes",K81="b"),'Courier Company Rates'!$C$2,IF(AND(E81="Yes",K81="c"),'Courier Company Rates'!$E$2,IF(AND(E81="Yes",K81="d"),'Courier Company Rates'!$G$2,IF(AND(E81="Yes",K81="e"),'Courier Company Rates'!$I$2,0)))))</f>
        <v>33</v>
      </c>
      <c r="M81" s="11">
        <f>IF(I81&gt;0.5,IF(AND(E81="Yes",K81="a"),'Courier Company Rates'!$B$2,IF(AND(E81="Yes",K81="b"),'Courier Company Rates'!$D$2,IF(AND(E81="Yes",K81="c"),'Courier Company Rates'!$F$2,IF(AND(E81="Yes",K81="d"),'Courier Company Rates'!$H$2,IF(AND(E81="Yes",K81="e"),'Courier Company Rates'!$J$2,0))))),0)</f>
        <v>0</v>
      </c>
      <c r="N81" s="11">
        <f>IF(AND(F81="Yes",K81="a"),'Courier Company Rates'!$K$2,IF(AND(F81="Yes",K81="b"),'Courier Company Rates'!$M$2,IF(AND(F81="Yes",K81="c"),'Courier Company Rates'!$O$2,IF(AND(F81="Yes",K81="d"),'Courier Company Rates'!$Q$2,IF(AND(F81="Yes",K81="e"),'Courier Company Rates'!$S$2,0)))))</f>
        <v>0</v>
      </c>
      <c r="O81" s="11">
        <f>IF(I81&gt;0.5,IF(AND(F81="Yes",K81="a"),'Courier Company Rates'!$L$2,IF(AND(F81="Yes",K81="b"),'Courier Company Rates'!$N$2,IF(AND(F81="Yes",K81="c"),'Courier Company Rates'!$P$2,IF(AND(F81="Yes",K81="d"),'Courier Company Rates'!$R$2,IF(AND(F81="Yes",K81="e"),'Courier Company Rates'!$T$2,0))))),0)</f>
        <v>0</v>
      </c>
      <c r="P81" s="11">
        <f t="shared" si="14"/>
        <v>33</v>
      </c>
      <c r="Q81" s="11">
        <f>_xlfn.XLOOKUP(A:A,'Courier Company Invoice'!B81,'Courier Company Invoice'!C:C)</f>
        <v>0.2</v>
      </c>
      <c r="R81" s="11">
        <f t="shared" si="15"/>
        <v>0.5</v>
      </c>
      <c r="S81" s="9" t="str">
        <f>_xlfn.XLOOKUP(C:C,'Courier Company Invoice'!E:E,'Courier Company Invoice'!F:F)</f>
        <v>d</v>
      </c>
      <c r="T81" s="11">
        <f>ROUND(_xlfn.XLOOKUP(A:A,'Courier Company Invoice'!B:B,'Courier Company Invoice'!H:H),2)</f>
        <v>45.4</v>
      </c>
      <c r="U81" s="11">
        <f t="shared" si="16"/>
        <v>-12.399999999999999</v>
      </c>
      <c r="V81" s="11">
        <f t="shared" si="17"/>
        <v>-37.575757575757571</v>
      </c>
      <c r="W81" s="11">
        <f t="shared" si="18"/>
        <v>200</v>
      </c>
      <c r="X81" s="11">
        <f t="shared" si="19"/>
        <v>0</v>
      </c>
    </row>
    <row r="82" spans="1:24" x14ac:dyDescent="0.25">
      <c r="A82" s="9">
        <v>2001821742</v>
      </c>
      <c r="B82" s="10">
        <f>_xlfn.XLOOKUP(A:A,'Courier Company Invoice'!B:B,'Courier Company Invoice'!A:A)</f>
        <v>1091121034114</v>
      </c>
      <c r="C82" s="9">
        <f>_xlfn.XLOOKUP(A:A,'Courier Company Invoice'!B:B,'Courier Company Invoice'!E:E)</f>
        <v>327025</v>
      </c>
      <c r="D82" s="9" t="str">
        <f>_xlfn.XLOOKUP(A:A,'Courier Company Invoice'!B:B,'Courier Company Invoice'!G:G)</f>
        <v>Forward charges</v>
      </c>
      <c r="E82" s="9" t="str">
        <f t="shared" si="10"/>
        <v>Yes</v>
      </c>
      <c r="F82" s="9" t="str">
        <f t="shared" si="11"/>
        <v>No</v>
      </c>
      <c r="G82" s="11">
        <f>SUMIF('Company X Order Report'!A:A,A:A,'Company X Order Report'!D:D)/1000</f>
        <v>0.24</v>
      </c>
      <c r="H82" s="9">
        <f>SUMIF('Company X Order Report'!A:A,A:A,'Company X Order Report'!D:D)</f>
        <v>240</v>
      </c>
      <c r="I82" s="11">
        <f t="shared" si="12"/>
        <v>0.5</v>
      </c>
      <c r="J82" s="9">
        <f t="shared" si="13"/>
        <v>500</v>
      </c>
      <c r="K82" s="9" t="str">
        <f>_xlfn.XLOOKUP(C:C,'Company X Pincode Zones'!B:B,'Company X Pincode Zones'!C:C)</f>
        <v>b</v>
      </c>
      <c r="L82" s="11">
        <f>IF(AND(E82="Yes",K82="a"),'Courier Company Rates'!$A$2,IF(AND(E82="Yes",K82="b"),'Courier Company Rates'!$C$2,IF(AND(E82="Yes",K82="c"),'Courier Company Rates'!$E$2,IF(AND(E82="Yes",K82="d"),'Courier Company Rates'!$G$2,IF(AND(E82="Yes",K82="e"),'Courier Company Rates'!$I$2,0)))))</f>
        <v>33</v>
      </c>
      <c r="M82" s="11">
        <f>IF(I82&gt;0.5,IF(AND(E82="Yes",K82="a"),'Courier Company Rates'!$B$2,IF(AND(E82="Yes",K82="b"),'Courier Company Rates'!$D$2,IF(AND(E82="Yes",K82="c"),'Courier Company Rates'!$F$2,IF(AND(E82="Yes",K82="d"),'Courier Company Rates'!$H$2,IF(AND(E82="Yes",K82="e"),'Courier Company Rates'!$J$2,0))))),0)</f>
        <v>0</v>
      </c>
      <c r="N82" s="11">
        <f>IF(AND(F82="Yes",K82="a"),'Courier Company Rates'!$K$2,IF(AND(F82="Yes",K82="b"),'Courier Company Rates'!$M$2,IF(AND(F82="Yes",K82="c"),'Courier Company Rates'!$O$2,IF(AND(F82="Yes",K82="d"),'Courier Company Rates'!$Q$2,IF(AND(F82="Yes",K82="e"),'Courier Company Rates'!$S$2,0)))))</f>
        <v>0</v>
      </c>
      <c r="O82" s="11">
        <f>IF(I82&gt;0.5,IF(AND(F82="Yes",K82="a"),'Courier Company Rates'!$L$2,IF(AND(F82="Yes",K82="b"),'Courier Company Rates'!$N$2,IF(AND(F82="Yes",K82="c"),'Courier Company Rates'!$P$2,IF(AND(F82="Yes",K82="d"),'Courier Company Rates'!$R$2,IF(AND(F82="Yes",K82="e"),'Courier Company Rates'!$T$2,0))))),0)</f>
        <v>0</v>
      </c>
      <c r="P82" s="11">
        <f t="shared" si="14"/>
        <v>33</v>
      </c>
      <c r="Q82" s="11">
        <f>_xlfn.XLOOKUP(A:A,'Courier Company Invoice'!B82,'Courier Company Invoice'!C:C)</f>
        <v>0.15</v>
      </c>
      <c r="R82" s="11">
        <f t="shared" si="15"/>
        <v>0.5</v>
      </c>
      <c r="S82" s="9" t="str">
        <f>_xlfn.XLOOKUP(C:C,'Courier Company Invoice'!E:E,'Courier Company Invoice'!F:F)</f>
        <v>d</v>
      </c>
      <c r="T82" s="11">
        <f>ROUND(_xlfn.XLOOKUP(A:A,'Courier Company Invoice'!B:B,'Courier Company Invoice'!H:H),2)</f>
        <v>45.4</v>
      </c>
      <c r="U82" s="11">
        <f t="shared" si="16"/>
        <v>-12.399999999999999</v>
      </c>
      <c r="V82" s="11">
        <f t="shared" si="17"/>
        <v>-37.575757575757571</v>
      </c>
      <c r="W82" s="11">
        <f t="shared" si="18"/>
        <v>137.5</v>
      </c>
      <c r="X82" s="11">
        <f t="shared" si="19"/>
        <v>0</v>
      </c>
    </row>
    <row r="83" spans="1:24" x14ac:dyDescent="0.25">
      <c r="A83" s="9">
        <v>2001821750</v>
      </c>
      <c r="B83" s="10">
        <f>_xlfn.XLOOKUP(A:A,'Courier Company Invoice'!B:B,'Courier Company Invoice'!A:A)</f>
        <v>1091121034350</v>
      </c>
      <c r="C83" s="9">
        <f>_xlfn.XLOOKUP(A:A,'Courier Company Invoice'!B:B,'Courier Company Invoice'!E:E)</f>
        <v>313333</v>
      </c>
      <c r="D83" s="9" t="str">
        <f>_xlfn.XLOOKUP(A:A,'Courier Company Invoice'!B:B,'Courier Company Invoice'!G:G)</f>
        <v>Forward charges</v>
      </c>
      <c r="E83" s="9" t="str">
        <f t="shared" si="10"/>
        <v>Yes</v>
      </c>
      <c r="F83" s="9" t="str">
        <f t="shared" si="11"/>
        <v>No</v>
      </c>
      <c r="G83" s="11">
        <f>SUMIF('Company X Order Report'!A:A,A:A,'Company X Order Report'!D:D)/1000</f>
        <v>0.755</v>
      </c>
      <c r="H83" s="9">
        <f>SUMIF('Company X Order Report'!A:A,A:A,'Company X Order Report'!D:D)</f>
        <v>755</v>
      </c>
      <c r="I83" s="11">
        <f t="shared" si="12"/>
        <v>1</v>
      </c>
      <c r="J83" s="9">
        <f t="shared" si="13"/>
        <v>1000</v>
      </c>
      <c r="K83" s="9" t="str">
        <f>_xlfn.XLOOKUP(C:C,'Company X Pincode Zones'!B:B,'Company X Pincode Zones'!C:C)</f>
        <v>b</v>
      </c>
      <c r="L83" s="11">
        <f>IF(AND(E83="Yes",K83="a"),'Courier Company Rates'!$A$2,IF(AND(E83="Yes",K83="b"),'Courier Company Rates'!$C$2,IF(AND(E83="Yes",K83="c"),'Courier Company Rates'!$E$2,IF(AND(E83="Yes",K83="d"),'Courier Company Rates'!$G$2,IF(AND(E83="Yes",K83="e"),'Courier Company Rates'!$I$2,0)))))</f>
        <v>33</v>
      </c>
      <c r="M83" s="11">
        <f>IF(I83&gt;0.5,IF(AND(E83="Yes",K83="a"),'Courier Company Rates'!$B$2,IF(AND(E83="Yes",K83="b"),'Courier Company Rates'!$D$2,IF(AND(E83="Yes",K83="c"),'Courier Company Rates'!$F$2,IF(AND(E83="Yes",K83="d"),'Courier Company Rates'!$H$2,IF(AND(E83="Yes",K83="e"),'Courier Company Rates'!$J$2,0))))),0)</f>
        <v>28.3</v>
      </c>
      <c r="N83" s="11">
        <f>IF(AND(F83="Yes",K83="a"),'Courier Company Rates'!$K$2,IF(AND(F83="Yes",K83="b"),'Courier Company Rates'!$M$2,IF(AND(F83="Yes",K83="c"),'Courier Company Rates'!$O$2,IF(AND(F83="Yes",K83="d"),'Courier Company Rates'!$Q$2,IF(AND(F83="Yes",K83="e"),'Courier Company Rates'!$S$2,0)))))</f>
        <v>0</v>
      </c>
      <c r="O83" s="11">
        <f>IF(I83&gt;0.5,IF(AND(F83="Yes",K83="a"),'Courier Company Rates'!$L$2,IF(AND(F83="Yes",K83="b"),'Courier Company Rates'!$N$2,IF(AND(F83="Yes",K83="c"),'Courier Company Rates'!$P$2,IF(AND(F83="Yes",K83="d"),'Courier Company Rates'!$R$2,IF(AND(F83="Yes",K83="e"),'Courier Company Rates'!$T$2,0))))),0)</f>
        <v>0</v>
      </c>
      <c r="P83" s="11">
        <f t="shared" si="14"/>
        <v>61.3</v>
      </c>
      <c r="Q83" s="11">
        <f>_xlfn.XLOOKUP(A:A,'Courier Company Invoice'!B83,'Courier Company Invoice'!C:C)</f>
        <v>0.8</v>
      </c>
      <c r="R83" s="11">
        <f t="shared" si="15"/>
        <v>1</v>
      </c>
      <c r="S83" s="9" t="str">
        <f>_xlfn.XLOOKUP(C:C,'Courier Company Invoice'!E:E,'Courier Company Invoice'!F:F)</f>
        <v>d</v>
      </c>
      <c r="T83" s="11">
        <f>ROUND(_xlfn.XLOOKUP(A:A,'Courier Company Invoice'!B:B,'Courier Company Invoice'!H:H),2)</f>
        <v>90.2</v>
      </c>
      <c r="U83" s="11">
        <f t="shared" si="16"/>
        <v>-28.900000000000006</v>
      </c>
      <c r="V83" s="11">
        <f t="shared" si="17"/>
        <v>-47.145187601957595</v>
      </c>
      <c r="W83" s="11">
        <f t="shared" si="18"/>
        <v>81.192052980132445</v>
      </c>
      <c r="X83" s="11">
        <f t="shared" si="19"/>
        <v>0</v>
      </c>
    </row>
    <row r="84" spans="1:24" x14ac:dyDescent="0.25">
      <c r="A84" s="9">
        <v>2001821766</v>
      </c>
      <c r="B84" s="10">
        <f>_xlfn.XLOOKUP(A:A,'Courier Company Invoice'!B:B,'Courier Company Invoice'!A:A)</f>
        <v>1091121034641</v>
      </c>
      <c r="C84" s="9">
        <f>_xlfn.XLOOKUP(A:A,'Courier Company Invoice'!B:B,'Courier Company Invoice'!E:E)</f>
        <v>313001</v>
      </c>
      <c r="D84" s="9" t="str">
        <f>_xlfn.XLOOKUP(A:A,'Courier Company Invoice'!B:B,'Courier Company Invoice'!G:G)</f>
        <v>Forward charges</v>
      </c>
      <c r="E84" s="9" t="str">
        <f t="shared" si="10"/>
        <v>Yes</v>
      </c>
      <c r="F84" s="9" t="str">
        <f t="shared" si="11"/>
        <v>No</v>
      </c>
      <c r="G84" s="11">
        <f>SUMIF('Company X Order Report'!A:A,A:A,'Company X Order Report'!D:D)/1000</f>
        <v>0.24</v>
      </c>
      <c r="H84" s="9">
        <f>SUMIF('Company X Order Report'!A:A,A:A,'Company X Order Report'!D:D)</f>
        <v>240</v>
      </c>
      <c r="I84" s="11">
        <f t="shared" si="12"/>
        <v>0.5</v>
      </c>
      <c r="J84" s="9">
        <f t="shared" si="13"/>
        <v>500</v>
      </c>
      <c r="K84" s="9" t="str">
        <f>_xlfn.XLOOKUP(C:C,'Company X Pincode Zones'!B:B,'Company X Pincode Zones'!C:C)</f>
        <v>b</v>
      </c>
      <c r="L84" s="11">
        <f>IF(AND(E84="Yes",K84="a"),'Courier Company Rates'!$A$2,IF(AND(E84="Yes",K84="b"),'Courier Company Rates'!$C$2,IF(AND(E84="Yes",K84="c"),'Courier Company Rates'!$E$2,IF(AND(E84="Yes",K84="d"),'Courier Company Rates'!$G$2,IF(AND(E84="Yes",K84="e"),'Courier Company Rates'!$I$2,0)))))</f>
        <v>33</v>
      </c>
      <c r="M84" s="11">
        <f>IF(I84&gt;0.5,IF(AND(E84="Yes",K84="a"),'Courier Company Rates'!$B$2,IF(AND(E84="Yes",K84="b"),'Courier Company Rates'!$D$2,IF(AND(E84="Yes",K84="c"),'Courier Company Rates'!$F$2,IF(AND(E84="Yes",K84="d"),'Courier Company Rates'!$H$2,IF(AND(E84="Yes",K84="e"),'Courier Company Rates'!$J$2,0))))),0)</f>
        <v>0</v>
      </c>
      <c r="N84" s="11">
        <f>IF(AND(F84="Yes",K84="a"),'Courier Company Rates'!$K$2,IF(AND(F84="Yes",K84="b"),'Courier Company Rates'!$M$2,IF(AND(F84="Yes",K84="c"),'Courier Company Rates'!$O$2,IF(AND(F84="Yes",K84="d"),'Courier Company Rates'!$Q$2,IF(AND(F84="Yes",K84="e"),'Courier Company Rates'!$S$2,0)))))</f>
        <v>0</v>
      </c>
      <c r="O84" s="11">
        <f>IF(I84&gt;0.5,IF(AND(F84="Yes",K84="a"),'Courier Company Rates'!$L$2,IF(AND(F84="Yes",K84="b"),'Courier Company Rates'!$N$2,IF(AND(F84="Yes",K84="c"),'Courier Company Rates'!$P$2,IF(AND(F84="Yes",K84="d"),'Courier Company Rates'!$R$2,IF(AND(F84="Yes",K84="e"),'Courier Company Rates'!$T$2,0))))),0)</f>
        <v>0</v>
      </c>
      <c r="P84" s="11">
        <f t="shared" si="14"/>
        <v>33</v>
      </c>
      <c r="Q84" s="11">
        <f>_xlfn.XLOOKUP(A:A,'Courier Company Invoice'!B84,'Courier Company Invoice'!C:C)</f>
        <v>0.2</v>
      </c>
      <c r="R84" s="11">
        <f t="shared" si="15"/>
        <v>0.5</v>
      </c>
      <c r="S84" s="9" t="str">
        <f>_xlfn.XLOOKUP(C:C,'Courier Company Invoice'!E:E,'Courier Company Invoice'!F:F)</f>
        <v>d</v>
      </c>
      <c r="T84" s="11">
        <f>ROUND(_xlfn.XLOOKUP(A:A,'Courier Company Invoice'!B:B,'Courier Company Invoice'!H:H),2)</f>
        <v>45.4</v>
      </c>
      <c r="U84" s="11">
        <f t="shared" si="16"/>
        <v>-12.399999999999999</v>
      </c>
      <c r="V84" s="11">
        <f t="shared" si="17"/>
        <v>-37.575757575757571</v>
      </c>
      <c r="W84" s="11">
        <f t="shared" si="18"/>
        <v>137.5</v>
      </c>
      <c r="X84" s="11">
        <f t="shared" si="19"/>
        <v>0</v>
      </c>
    </row>
    <row r="85" spans="1:24" x14ac:dyDescent="0.25">
      <c r="A85" s="9">
        <v>2001821995</v>
      </c>
      <c r="B85" s="10">
        <f>_xlfn.XLOOKUP(A:A,'Courier Company Invoice'!B:B,'Courier Company Invoice'!A:A)</f>
        <v>1091121183730</v>
      </c>
      <c r="C85" s="9">
        <f>_xlfn.XLOOKUP(A:A,'Courier Company Invoice'!B:B,'Courier Company Invoice'!E:E)</f>
        <v>342008</v>
      </c>
      <c r="D85" s="9" t="str">
        <f>_xlfn.XLOOKUP(A:A,'Courier Company Invoice'!B:B,'Courier Company Invoice'!G:G)</f>
        <v>Forward charges</v>
      </c>
      <c r="E85" s="9" t="str">
        <f t="shared" si="10"/>
        <v>Yes</v>
      </c>
      <c r="F85" s="9" t="str">
        <f t="shared" si="11"/>
        <v>No</v>
      </c>
      <c r="G85" s="11">
        <f>SUMIF('Company X Order Report'!A:A,A:A,'Company X Order Report'!D:D)/1000</f>
        <v>0.47699999999999998</v>
      </c>
      <c r="H85" s="9">
        <f>SUMIF('Company X Order Report'!A:A,A:A,'Company X Order Report'!D:D)</f>
        <v>477</v>
      </c>
      <c r="I85" s="11">
        <f t="shared" si="12"/>
        <v>0.5</v>
      </c>
      <c r="J85" s="9">
        <f t="shared" si="13"/>
        <v>500</v>
      </c>
      <c r="K85" s="9" t="str">
        <f>_xlfn.XLOOKUP(C:C,'Company X Pincode Zones'!B:B,'Company X Pincode Zones'!C:C)</f>
        <v>b</v>
      </c>
      <c r="L85" s="11">
        <f>IF(AND(E85="Yes",K85="a"),'Courier Company Rates'!$A$2,IF(AND(E85="Yes",K85="b"),'Courier Company Rates'!$C$2,IF(AND(E85="Yes",K85="c"),'Courier Company Rates'!$E$2,IF(AND(E85="Yes",K85="d"),'Courier Company Rates'!$G$2,IF(AND(E85="Yes",K85="e"),'Courier Company Rates'!$I$2,0)))))</f>
        <v>33</v>
      </c>
      <c r="M85" s="11">
        <f>IF(I85&gt;0.5,IF(AND(E85="Yes",K85="a"),'Courier Company Rates'!$B$2,IF(AND(E85="Yes",K85="b"),'Courier Company Rates'!$D$2,IF(AND(E85="Yes",K85="c"),'Courier Company Rates'!$F$2,IF(AND(E85="Yes",K85="d"),'Courier Company Rates'!$H$2,IF(AND(E85="Yes",K85="e"),'Courier Company Rates'!$J$2,0))))),0)</f>
        <v>0</v>
      </c>
      <c r="N85" s="11">
        <f>IF(AND(F85="Yes",K85="a"),'Courier Company Rates'!$K$2,IF(AND(F85="Yes",K85="b"),'Courier Company Rates'!$M$2,IF(AND(F85="Yes",K85="c"),'Courier Company Rates'!$O$2,IF(AND(F85="Yes",K85="d"),'Courier Company Rates'!$Q$2,IF(AND(F85="Yes",K85="e"),'Courier Company Rates'!$S$2,0)))))</f>
        <v>0</v>
      </c>
      <c r="O85" s="11">
        <f>IF(I85&gt;0.5,IF(AND(F85="Yes",K85="a"),'Courier Company Rates'!$L$2,IF(AND(F85="Yes",K85="b"),'Courier Company Rates'!$N$2,IF(AND(F85="Yes",K85="c"),'Courier Company Rates'!$P$2,IF(AND(F85="Yes",K85="d"),'Courier Company Rates'!$R$2,IF(AND(F85="Yes",K85="e"),'Courier Company Rates'!$T$2,0))))),0)</f>
        <v>0</v>
      </c>
      <c r="P85" s="11">
        <f t="shared" si="14"/>
        <v>33</v>
      </c>
      <c r="Q85" s="11">
        <f>_xlfn.XLOOKUP(A:A,'Courier Company Invoice'!B85,'Courier Company Invoice'!C:C)</f>
        <v>0.5</v>
      </c>
      <c r="R85" s="11">
        <f t="shared" si="15"/>
        <v>0.5</v>
      </c>
      <c r="S85" s="9" t="str">
        <f>_xlfn.XLOOKUP(C:C,'Courier Company Invoice'!E:E,'Courier Company Invoice'!F:F)</f>
        <v>d</v>
      </c>
      <c r="T85" s="11">
        <f>ROUND(_xlfn.XLOOKUP(A:A,'Courier Company Invoice'!B:B,'Courier Company Invoice'!H:H),2)</f>
        <v>45.4</v>
      </c>
      <c r="U85" s="11">
        <f t="shared" si="16"/>
        <v>-12.399999999999999</v>
      </c>
      <c r="V85" s="11">
        <f t="shared" si="17"/>
        <v>-37.575757575757571</v>
      </c>
      <c r="W85" s="11">
        <f t="shared" si="18"/>
        <v>69.182389937106919</v>
      </c>
      <c r="X85" s="11">
        <f t="shared" si="19"/>
        <v>0</v>
      </c>
    </row>
    <row r="86" spans="1:24" x14ac:dyDescent="0.25">
      <c r="A86" s="9">
        <v>2001821502</v>
      </c>
      <c r="B86" s="10">
        <f>_xlfn.XLOOKUP(A:A,'Courier Company Invoice'!B:B,'Courier Company Invoice'!A:A)</f>
        <v>1091121185863</v>
      </c>
      <c r="C86" s="9">
        <f>_xlfn.XLOOKUP(A:A,'Courier Company Invoice'!B:B,'Courier Company Invoice'!E:E)</f>
        <v>314401</v>
      </c>
      <c r="D86" s="9" t="str">
        <f>_xlfn.XLOOKUP(A:A,'Courier Company Invoice'!B:B,'Courier Company Invoice'!G:G)</f>
        <v>Forward charges</v>
      </c>
      <c r="E86" s="9" t="str">
        <f t="shared" si="10"/>
        <v>Yes</v>
      </c>
      <c r="F86" s="9" t="str">
        <f t="shared" si="11"/>
        <v>No</v>
      </c>
      <c r="G86" s="11">
        <f>SUMIF('Company X Order Report'!A:A,A:A,'Company X Order Report'!D:D)/1000</f>
        <v>0.55800000000000005</v>
      </c>
      <c r="H86" s="9">
        <f>SUMIF('Company X Order Report'!A:A,A:A,'Company X Order Report'!D:D)</f>
        <v>558</v>
      </c>
      <c r="I86" s="11">
        <f t="shared" si="12"/>
        <v>1</v>
      </c>
      <c r="J86" s="9">
        <f t="shared" si="13"/>
        <v>1000</v>
      </c>
      <c r="K86" s="9" t="str">
        <f>_xlfn.XLOOKUP(C:C,'Company X Pincode Zones'!B:B,'Company X Pincode Zones'!C:C)</f>
        <v>b</v>
      </c>
      <c r="L86" s="11">
        <f>IF(AND(E86="Yes",K86="a"),'Courier Company Rates'!$A$2,IF(AND(E86="Yes",K86="b"),'Courier Company Rates'!$C$2,IF(AND(E86="Yes",K86="c"),'Courier Company Rates'!$E$2,IF(AND(E86="Yes",K86="d"),'Courier Company Rates'!$G$2,IF(AND(E86="Yes",K86="e"),'Courier Company Rates'!$I$2,0)))))</f>
        <v>33</v>
      </c>
      <c r="M86" s="11">
        <f>IF(I86&gt;0.5,IF(AND(E86="Yes",K86="a"),'Courier Company Rates'!$B$2,IF(AND(E86="Yes",K86="b"),'Courier Company Rates'!$D$2,IF(AND(E86="Yes",K86="c"),'Courier Company Rates'!$F$2,IF(AND(E86="Yes",K86="d"),'Courier Company Rates'!$H$2,IF(AND(E86="Yes",K86="e"),'Courier Company Rates'!$J$2,0))))),0)</f>
        <v>28.3</v>
      </c>
      <c r="N86" s="11">
        <f>IF(AND(F86="Yes",K86="a"),'Courier Company Rates'!$K$2,IF(AND(F86="Yes",K86="b"),'Courier Company Rates'!$M$2,IF(AND(F86="Yes",K86="c"),'Courier Company Rates'!$O$2,IF(AND(F86="Yes",K86="d"),'Courier Company Rates'!$Q$2,IF(AND(F86="Yes",K86="e"),'Courier Company Rates'!$S$2,0)))))</f>
        <v>0</v>
      </c>
      <c r="O86" s="11">
        <f>IF(I86&gt;0.5,IF(AND(F86="Yes",K86="a"),'Courier Company Rates'!$L$2,IF(AND(F86="Yes",K86="b"),'Courier Company Rates'!$N$2,IF(AND(F86="Yes",K86="c"),'Courier Company Rates'!$P$2,IF(AND(F86="Yes",K86="d"),'Courier Company Rates'!$R$2,IF(AND(F86="Yes",K86="e"),'Courier Company Rates'!$T$2,0))))),0)</f>
        <v>0</v>
      </c>
      <c r="P86" s="11">
        <f t="shared" si="14"/>
        <v>61.3</v>
      </c>
      <c r="Q86" s="11">
        <f>_xlfn.XLOOKUP(A:A,'Courier Company Invoice'!B86,'Courier Company Invoice'!C:C)</f>
        <v>0.6</v>
      </c>
      <c r="R86" s="11">
        <f t="shared" si="15"/>
        <v>1</v>
      </c>
      <c r="S86" s="9" t="str">
        <f>_xlfn.XLOOKUP(C:C,'Courier Company Invoice'!E:E,'Courier Company Invoice'!F:F)</f>
        <v>d</v>
      </c>
      <c r="T86" s="11">
        <f>ROUND(_xlfn.XLOOKUP(A:A,'Courier Company Invoice'!B:B,'Courier Company Invoice'!H:H),2)</f>
        <v>90.2</v>
      </c>
      <c r="U86" s="11">
        <f t="shared" si="16"/>
        <v>-28.900000000000006</v>
      </c>
      <c r="V86" s="11">
        <f t="shared" si="17"/>
        <v>-47.145187601957595</v>
      </c>
      <c r="W86" s="11">
        <f t="shared" si="18"/>
        <v>109.85663082437274</v>
      </c>
      <c r="X86" s="11">
        <f t="shared" si="19"/>
        <v>0</v>
      </c>
    </row>
    <row r="87" spans="1:24" x14ac:dyDescent="0.25">
      <c r="A87" s="9">
        <v>2001822466</v>
      </c>
      <c r="B87" s="10">
        <f>_xlfn.XLOOKUP(A:A,'Courier Company Invoice'!B:B,'Courier Company Invoice'!A:A)</f>
        <v>1091121305541</v>
      </c>
      <c r="C87" s="9">
        <f>_xlfn.XLOOKUP(A:A,'Courier Company Invoice'!B:B,'Courier Company Invoice'!E:E)</f>
        <v>342301</v>
      </c>
      <c r="D87" s="9" t="str">
        <f>_xlfn.XLOOKUP(A:A,'Courier Company Invoice'!B:B,'Courier Company Invoice'!G:G)</f>
        <v>Forward charges</v>
      </c>
      <c r="E87" s="9" t="str">
        <f t="shared" si="10"/>
        <v>Yes</v>
      </c>
      <c r="F87" s="9" t="str">
        <f t="shared" si="11"/>
        <v>No</v>
      </c>
      <c r="G87" s="11">
        <f>SUMIF('Company X Order Report'!A:A,A:A,'Company X Order Report'!D:D)/1000</f>
        <v>1.3759999999999999</v>
      </c>
      <c r="H87" s="9">
        <f>SUMIF('Company X Order Report'!A:A,A:A,'Company X Order Report'!D:D)</f>
        <v>1376</v>
      </c>
      <c r="I87" s="11">
        <f t="shared" si="12"/>
        <v>1.5</v>
      </c>
      <c r="J87" s="9">
        <f t="shared" si="13"/>
        <v>1500</v>
      </c>
      <c r="K87" s="9" t="str">
        <f>_xlfn.XLOOKUP(C:C,'Company X Pincode Zones'!B:B,'Company X Pincode Zones'!C:C)</f>
        <v>b</v>
      </c>
      <c r="L87" s="11">
        <f>IF(AND(E87="Yes",K87="a"),'Courier Company Rates'!$A$2,IF(AND(E87="Yes",K87="b"),'Courier Company Rates'!$C$2,IF(AND(E87="Yes",K87="c"),'Courier Company Rates'!$E$2,IF(AND(E87="Yes",K87="d"),'Courier Company Rates'!$G$2,IF(AND(E87="Yes",K87="e"),'Courier Company Rates'!$I$2,0)))))</f>
        <v>33</v>
      </c>
      <c r="M87" s="11">
        <f>IF(I87&gt;0.5,IF(AND(E87="Yes",K87="a"),'Courier Company Rates'!$B$2,IF(AND(E87="Yes",K87="b"),'Courier Company Rates'!$D$2,IF(AND(E87="Yes",K87="c"),'Courier Company Rates'!$F$2,IF(AND(E87="Yes",K87="d"),'Courier Company Rates'!$H$2,IF(AND(E87="Yes",K87="e"),'Courier Company Rates'!$J$2,0))))),0)</f>
        <v>28.3</v>
      </c>
      <c r="N87" s="11">
        <f>IF(AND(F87="Yes",K87="a"),'Courier Company Rates'!$K$2,IF(AND(F87="Yes",K87="b"),'Courier Company Rates'!$M$2,IF(AND(F87="Yes",K87="c"),'Courier Company Rates'!$O$2,IF(AND(F87="Yes",K87="d"),'Courier Company Rates'!$Q$2,IF(AND(F87="Yes",K87="e"),'Courier Company Rates'!$S$2,0)))))</f>
        <v>0</v>
      </c>
      <c r="O87" s="11">
        <f>IF(I87&gt;0.5,IF(AND(F87="Yes",K87="a"),'Courier Company Rates'!$L$2,IF(AND(F87="Yes",K87="b"),'Courier Company Rates'!$N$2,IF(AND(F87="Yes",K87="c"),'Courier Company Rates'!$P$2,IF(AND(F87="Yes",K87="d"),'Courier Company Rates'!$R$2,IF(AND(F87="Yes",K87="e"),'Courier Company Rates'!$T$2,0))))),0)</f>
        <v>0</v>
      </c>
      <c r="P87" s="11">
        <f t="shared" si="14"/>
        <v>89.6</v>
      </c>
      <c r="Q87" s="11">
        <f>_xlfn.XLOOKUP(A:A,'Courier Company Invoice'!B87,'Courier Company Invoice'!C:C)</f>
        <v>1.1000000000000001</v>
      </c>
      <c r="R87" s="11">
        <f t="shared" si="15"/>
        <v>1.5</v>
      </c>
      <c r="S87" s="9" t="str">
        <f>_xlfn.XLOOKUP(C:C,'Courier Company Invoice'!E:E,'Courier Company Invoice'!F:F)</f>
        <v>d</v>
      </c>
      <c r="T87" s="11">
        <f>ROUND(_xlfn.XLOOKUP(A:A,'Courier Company Invoice'!B:B,'Courier Company Invoice'!H:H),2)</f>
        <v>135</v>
      </c>
      <c r="U87" s="11">
        <f t="shared" si="16"/>
        <v>-45.400000000000006</v>
      </c>
      <c r="V87" s="11">
        <f t="shared" si="17"/>
        <v>-50.669642857142868</v>
      </c>
      <c r="W87" s="11">
        <f t="shared" si="18"/>
        <v>44.549418604651166</v>
      </c>
      <c r="X87" s="11">
        <f t="shared" si="19"/>
        <v>0</v>
      </c>
    </row>
    <row r="88" spans="1:24" x14ac:dyDescent="0.25">
      <c r="A88" s="9">
        <v>2001820690</v>
      </c>
      <c r="B88" s="10">
        <f>_xlfn.XLOOKUP(A:A,'Courier Company Invoice'!B:B,'Courier Company Invoice'!A:A)</f>
        <v>1091121306101</v>
      </c>
      <c r="C88" s="9">
        <f>_xlfn.XLOOKUP(A:A,'Courier Company Invoice'!B:B,'Courier Company Invoice'!E:E)</f>
        <v>313003</v>
      </c>
      <c r="D88" s="9" t="str">
        <f>_xlfn.XLOOKUP(A:A,'Courier Company Invoice'!B:B,'Courier Company Invoice'!G:G)</f>
        <v>Forward charges</v>
      </c>
      <c r="E88" s="9" t="str">
        <f t="shared" si="10"/>
        <v>Yes</v>
      </c>
      <c r="F88" s="9" t="str">
        <f t="shared" si="11"/>
        <v>No</v>
      </c>
      <c r="G88" s="11">
        <f>SUMIF('Company X Order Report'!A:A,A:A,'Company X Order Report'!D:D)/1000</f>
        <v>6.5000000000000002E-2</v>
      </c>
      <c r="H88" s="9">
        <f>SUMIF('Company X Order Report'!A:A,A:A,'Company X Order Report'!D:D)</f>
        <v>65</v>
      </c>
      <c r="I88" s="11">
        <f t="shared" si="12"/>
        <v>0.5</v>
      </c>
      <c r="J88" s="9">
        <f t="shared" si="13"/>
        <v>500</v>
      </c>
      <c r="K88" s="9" t="str">
        <f>_xlfn.XLOOKUP(C:C,'Company X Pincode Zones'!B:B,'Company X Pincode Zones'!C:C)</f>
        <v>b</v>
      </c>
      <c r="L88" s="11">
        <f>IF(AND(E88="Yes",K88="a"),'Courier Company Rates'!$A$2,IF(AND(E88="Yes",K88="b"),'Courier Company Rates'!$C$2,IF(AND(E88="Yes",K88="c"),'Courier Company Rates'!$E$2,IF(AND(E88="Yes",K88="d"),'Courier Company Rates'!$G$2,IF(AND(E88="Yes",K88="e"),'Courier Company Rates'!$I$2,0)))))</f>
        <v>33</v>
      </c>
      <c r="M88" s="11">
        <f>IF(I88&gt;0.5,IF(AND(E88="Yes",K88="a"),'Courier Company Rates'!$B$2,IF(AND(E88="Yes",K88="b"),'Courier Company Rates'!$D$2,IF(AND(E88="Yes",K88="c"),'Courier Company Rates'!$F$2,IF(AND(E88="Yes",K88="d"),'Courier Company Rates'!$H$2,IF(AND(E88="Yes",K88="e"),'Courier Company Rates'!$J$2,0))))),0)</f>
        <v>0</v>
      </c>
      <c r="N88" s="11">
        <f>IF(AND(F88="Yes",K88="a"),'Courier Company Rates'!$K$2,IF(AND(F88="Yes",K88="b"),'Courier Company Rates'!$M$2,IF(AND(F88="Yes",K88="c"),'Courier Company Rates'!$O$2,IF(AND(F88="Yes",K88="d"),'Courier Company Rates'!$Q$2,IF(AND(F88="Yes",K88="e"),'Courier Company Rates'!$S$2,0)))))</f>
        <v>0</v>
      </c>
      <c r="O88" s="11">
        <f>IF(I88&gt;0.5,IF(AND(F88="Yes",K88="a"),'Courier Company Rates'!$L$2,IF(AND(F88="Yes",K88="b"),'Courier Company Rates'!$N$2,IF(AND(F88="Yes",K88="c"),'Courier Company Rates'!$P$2,IF(AND(F88="Yes",K88="d"),'Courier Company Rates'!$R$2,IF(AND(F88="Yes",K88="e"),'Courier Company Rates'!$T$2,0))))),0)</f>
        <v>0</v>
      </c>
      <c r="P88" s="11">
        <f t="shared" si="14"/>
        <v>33</v>
      </c>
      <c r="Q88" s="11">
        <f>_xlfn.XLOOKUP(A:A,'Courier Company Invoice'!B88,'Courier Company Invoice'!C:C)</f>
        <v>0.15</v>
      </c>
      <c r="R88" s="11">
        <f t="shared" si="15"/>
        <v>0.5</v>
      </c>
      <c r="S88" s="9" t="str">
        <f>_xlfn.XLOOKUP(C:C,'Courier Company Invoice'!E:E,'Courier Company Invoice'!F:F)</f>
        <v>d</v>
      </c>
      <c r="T88" s="11">
        <f>ROUND(_xlfn.XLOOKUP(A:A,'Courier Company Invoice'!B:B,'Courier Company Invoice'!H:H),2)</f>
        <v>45.4</v>
      </c>
      <c r="U88" s="11">
        <f t="shared" si="16"/>
        <v>-12.399999999999999</v>
      </c>
      <c r="V88" s="11">
        <f t="shared" si="17"/>
        <v>-37.575757575757571</v>
      </c>
      <c r="W88" s="11">
        <f t="shared" si="18"/>
        <v>507.69230769230768</v>
      </c>
      <c r="X88" s="11">
        <f t="shared" si="19"/>
        <v>0</v>
      </c>
    </row>
    <row r="89" spans="1:24" x14ac:dyDescent="0.25">
      <c r="A89" s="9">
        <v>2001811604</v>
      </c>
      <c r="B89" s="10">
        <f>_xlfn.XLOOKUP(A:A,'Courier Company Invoice'!B:B,'Courier Company Invoice'!A:A)</f>
        <v>1091118004245</v>
      </c>
      <c r="C89" s="9">
        <f>_xlfn.XLOOKUP(A:A,'Courier Company Invoice'!B:B,'Courier Company Invoice'!E:E)</f>
        <v>173212</v>
      </c>
      <c r="D89" s="9" t="str">
        <f>_xlfn.XLOOKUP(A:A,'Courier Company Invoice'!B:B,'Courier Company Invoice'!G:G)</f>
        <v>Forward charges</v>
      </c>
      <c r="E89" s="9" t="str">
        <f t="shared" si="10"/>
        <v>Yes</v>
      </c>
      <c r="F89" s="9" t="str">
        <f t="shared" si="11"/>
        <v>No</v>
      </c>
      <c r="G89" s="11">
        <f>SUMIF('Company X Order Report'!A:A,A:A,'Company X Order Report'!D:D)/1000</f>
        <v>0.72099999999999997</v>
      </c>
      <c r="H89" s="9">
        <f>SUMIF('Company X Order Report'!A:A,A:A,'Company X Order Report'!D:D)</f>
        <v>721</v>
      </c>
      <c r="I89" s="11">
        <f t="shared" si="12"/>
        <v>1</v>
      </c>
      <c r="J89" s="9">
        <f t="shared" si="13"/>
        <v>1000</v>
      </c>
      <c r="K89" s="9" t="str">
        <f>_xlfn.XLOOKUP(C:C,'Company X Pincode Zones'!B:B,'Company X Pincode Zones'!C:C)</f>
        <v>e</v>
      </c>
      <c r="L89" s="11">
        <f>IF(AND(E89="Yes",K89="a"),'Courier Company Rates'!$A$2,IF(AND(E89="Yes",K89="b"),'Courier Company Rates'!$C$2,IF(AND(E89="Yes",K89="c"),'Courier Company Rates'!$E$2,IF(AND(E89="Yes",K89="d"),'Courier Company Rates'!$G$2,IF(AND(E89="Yes",K89="e"),'Courier Company Rates'!$I$2,0)))))</f>
        <v>56.6</v>
      </c>
      <c r="M89" s="11">
        <f>IF(I89&gt;0.5,IF(AND(E89="Yes",K89="a"),'Courier Company Rates'!$B$2,IF(AND(E89="Yes",K89="b"),'Courier Company Rates'!$D$2,IF(AND(E89="Yes",K89="c"),'Courier Company Rates'!$F$2,IF(AND(E89="Yes",K89="d"),'Courier Company Rates'!$H$2,IF(AND(E89="Yes",K89="e"),'Courier Company Rates'!$J$2,0))))),0)</f>
        <v>55.5</v>
      </c>
      <c r="N89" s="11">
        <f>IF(AND(F89="Yes",K89="a"),'Courier Company Rates'!$K$2,IF(AND(F89="Yes",K89="b"),'Courier Company Rates'!$M$2,IF(AND(F89="Yes",K89="c"),'Courier Company Rates'!$O$2,IF(AND(F89="Yes",K89="d"),'Courier Company Rates'!$Q$2,IF(AND(F89="Yes",K89="e"),'Courier Company Rates'!$S$2,0)))))</f>
        <v>0</v>
      </c>
      <c r="O89" s="11">
        <f>IF(I89&gt;0.5,IF(AND(F89="Yes",K89="a"),'Courier Company Rates'!$L$2,IF(AND(F89="Yes",K89="b"),'Courier Company Rates'!$N$2,IF(AND(F89="Yes",K89="c"),'Courier Company Rates'!$P$2,IF(AND(F89="Yes",K89="d"),'Courier Company Rates'!$R$2,IF(AND(F89="Yes",K89="e"),'Courier Company Rates'!$T$2,0))))),0)</f>
        <v>0</v>
      </c>
      <c r="P89" s="11">
        <f t="shared" si="14"/>
        <v>112.1</v>
      </c>
      <c r="Q89" s="11">
        <f>_xlfn.XLOOKUP(A:A,'Courier Company Invoice'!B89,'Courier Company Invoice'!C:C)</f>
        <v>0.8</v>
      </c>
      <c r="R89" s="11">
        <f t="shared" si="15"/>
        <v>1</v>
      </c>
      <c r="S89" s="9" t="str">
        <f>_xlfn.XLOOKUP(C:C,'Courier Company Invoice'!E:E,'Courier Company Invoice'!F:F)</f>
        <v>b</v>
      </c>
      <c r="T89" s="11">
        <f>ROUND(_xlfn.XLOOKUP(A:A,'Courier Company Invoice'!B:B,'Courier Company Invoice'!H:H),2)</f>
        <v>61.3</v>
      </c>
      <c r="U89" s="11">
        <f t="shared" si="16"/>
        <v>50.8</v>
      </c>
      <c r="V89" s="11">
        <f t="shared" si="17"/>
        <v>45.316681534344333</v>
      </c>
      <c r="W89" s="11">
        <f t="shared" si="18"/>
        <v>155.47850208044383</v>
      </c>
      <c r="X89" s="11">
        <f t="shared" si="19"/>
        <v>0</v>
      </c>
    </row>
    <row r="90" spans="1:24" x14ac:dyDescent="0.25">
      <c r="A90" s="9">
        <v>2001819252</v>
      </c>
      <c r="B90" s="10">
        <f>_xlfn.XLOOKUP(A:A,'Courier Company Invoice'!B:B,'Courier Company Invoice'!A:A)</f>
        <v>1091120352712</v>
      </c>
      <c r="C90" s="9">
        <f>_xlfn.XLOOKUP(A:A,'Courier Company Invoice'!B:B,'Courier Company Invoice'!E:E)</f>
        <v>174101</v>
      </c>
      <c r="D90" s="9" t="str">
        <f>_xlfn.XLOOKUP(A:A,'Courier Company Invoice'!B:B,'Courier Company Invoice'!G:G)</f>
        <v>Forward charges</v>
      </c>
      <c r="E90" s="9" t="str">
        <f t="shared" si="10"/>
        <v>Yes</v>
      </c>
      <c r="F90" s="9" t="str">
        <f t="shared" si="11"/>
        <v>No</v>
      </c>
      <c r="G90" s="11">
        <f>SUMIF('Company X Order Report'!A:A,A:A,'Company X Order Report'!D:D)/1000</f>
        <v>0.27</v>
      </c>
      <c r="H90" s="9">
        <f>SUMIF('Company X Order Report'!A:A,A:A,'Company X Order Report'!D:D)</f>
        <v>270</v>
      </c>
      <c r="I90" s="11">
        <f t="shared" si="12"/>
        <v>0.5</v>
      </c>
      <c r="J90" s="9">
        <f t="shared" si="13"/>
        <v>500</v>
      </c>
      <c r="K90" s="9" t="str">
        <f>_xlfn.XLOOKUP(C:C,'Company X Pincode Zones'!B:B,'Company X Pincode Zones'!C:C)</f>
        <v>e</v>
      </c>
      <c r="L90" s="11">
        <f>IF(AND(E90="Yes",K90="a"),'Courier Company Rates'!$A$2,IF(AND(E90="Yes",K90="b"),'Courier Company Rates'!$C$2,IF(AND(E90="Yes",K90="c"),'Courier Company Rates'!$E$2,IF(AND(E90="Yes",K90="d"),'Courier Company Rates'!$G$2,IF(AND(E90="Yes",K90="e"),'Courier Company Rates'!$I$2,0)))))</f>
        <v>56.6</v>
      </c>
      <c r="M90" s="11">
        <f>IF(I90&gt;0.5,IF(AND(E90="Yes",K90="a"),'Courier Company Rates'!$B$2,IF(AND(E90="Yes",K90="b"),'Courier Company Rates'!$D$2,IF(AND(E90="Yes",K90="c"),'Courier Company Rates'!$F$2,IF(AND(E90="Yes",K90="d"),'Courier Company Rates'!$H$2,IF(AND(E90="Yes",K90="e"),'Courier Company Rates'!$J$2,0))))),0)</f>
        <v>0</v>
      </c>
      <c r="N90" s="11">
        <f>IF(AND(F90="Yes",K90="a"),'Courier Company Rates'!$K$2,IF(AND(F90="Yes",K90="b"),'Courier Company Rates'!$M$2,IF(AND(F90="Yes",K90="c"),'Courier Company Rates'!$O$2,IF(AND(F90="Yes",K90="d"),'Courier Company Rates'!$Q$2,IF(AND(F90="Yes",K90="e"),'Courier Company Rates'!$S$2,0)))))</f>
        <v>0</v>
      </c>
      <c r="O90" s="11">
        <f>IF(I90&gt;0.5,IF(AND(F90="Yes",K90="a"),'Courier Company Rates'!$L$2,IF(AND(F90="Yes",K90="b"),'Courier Company Rates'!$N$2,IF(AND(F90="Yes",K90="c"),'Courier Company Rates'!$P$2,IF(AND(F90="Yes",K90="d"),'Courier Company Rates'!$R$2,IF(AND(F90="Yes",K90="e"),'Courier Company Rates'!$T$2,0))))),0)</f>
        <v>0</v>
      </c>
      <c r="P90" s="11">
        <f t="shared" si="14"/>
        <v>56.6</v>
      </c>
      <c r="Q90" s="11">
        <f>_xlfn.XLOOKUP(A:A,'Courier Company Invoice'!B90,'Courier Company Invoice'!C:C)</f>
        <v>0.3</v>
      </c>
      <c r="R90" s="11">
        <f t="shared" si="15"/>
        <v>0.5</v>
      </c>
      <c r="S90" s="9" t="str">
        <f>_xlfn.XLOOKUP(C:C,'Courier Company Invoice'!E:E,'Courier Company Invoice'!F:F)</f>
        <v>b</v>
      </c>
      <c r="T90" s="11">
        <f>ROUND(_xlfn.XLOOKUP(A:A,'Courier Company Invoice'!B:B,'Courier Company Invoice'!H:H),2)</f>
        <v>33</v>
      </c>
      <c r="U90" s="11">
        <f t="shared" si="16"/>
        <v>23.6</v>
      </c>
      <c r="V90" s="11">
        <f t="shared" si="17"/>
        <v>41.696113074204952</v>
      </c>
      <c r="W90" s="11">
        <f t="shared" si="18"/>
        <v>209.62962962962962</v>
      </c>
      <c r="X90" s="11">
        <f t="shared" si="19"/>
        <v>0</v>
      </c>
    </row>
    <row r="91" spans="1:24" x14ac:dyDescent="0.25">
      <c r="A91" s="9">
        <v>2001827036</v>
      </c>
      <c r="B91" s="10">
        <f>_xlfn.XLOOKUP(A:A,'Courier Company Invoice'!B:B,'Courier Company Invoice'!A:A)</f>
        <v>1091122418320</v>
      </c>
      <c r="C91" s="9">
        <f>_xlfn.XLOOKUP(A:A,'Courier Company Invoice'!B:B,'Courier Company Invoice'!E:E)</f>
        <v>173213</v>
      </c>
      <c r="D91" s="9" t="str">
        <f>_xlfn.XLOOKUP(A:A,'Courier Company Invoice'!B:B,'Courier Company Invoice'!G:G)</f>
        <v>Forward charges</v>
      </c>
      <c r="E91" s="9" t="str">
        <f t="shared" si="10"/>
        <v>Yes</v>
      </c>
      <c r="F91" s="9" t="str">
        <f t="shared" si="11"/>
        <v>No</v>
      </c>
      <c r="G91" s="11">
        <f>SUMIF('Company X Order Report'!A:A,A:A,'Company X Order Report'!D:D)/1000</f>
        <v>1.6759999999999999</v>
      </c>
      <c r="H91" s="9">
        <f>SUMIF('Company X Order Report'!A:A,A:A,'Company X Order Report'!D:D)</f>
        <v>1676</v>
      </c>
      <c r="I91" s="11">
        <f t="shared" si="12"/>
        <v>2</v>
      </c>
      <c r="J91" s="9">
        <f t="shared" si="13"/>
        <v>2000</v>
      </c>
      <c r="K91" s="9" t="str">
        <f>_xlfn.XLOOKUP(C:C,'Company X Pincode Zones'!B:B,'Company X Pincode Zones'!C:C)</f>
        <v>e</v>
      </c>
      <c r="L91" s="11">
        <f>IF(AND(E91="Yes",K91="a"),'Courier Company Rates'!$A$2,IF(AND(E91="Yes",K91="b"),'Courier Company Rates'!$C$2,IF(AND(E91="Yes",K91="c"),'Courier Company Rates'!$E$2,IF(AND(E91="Yes",K91="d"),'Courier Company Rates'!$G$2,IF(AND(E91="Yes",K91="e"),'Courier Company Rates'!$I$2,0)))))</f>
        <v>56.6</v>
      </c>
      <c r="M91" s="11">
        <f>IF(I91&gt;0.5,IF(AND(E91="Yes",K91="a"),'Courier Company Rates'!$B$2,IF(AND(E91="Yes",K91="b"),'Courier Company Rates'!$D$2,IF(AND(E91="Yes",K91="c"),'Courier Company Rates'!$F$2,IF(AND(E91="Yes",K91="d"),'Courier Company Rates'!$H$2,IF(AND(E91="Yes",K91="e"),'Courier Company Rates'!$J$2,0))))),0)</f>
        <v>55.5</v>
      </c>
      <c r="N91" s="11">
        <f>IF(AND(F91="Yes",K91="a"),'Courier Company Rates'!$K$2,IF(AND(F91="Yes",K91="b"),'Courier Company Rates'!$M$2,IF(AND(F91="Yes",K91="c"),'Courier Company Rates'!$O$2,IF(AND(F91="Yes",K91="d"),'Courier Company Rates'!$Q$2,IF(AND(F91="Yes",K91="e"),'Courier Company Rates'!$S$2,0)))))</f>
        <v>0</v>
      </c>
      <c r="O91" s="11">
        <f>IF(I91&gt;0.5,IF(AND(F91="Yes",K91="a"),'Courier Company Rates'!$L$2,IF(AND(F91="Yes",K91="b"),'Courier Company Rates'!$N$2,IF(AND(F91="Yes",K91="c"),'Courier Company Rates'!$P$2,IF(AND(F91="Yes",K91="d"),'Courier Company Rates'!$R$2,IF(AND(F91="Yes",K91="e"),'Courier Company Rates'!$T$2,0))))),0)</f>
        <v>0</v>
      </c>
      <c r="P91" s="11">
        <f t="shared" si="14"/>
        <v>223.1</v>
      </c>
      <c r="Q91" s="11">
        <f>_xlfn.XLOOKUP(A:A,'Courier Company Invoice'!B91,'Courier Company Invoice'!C:C)</f>
        <v>1.6</v>
      </c>
      <c r="R91" s="11">
        <f t="shared" si="15"/>
        <v>2</v>
      </c>
      <c r="S91" s="9" t="str">
        <f>_xlfn.XLOOKUP(C:C,'Courier Company Invoice'!E:E,'Courier Company Invoice'!F:F)</f>
        <v>b</v>
      </c>
      <c r="T91" s="11">
        <f>ROUND(_xlfn.XLOOKUP(A:A,'Courier Company Invoice'!B:B,'Courier Company Invoice'!H:H),2)</f>
        <v>117.9</v>
      </c>
      <c r="U91" s="11">
        <f t="shared" si="16"/>
        <v>105.19999999999999</v>
      </c>
      <c r="V91" s="11">
        <f t="shared" si="17"/>
        <v>47.153742716270727</v>
      </c>
      <c r="W91" s="11">
        <f t="shared" si="18"/>
        <v>66.885441527446304</v>
      </c>
      <c r="X91" s="11">
        <f t="shared" si="19"/>
        <v>0</v>
      </c>
    </row>
    <row r="92" spans="1:24" x14ac:dyDescent="0.25">
      <c r="A92" s="9">
        <v>2001806304</v>
      </c>
      <c r="B92" s="10">
        <f>_xlfn.XLOOKUP(A:A,'Courier Company Invoice'!B:B,'Courier Company Invoice'!A:A)</f>
        <v>1091117222360</v>
      </c>
      <c r="C92" s="9">
        <f>_xlfn.XLOOKUP(A:A,'Courier Company Invoice'!B:B,'Courier Company Invoice'!E:E)</f>
        <v>302017</v>
      </c>
      <c r="D92" s="9" t="str">
        <f>_xlfn.XLOOKUP(A:A,'Courier Company Invoice'!B:B,'Courier Company Invoice'!G:G)</f>
        <v>Forward charges</v>
      </c>
      <c r="E92" s="9" t="str">
        <f t="shared" si="10"/>
        <v>Yes</v>
      </c>
      <c r="F92" s="9" t="str">
        <f t="shared" si="11"/>
        <v>No</v>
      </c>
      <c r="G92" s="11">
        <f>SUMIF('Company X Order Report'!A:A,A:A,'Company X Order Report'!D:D)/1000</f>
        <v>0.5</v>
      </c>
      <c r="H92" s="9">
        <f>SUMIF('Company X Order Report'!A:A,A:A,'Company X Order Report'!D:D)</f>
        <v>500</v>
      </c>
      <c r="I92" s="11">
        <f t="shared" si="12"/>
        <v>0.5</v>
      </c>
      <c r="J92" s="9">
        <f t="shared" si="13"/>
        <v>500</v>
      </c>
      <c r="K92" s="9" t="str">
        <f>_xlfn.XLOOKUP(C:C,'Company X Pincode Zones'!B:B,'Company X Pincode Zones'!C:C)</f>
        <v>b</v>
      </c>
      <c r="L92" s="11">
        <f>IF(AND(E92="Yes",K92="a"),'Courier Company Rates'!$A$2,IF(AND(E92="Yes",K92="b"),'Courier Company Rates'!$C$2,IF(AND(E92="Yes",K92="c"),'Courier Company Rates'!$E$2,IF(AND(E92="Yes",K92="d"),'Courier Company Rates'!$G$2,IF(AND(E92="Yes",K92="e"),'Courier Company Rates'!$I$2,0)))))</f>
        <v>33</v>
      </c>
      <c r="M92" s="11">
        <f>IF(I92&gt;0.5,IF(AND(E92="Yes",K92="a"),'Courier Company Rates'!$B$2,IF(AND(E92="Yes",K92="b"),'Courier Company Rates'!$D$2,IF(AND(E92="Yes",K92="c"),'Courier Company Rates'!$F$2,IF(AND(E92="Yes",K92="d"),'Courier Company Rates'!$H$2,IF(AND(E92="Yes",K92="e"),'Courier Company Rates'!$J$2,0))))),0)</f>
        <v>0</v>
      </c>
      <c r="N92" s="11">
        <f>IF(AND(F92="Yes",K92="a"),'Courier Company Rates'!$K$2,IF(AND(F92="Yes",K92="b"),'Courier Company Rates'!$M$2,IF(AND(F92="Yes",K92="c"),'Courier Company Rates'!$O$2,IF(AND(F92="Yes",K92="d"),'Courier Company Rates'!$Q$2,IF(AND(F92="Yes",K92="e"),'Courier Company Rates'!$S$2,0)))))</f>
        <v>0</v>
      </c>
      <c r="O92" s="11">
        <f>IF(I92&gt;0.5,IF(AND(F92="Yes",K92="a"),'Courier Company Rates'!$L$2,IF(AND(F92="Yes",K92="b"),'Courier Company Rates'!$N$2,IF(AND(F92="Yes",K92="c"),'Courier Company Rates'!$P$2,IF(AND(F92="Yes",K92="d"),'Courier Company Rates'!$R$2,IF(AND(F92="Yes",K92="e"),'Courier Company Rates'!$T$2,0))))),0)</f>
        <v>0</v>
      </c>
      <c r="P92" s="11">
        <f t="shared" si="14"/>
        <v>33</v>
      </c>
      <c r="Q92" s="11">
        <f>_xlfn.XLOOKUP(A:A,'Courier Company Invoice'!B92,'Courier Company Invoice'!C:C)</f>
        <v>0.71</v>
      </c>
      <c r="R92" s="11">
        <f t="shared" si="15"/>
        <v>1</v>
      </c>
      <c r="S92" s="9" t="str">
        <f>_xlfn.XLOOKUP(C:C,'Courier Company Invoice'!E:E,'Courier Company Invoice'!F:F)</f>
        <v>d</v>
      </c>
      <c r="T92" s="11">
        <f>ROUND(_xlfn.XLOOKUP(A:A,'Courier Company Invoice'!B:B,'Courier Company Invoice'!H:H),2)</f>
        <v>90.2</v>
      </c>
      <c r="U92" s="11">
        <f t="shared" si="16"/>
        <v>-57.2</v>
      </c>
      <c r="V92" s="11">
        <f t="shared" si="17"/>
        <v>-173.33333333333334</v>
      </c>
      <c r="W92" s="11">
        <f t="shared" si="18"/>
        <v>66</v>
      </c>
      <c r="X92" s="11">
        <f t="shared" si="19"/>
        <v>0</v>
      </c>
    </row>
    <row r="93" spans="1:24" x14ac:dyDescent="0.25">
      <c r="A93" s="9">
        <v>2001806768</v>
      </c>
      <c r="B93" s="10">
        <f>_xlfn.XLOOKUP(A:A,'Courier Company Invoice'!B:B,'Courier Company Invoice'!A:A)</f>
        <v>1091117227116</v>
      </c>
      <c r="C93" s="9">
        <f>_xlfn.XLOOKUP(A:A,'Courier Company Invoice'!B:B,'Courier Company Invoice'!E:E)</f>
        <v>322201</v>
      </c>
      <c r="D93" s="9" t="str">
        <f>_xlfn.XLOOKUP(A:A,'Courier Company Invoice'!B:B,'Courier Company Invoice'!G:G)</f>
        <v>Forward charges</v>
      </c>
      <c r="E93" s="9" t="str">
        <f t="shared" si="10"/>
        <v>Yes</v>
      </c>
      <c r="F93" s="9" t="str">
        <f t="shared" si="11"/>
        <v>No</v>
      </c>
      <c r="G93" s="11">
        <f>SUMIF('Company X Order Report'!A:A,A:A,'Company X Order Report'!D:D)/1000</f>
        <v>0.84</v>
      </c>
      <c r="H93" s="9">
        <f>SUMIF('Company X Order Report'!A:A,A:A,'Company X Order Report'!D:D)</f>
        <v>840</v>
      </c>
      <c r="I93" s="11">
        <f t="shared" si="12"/>
        <v>1</v>
      </c>
      <c r="J93" s="9">
        <f t="shared" si="13"/>
        <v>1000</v>
      </c>
      <c r="K93" s="9" t="str">
        <f>_xlfn.XLOOKUP(C:C,'Company X Pincode Zones'!B:B,'Company X Pincode Zones'!C:C)</f>
        <v>b</v>
      </c>
      <c r="L93" s="11">
        <f>IF(AND(E93="Yes",K93="a"),'Courier Company Rates'!$A$2,IF(AND(E93="Yes",K93="b"),'Courier Company Rates'!$C$2,IF(AND(E93="Yes",K93="c"),'Courier Company Rates'!$E$2,IF(AND(E93="Yes",K93="d"),'Courier Company Rates'!$G$2,IF(AND(E93="Yes",K93="e"),'Courier Company Rates'!$I$2,0)))))</f>
        <v>33</v>
      </c>
      <c r="M93" s="11">
        <f>IF(I93&gt;0.5,IF(AND(E93="Yes",K93="a"),'Courier Company Rates'!$B$2,IF(AND(E93="Yes",K93="b"),'Courier Company Rates'!$D$2,IF(AND(E93="Yes",K93="c"),'Courier Company Rates'!$F$2,IF(AND(E93="Yes",K93="d"),'Courier Company Rates'!$H$2,IF(AND(E93="Yes",K93="e"),'Courier Company Rates'!$J$2,0))))),0)</f>
        <v>28.3</v>
      </c>
      <c r="N93" s="11">
        <f>IF(AND(F93="Yes",K93="a"),'Courier Company Rates'!$K$2,IF(AND(F93="Yes",K93="b"),'Courier Company Rates'!$M$2,IF(AND(F93="Yes",K93="c"),'Courier Company Rates'!$O$2,IF(AND(F93="Yes",K93="d"),'Courier Company Rates'!$Q$2,IF(AND(F93="Yes",K93="e"),'Courier Company Rates'!$S$2,0)))))</f>
        <v>0</v>
      </c>
      <c r="O93" s="11">
        <f>IF(I93&gt;0.5,IF(AND(F93="Yes",K93="a"),'Courier Company Rates'!$L$2,IF(AND(F93="Yes",K93="b"),'Courier Company Rates'!$N$2,IF(AND(F93="Yes",K93="c"),'Courier Company Rates'!$P$2,IF(AND(F93="Yes",K93="d"),'Courier Company Rates'!$R$2,IF(AND(F93="Yes",K93="e"),'Courier Company Rates'!$T$2,0))))),0)</f>
        <v>0</v>
      </c>
      <c r="P93" s="11">
        <f t="shared" si="14"/>
        <v>61.3</v>
      </c>
      <c r="Q93" s="11">
        <f>_xlfn.XLOOKUP(A:A,'Courier Company Invoice'!B93,'Courier Company Invoice'!C:C)</f>
        <v>1.02</v>
      </c>
      <c r="R93" s="11">
        <f t="shared" si="15"/>
        <v>1.5</v>
      </c>
      <c r="S93" s="9" t="str">
        <f>_xlfn.XLOOKUP(C:C,'Courier Company Invoice'!E:E,'Courier Company Invoice'!F:F)</f>
        <v>d</v>
      </c>
      <c r="T93" s="11">
        <f>ROUND(_xlfn.XLOOKUP(A:A,'Courier Company Invoice'!B:B,'Courier Company Invoice'!H:H),2)</f>
        <v>135</v>
      </c>
      <c r="U93" s="11">
        <f t="shared" si="16"/>
        <v>-73.7</v>
      </c>
      <c r="V93" s="11">
        <f t="shared" si="17"/>
        <v>-120.22838499184341</v>
      </c>
      <c r="W93" s="11">
        <f t="shared" si="18"/>
        <v>72.976190476190482</v>
      </c>
      <c r="X93" s="11">
        <f t="shared" si="19"/>
        <v>0</v>
      </c>
    </row>
    <row r="94" spans="1:24" x14ac:dyDescent="0.25">
      <c r="A94" s="9">
        <v>2001806823</v>
      </c>
      <c r="B94" s="10">
        <f>_xlfn.XLOOKUP(A:A,'Courier Company Invoice'!B:B,'Courier Company Invoice'!A:A)</f>
        <v>1091117228133</v>
      </c>
      <c r="C94" s="9">
        <f>_xlfn.XLOOKUP(A:A,'Courier Company Invoice'!B:B,'Courier Company Invoice'!E:E)</f>
        <v>314001</v>
      </c>
      <c r="D94" s="9" t="str">
        <f>_xlfn.XLOOKUP(A:A,'Courier Company Invoice'!B:B,'Courier Company Invoice'!G:G)</f>
        <v>Forward charges</v>
      </c>
      <c r="E94" s="9" t="str">
        <f t="shared" si="10"/>
        <v>Yes</v>
      </c>
      <c r="F94" s="9" t="str">
        <f t="shared" si="11"/>
        <v>No</v>
      </c>
      <c r="G94" s="11">
        <f>SUMIF('Company X Order Report'!A:A,A:A,'Company X Order Report'!D:D)/1000</f>
        <v>0.127</v>
      </c>
      <c r="H94" s="9">
        <f>SUMIF('Company X Order Report'!A:A,A:A,'Company X Order Report'!D:D)</f>
        <v>127</v>
      </c>
      <c r="I94" s="11">
        <f t="shared" si="12"/>
        <v>0.5</v>
      </c>
      <c r="J94" s="9">
        <f t="shared" si="13"/>
        <v>500</v>
      </c>
      <c r="K94" s="9" t="str">
        <f>_xlfn.XLOOKUP(C:C,'Company X Pincode Zones'!B:B,'Company X Pincode Zones'!C:C)</f>
        <v>b</v>
      </c>
      <c r="L94" s="11">
        <f>IF(AND(E94="Yes",K94="a"),'Courier Company Rates'!$A$2,IF(AND(E94="Yes",K94="b"),'Courier Company Rates'!$C$2,IF(AND(E94="Yes",K94="c"),'Courier Company Rates'!$E$2,IF(AND(E94="Yes",K94="d"),'Courier Company Rates'!$G$2,IF(AND(E94="Yes",K94="e"),'Courier Company Rates'!$I$2,0)))))</f>
        <v>33</v>
      </c>
      <c r="M94" s="11">
        <f>IF(I94&gt;0.5,IF(AND(E94="Yes",K94="a"),'Courier Company Rates'!$B$2,IF(AND(E94="Yes",K94="b"),'Courier Company Rates'!$D$2,IF(AND(E94="Yes",K94="c"),'Courier Company Rates'!$F$2,IF(AND(E94="Yes",K94="d"),'Courier Company Rates'!$H$2,IF(AND(E94="Yes",K94="e"),'Courier Company Rates'!$J$2,0))))),0)</f>
        <v>0</v>
      </c>
      <c r="N94" s="11">
        <f>IF(AND(F94="Yes",K94="a"),'Courier Company Rates'!$K$2,IF(AND(F94="Yes",K94="b"),'Courier Company Rates'!$M$2,IF(AND(F94="Yes",K94="c"),'Courier Company Rates'!$O$2,IF(AND(F94="Yes",K94="d"),'Courier Company Rates'!$Q$2,IF(AND(F94="Yes",K94="e"),'Courier Company Rates'!$S$2,0)))))</f>
        <v>0</v>
      </c>
      <c r="O94" s="11">
        <f>IF(I94&gt;0.5,IF(AND(F94="Yes",K94="a"),'Courier Company Rates'!$L$2,IF(AND(F94="Yes",K94="b"),'Courier Company Rates'!$N$2,IF(AND(F94="Yes",K94="c"),'Courier Company Rates'!$P$2,IF(AND(F94="Yes",K94="d"),'Courier Company Rates'!$R$2,IF(AND(F94="Yes",K94="e"),'Courier Company Rates'!$T$2,0))))),0)</f>
        <v>0</v>
      </c>
      <c r="P94" s="11">
        <f t="shared" si="14"/>
        <v>33</v>
      </c>
      <c r="Q94" s="11">
        <f>_xlfn.XLOOKUP(A:A,'Courier Company Invoice'!B94,'Courier Company Invoice'!C:C)</f>
        <v>0.59</v>
      </c>
      <c r="R94" s="11">
        <f t="shared" si="15"/>
        <v>1</v>
      </c>
      <c r="S94" s="9" t="str">
        <f>_xlfn.XLOOKUP(C:C,'Courier Company Invoice'!E:E,'Courier Company Invoice'!F:F)</f>
        <v>d</v>
      </c>
      <c r="T94" s="11">
        <f>ROUND(_xlfn.XLOOKUP(A:A,'Courier Company Invoice'!B:B,'Courier Company Invoice'!H:H),2)</f>
        <v>90.2</v>
      </c>
      <c r="U94" s="11">
        <f t="shared" si="16"/>
        <v>-57.2</v>
      </c>
      <c r="V94" s="11">
        <f t="shared" si="17"/>
        <v>-173.33333333333334</v>
      </c>
      <c r="W94" s="11">
        <f t="shared" si="18"/>
        <v>259.84251968503935</v>
      </c>
      <c r="X94" s="11">
        <f t="shared" si="19"/>
        <v>0</v>
      </c>
    </row>
    <row r="95" spans="1:24" x14ac:dyDescent="0.25">
      <c r="A95" s="9">
        <v>2001806828</v>
      </c>
      <c r="B95" s="10">
        <f>_xlfn.XLOOKUP(A:A,'Courier Company Invoice'!B:B,'Courier Company Invoice'!A:A)</f>
        <v>1091117228192</v>
      </c>
      <c r="C95" s="9">
        <f>_xlfn.XLOOKUP(A:A,'Courier Company Invoice'!B:B,'Courier Company Invoice'!E:E)</f>
        <v>331022</v>
      </c>
      <c r="D95" s="9" t="str">
        <f>_xlfn.XLOOKUP(A:A,'Courier Company Invoice'!B:B,'Courier Company Invoice'!G:G)</f>
        <v>Forward charges</v>
      </c>
      <c r="E95" s="9" t="str">
        <f t="shared" si="10"/>
        <v>Yes</v>
      </c>
      <c r="F95" s="9" t="str">
        <f t="shared" si="11"/>
        <v>No</v>
      </c>
      <c r="G95" s="11">
        <f>SUMIF('Company X Order Report'!A:A,A:A,'Company X Order Report'!D:D)/1000</f>
        <v>0.5</v>
      </c>
      <c r="H95" s="9">
        <f>SUMIF('Company X Order Report'!A:A,A:A,'Company X Order Report'!D:D)</f>
        <v>500</v>
      </c>
      <c r="I95" s="11">
        <f t="shared" si="12"/>
        <v>0.5</v>
      </c>
      <c r="J95" s="9">
        <f t="shared" si="13"/>
        <v>500</v>
      </c>
      <c r="K95" s="9" t="str">
        <f>_xlfn.XLOOKUP(C:C,'Company X Pincode Zones'!B:B,'Company X Pincode Zones'!C:C)</f>
        <v>b</v>
      </c>
      <c r="L95" s="11">
        <f>IF(AND(E95="Yes",K95="a"),'Courier Company Rates'!$A$2,IF(AND(E95="Yes",K95="b"),'Courier Company Rates'!$C$2,IF(AND(E95="Yes",K95="c"),'Courier Company Rates'!$E$2,IF(AND(E95="Yes",K95="d"),'Courier Company Rates'!$G$2,IF(AND(E95="Yes",K95="e"),'Courier Company Rates'!$I$2,0)))))</f>
        <v>33</v>
      </c>
      <c r="M95" s="11">
        <f>IF(I95&gt;0.5,IF(AND(E95="Yes",K95="a"),'Courier Company Rates'!$B$2,IF(AND(E95="Yes",K95="b"),'Courier Company Rates'!$D$2,IF(AND(E95="Yes",K95="c"),'Courier Company Rates'!$F$2,IF(AND(E95="Yes",K95="d"),'Courier Company Rates'!$H$2,IF(AND(E95="Yes",K95="e"),'Courier Company Rates'!$J$2,0))))),0)</f>
        <v>0</v>
      </c>
      <c r="N95" s="11">
        <f>IF(AND(F95="Yes",K95="a"),'Courier Company Rates'!$K$2,IF(AND(F95="Yes",K95="b"),'Courier Company Rates'!$M$2,IF(AND(F95="Yes",K95="c"),'Courier Company Rates'!$O$2,IF(AND(F95="Yes",K95="d"),'Courier Company Rates'!$Q$2,IF(AND(F95="Yes",K95="e"),'Courier Company Rates'!$S$2,0)))))</f>
        <v>0</v>
      </c>
      <c r="O95" s="11">
        <f>IF(I95&gt;0.5,IF(AND(F95="Yes",K95="a"),'Courier Company Rates'!$L$2,IF(AND(F95="Yes",K95="b"),'Courier Company Rates'!$N$2,IF(AND(F95="Yes",K95="c"),'Courier Company Rates'!$P$2,IF(AND(F95="Yes",K95="d"),'Courier Company Rates'!$R$2,IF(AND(F95="Yes",K95="e"),'Courier Company Rates'!$T$2,0))))),0)</f>
        <v>0</v>
      </c>
      <c r="P95" s="11">
        <f t="shared" si="14"/>
        <v>33</v>
      </c>
      <c r="Q95" s="11">
        <f>_xlfn.XLOOKUP(A:A,'Courier Company Invoice'!B95,'Courier Company Invoice'!C:C)</f>
        <v>0.69</v>
      </c>
      <c r="R95" s="11">
        <f t="shared" si="15"/>
        <v>1</v>
      </c>
      <c r="S95" s="9" t="str">
        <f>_xlfn.XLOOKUP(C:C,'Courier Company Invoice'!E:E,'Courier Company Invoice'!F:F)</f>
        <v>d</v>
      </c>
      <c r="T95" s="11">
        <f>ROUND(_xlfn.XLOOKUP(A:A,'Courier Company Invoice'!B:B,'Courier Company Invoice'!H:H),2)</f>
        <v>90.2</v>
      </c>
      <c r="U95" s="11">
        <f t="shared" si="16"/>
        <v>-57.2</v>
      </c>
      <c r="V95" s="11">
        <f t="shared" si="17"/>
        <v>-173.33333333333334</v>
      </c>
      <c r="W95" s="11">
        <f t="shared" si="18"/>
        <v>66</v>
      </c>
      <c r="X95" s="11">
        <f t="shared" si="19"/>
        <v>0</v>
      </c>
    </row>
    <row r="96" spans="1:24" x14ac:dyDescent="0.25">
      <c r="A96" s="9">
        <v>2001806968</v>
      </c>
      <c r="B96" s="10">
        <f>_xlfn.XLOOKUP(A:A,'Courier Company Invoice'!B:B,'Courier Company Invoice'!A:A)</f>
        <v>1091117229183</v>
      </c>
      <c r="C96" s="9">
        <f>_xlfn.XLOOKUP(A:A,'Courier Company Invoice'!B:B,'Courier Company Invoice'!E:E)</f>
        <v>305801</v>
      </c>
      <c r="D96" s="9" t="str">
        <f>_xlfn.XLOOKUP(A:A,'Courier Company Invoice'!B:B,'Courier Company Invoice'!G:G)</f>
        <v>Forward charges</v>
      </c>
      <c r="E96" s="9" t="str">
        <f t="shared" si="10"/>
        <v>Yes</v>
      </c>
      <c r="F96" s="9" t="str">
        <f t="shared" si="11"/>
        <v>No</v>
      </c>
      <c r="G96" s="11">
        <f>SUMIF('Company X Order Report'!A:A,A:A,'Company X Order Report'!D:D)/1000</f>
        <v>0.5</v>
      </c>
      <c r="H96" s="9">
        <f>SUMIF('Company X Order Report'!A:A,A:A,'Company X Order Report'!D:D)</f>
        <v>500</v>
      </c>
      <c r="I96" s="11">
        <f t="shared" si="12"/>
        <v>0.5</v>
      </c>
      <c r="J96" s="9">
        <f t="shared" si="13"/>
        <v>500</v>
      </c>
      <c r="K96" s="9" t="str">
        <f>_xlfn.XLOOKUP(C:C,'Company X Pincode Zones'!B:B,'Company X Pincode Zones'!C:C)</f>
        <v>b</v>
      </c>
      <c r="L96" s="11">
        <f>IF(AND(E96="Yes",K96="a"),'Courier Company Rates'!$A$2,IF(AND(E96="Yes",K96="b"),'Courier Company Rates'!$C$2,IF(AND(E96="Yes",K96="c"),'Courier Company Rates'!$E$2,IF(AND(E96="Yes",K96="d"),'Courier Company Rates'!$G$2,IF(AND(E96="Yes",K96="e"),'Courier Company Rates'!$I$2,0)))))</f>
        <v>33</v>
      </c>
      <c r="M96" s="11">
        <f>IF(I96&gt;0.5,IF(AND(E96="Yes",K96="a"),'Courier Company Rates'!$B$2,IF(AND(E96="Yes",K96="b"),'Courier Company Rates'!$D$2,IF(AND(E96="Yes",K96="c"),'Courier Company Rates'!$F$2,IF(AND(E96="Yes",K96="d"),'Courier Company Rates'!$H$2,IF(AND(E96="Yes",K96="e"),'Courier Company Rates'!$J$2,0))))),0)</f>
        <v>0</v>
      </c>
      <c r="N96" s="11">
        <f>IF(AND(F96="Yes",K96="a"),'Courier Company Rates'!$K$2,IF(AND(F96="Yes",K96="b"),'Courier Company Rates'!$M$2,IF(AND(F96="Yes",K96="c"),'Courier Company Rates'!$O$2,IF(AND(F96="Yes",K96="d"),'Courier Company Rates'!$Q$2,IF(AND(F96="Yes",K96="e"),'Courier Company Rates'!$S$2,0)))))</f>
        <v>0</v>
      </c>
      <c r="O96" s="11">
        <f>IF(I96&gt;0.5,IF(AND(F96="Yes",K96="a"),'Courier Company Rates'!$L$2,IF(AND(F96="Yes",K96="b"),'Courier Company Rates'!$N$2,IF(AND(F96="Yes",K96="c"),'Courier Company Rates'!$P$2,IF(AND(F96="Yes",K96="d"),'Courier Company Rates'!$R$2,IF(AND(F96="Yes",K96="e"),'Courier Company Rates'!$T$2,0))))),0)</f>
        <v>0</v>
      </c>
      <c r="P96" s="11">
        <f t="shared" si="14"/>
        <v>33</v>
      </c>
      <c r="Q96" s="11">
        <f>_xlfn.XLOOKUP(A:A,'Courier Company Invoice'!B96,'Courier Company Invoice'!C:C)</f>
        <v>0.68</v>
      </c>
      <c r="R96" s="11">
        <f t="shared" si="15"/>
        <v>1</v>
      </c>
      <c r="S96" s="9" t="str">
        <f>_xlfn.XLOOKUP(C:C,'Courier Company Invoice'!E:E,'Courier Company Invoice'!F:F)</f>
        <v>d</v>
      </c>
      <c r="T96" s="11">
        <f>ROUND(_xlfn.XLOOKUP(A:A,'Courier Company Invoice'!B:B,'Courier Company Invoice'!H:H),2)</f>
        <v>90.2</v>
      </c>
      <c r="U96" s="11">
        <f t="shared" si="16"/>
        <v>-57.2</v>
      </c>
      <c r="V96" s="11">
        <f t="shared" si="17"/>
        <v>-173.33333333333334</v>
      </c>
      <c r="W96" s="11">
        <f t="shared" si="18"/>
        <v>66</v>
      </c>
      <c r="X96" s="11">
        <f t="shared" si="19"/>
        <v>0</v>
      </c>
    </row>
    <row r="97" spans="1:24" x14ac:dyDescent="0.25">
      <c r="A97" s="9">
        <v>2001807328</v>
      </c>
      <c r="B97" s="10">
        <f>_xlfn.XLOOKUP(A:A,'Courier Company Invoice'!B:B,'Courier Company Invoice'!A:A)</f>
        <v>1091117324346</v>
      </c>
      <c r="C97" s="9">
        <f>_xlfn.XLOOKUP(A:A,'Courier Company Invoice'!B:B,'Courier Company Invoice'!E:E)</f>
        <v>335502</v>
      </c>
      <c r="D97" s="9" t="str">
        <f>_xlfn.XLOOKUP(A:A,'Courier Company Invoice'!B:B,'Courier Company Invoice'!G:G)</f>
        <v>Forward charges</v>
      </c>
      <c r="E97" s="9" t="str">
        <f t="shared" si="10"/>
        <v>Yes</v>
      </c>
      <c r="F97" s="9" t="str">
        <f t="shared" si="11"/>
        <v>No</v>
      </c>
      <c r="G97" s="11">
        <f>SUMIF('Company X Order Report'!A:A,A:A,'Company X Order Report'!D:D)/1000</f>
        <v>0.49</v>
      </c>
      <c r="H97" s="9">
        <f>SUMIF('Company X Order Report'!A:A,A:A,'Company X Order Report'!D:D)</f>
        <v>490</v>
      </c>
      <c r="I97" s="11">
        <f t="shared" si="12"/>
        <v>0.5</v>
      </c>
      <c r="J97" s="9">
        <f t="shared" si="13"/>
        <v>500</v>
      </c>
      <c r="K97" s="9" t="str">
        <f>_xlfn.XLOOKUP(C:C,'Company X Pincode Zones'!B:B,'Company X Pincode Zones'!C:C)</f>
        <v>b</v>
      </c>
      <c r="L97" s="11">
        <f>IF(AND(E97="Yes",K97="a"),'Courier Company Rates'!$A$2,IF(AND(E97="Yes",K97="b"),'Courier Company Rates'!$C$2,IF(AND(E97="Yes",K97="c"),'Courier Company Rates'!$E$2,IF(AND(E97="Yes",K97="d"),'Courier Company Rates'!$G$2,IF(AND(E97="Yes",K97="e"),'Courier Company Rates'!$I$2,0)))))</f>
        <v>33</v>
      </c>
      <c r="M97" s="11">
        <f>IF(I97&gt;0.5,IF(AND(E97="Yes",K97="a"),'Courier Company Rates'!$B$2,IF(AND(E97="Yes",K97="b"),'Courier Company Rates'!$D$2,IF(AND(E97="Yes",K97="c"),'Courier Company Rates'!$F$2,IF(AND(E97="Yes",K97="d"),'Courier Company Rates'!$H$2,IF(AND(E97="Yes",K97="e"),'Courier Company Rates'!$J$2,0))))),0)</f>
        <v>0</v>
      </c>
      <c r="N97" s="11">
        <f>IF(AND(F97="Yes",K97="a"),'Courier Company Rates'!$K$2,IF(AND(F97="Yes",K97="b"),'Courier Company Rates'!$M$2,IF(AND(F97="Yes",K97="c"),'Courier Company Rates'!$O$2,IF(AND(F97="Yes",K97="d"),'Courier Company Rates'!$Q$2,IF(AND(F97="Yes",K97="e"),'Courier Company Rates'!$S$2,0)))))</f>
        <v>0</v>
      </c>
      <c r="O97" s="11">
        <f>IF(I97&gt;0.5,IF(AND(F97="Yes",K97="a"),'Courier Company Rates'!$L$2,IF(AND(F97="Yes",K97="b"),'Courier Company Rates'!$N$2,IF(AND(F97="Yes",K97="c"),'Courier Company Rates'!$P$2,IF(AND(F97="Yes",K97="d"),'Courier Company Rates'!$R$2,IF(AND(F97="Yes",K97="e"),'Courier Company Rates'!$T$2,0))))),0)</f>
        <v>0</v>
      </c>
      <c r="P97" s="11">
        <f t="shared" si="14"/>
        <v>33</v>
      </c>
      <c r="Q97" s="11">
        <f>_xlfn.XLOOKUP(A:A,'Courier Company Invoice'!B97,'Courier Company Invoice'!C:C)</f>
        <v>2.2799999999999998</v>
      </c>
      <c r="R97" s="11">
        <f t="shared" si="15"/>
        <v>2.5</v>
      </c>
      <c r="S97" s="9" t="str">
        <f>_xlfn.XLOOKUP(C:C,'Courier Company Invoice'!E:E,'Courier Company Invoice'!F:F)</f>
        <v>d</v>
      </c>
      <c r="T97" s="11">
        <f>ROUND(_xlfn.XLOOKUP(A:A,'Courier Company Invoice'!B:B,'Courier Company Invoice'!H:H),2)</f>
        <v>224.6</v>
      </c>
      <c r="U97" s="11">
        <f t="shared" si="16"/>
        <v>-191.6</v>
      </c>
      <c r="V97" s="11">
        <f t="shared" si="17"/>
        <v>-580.60606060606062</v>
      </c>
      <c r="W97" s="11">
        <f t="shared" si="18"/>
        <v>67.34693877551021</v>
      </c>
      <c r="X97" s="11">
        <f t="shared" si="19"/>
        <v>0</v>
      </c>
    </row>
    <row r="98" spans="1:24" x14ac:dyDescent="0.25">
      <c r="A98" s="9">
        <v>2001807785</v>
      </c>
      <c r="B98" s="10">
        <f>_xlfn.XLOOKUP(A:A,'Courier Company Invoice'!B:B,'Courier Company Invoice'!A:A)</f>
        <v>1091117326424</v>
      </c>
      <c r="C98" s="9">
        <f>_xlfn.XLOOKUP(A:A,'Courier Company Invoice'!B:B,'Courier Company Invoice'!E:E)</f>
        <v>306116</v>
      </c>
      <c r="D98" s="9" t="str">
        <f>_xlfn.XLOOKUP(A:A,'Courier Company Invoice'!B:B,'Courier Company Invoice'!G:G)</f>
        <v>Forward charges</v>
      </c>
      <c r="E98" s="9" t="str">
        <f t="shared" si="10"/>
        <v>Yes</v>
      </c>
      <c r="F98" s="9" t="str">
        <f t="shared" si="11"/>
        <v>No</v>
      </c>
      <c r="G98" s="11">
        <f>SUMIF('Company X Order Report'!A:A,A:A,'Company X Order Report'!D:D)/1000</f>
        <v>0.5</v>
      </c>
      <c r="H98" s="9">
        <f>SUMIF('Company X Order Report'!A:A,A:A,'Company X Order Report'!D:D)</f>
        <v>500</v>
      </c>
      <c r="I98" s="11">
        <f t="shared" si="12"/>
        <v>0.5</v>
      </c>
      <c r="J98" s="9">
        <f t="shared" si="13"/>
        <v>500</v>
      </c>
      <c r="K98" s="9" t="str">
        <f>_xlfn.XLOOKUP(C:C,'Company X Pincode Zones'!B:B,'Company X Pincode Zones'!C:C)</f>
        <v>b</v>
      </c>
      <c r="L98" s="11">
        <f>IF(AND(E98="Yes",K98="a"),'Courier Company Rates'!$A$2,IF(AND(E98="Yes",K98="b"),'Courier Company Rates'!$C$2,IF(AND(E98="Yes",K98="c"),'Courier Company Rates'!$E$2,IF(AND(E98="Yes",K98="d"),'Courier Company Rates'!$G$2,IF(AND(E98="Yes",K98="e"),'Courier Company Rates'!$I$2,0)))))</f>
        <v>33</v>
      </c>
      <c r="M98" s="11">
        <f>IF(I98&gt;0.5,IF(AND(E98="Yes",K98="a"),'Courier Company Rates'!$B$2,IF(AND(E98="Yes",K98="b"),'Courier Company Rates'!$D$2,IF(AND(E98="Yes",K98="c"),'Courier Company Rates'!$F$2,IF(AND(E98="Yes",K98="d"),'Courier Company Rates'!$H$2,IF(AND(E98="Yes",K98="e"),'Courier Company Rates'!$J$2,0))))),0)</f>
        <v>0</v>
      </c>
      <c r="N98" s="11">
        <f>IF(AND(F98="Yes",K98="a"),'Courier Company Rates'!$K$2,IF(AND(F98="Yes",K98="b"),'Courier Company Rates'!$M$2,IF(AND(F98="Yes",K98="c"),'Courier Company Rates'!$O$2,IF(AND(F98="Yes",K98="d"),'Courier Company Rates'!$Q$2,IF(AND(F98="Yes",K98="e"),'Courier Company Rates'!$S$2,0)))))</f>
        <v>0</v>
      </c>
      <c r="O98" s="11">
        <f>IF(I98&gt;0.5,IF(AND(F98="Yes",K98="a"),'Courier Company Rates'!$L$2,IF(AND(F98="Yes",K98="b"),'Courier Company Rates'!$N$2,IF(AND(F98="Yes",K98="c"),'Courier Company Rates'!$P$2,IF(AND(F98="Yes",K98="d"),'Courier Company Rates'!$R$2,IF(AND(F98="Yes",K98="e"),'Courier Company Rates'!$T$2,0))))),0)</f>
        <v>0</v>
      </c>
      <c r="P98" s="11">
        <f t="shared" si="14"/>
        <v>33</v>
      </c>
      <c r="Q98" s="11">
        <f>_xlfn.XLOOKUP(A:A,'Courier Company Invoice'!B98,'Courier Company Invoice'!C:C)</f>
        <v>0.68</v>
      </c>
      <c r="R98" s="11">
        <f t="shared" si="15"/>
        <v>1</v>
      </c>
      <c r="S98" s="9" t="str">
        <f>_xlfn.XLOOKUP(C:C,'Courier Company Invoice'!E:E,'Courier Company Invoice'!F:F)</f>
        <v>d</v>
      </c>
      <c r="T98" s="11">
        <f>ROUND(_xlfn.XLOOKUP(A:A,'Courier Company Invoice'!B:B,'Courier Company Invoice'!H:H),2)</f>
        <v>90.2</v>
      </c>
      <c r="U98" s="11">
        <f t="shared" si="16"/>
        <v>-57.2</v>
      </c>
      <c r="V98" s="11">
        <f t="shared" si="17"/>
        <v>-173.33333333333334</v>
      </c>
      <c r="W98" s="11">
        <f t="shared" si="18"/>
        <v>66</v>
      </c>
      <c r="X98" s="11">
        <f t="shared" si="19"/>
        <v>0</v>
      </c>
    </row>
    <row r="99" spans="1:24" x14ac:dyDescent="0.25">
      <c r="A99" s="9">
        <v>2001807852</v>
      </c>
      <c r="B99" s="10">
        <f>_xlfn.XLOOKUP(A:A,'Courier Company Invoice'!B:B,'Courier Company Invoice'!A:A)</f>
        <v>1091117326925</v>
      </c>
      <c r="C99" s="9">
        <f>_xlfn.XLOOKUP(A:A,'Courier Company Invoice'!B:B,'Courier Company Invoice'!E:E)</f>
        <v>311001</v>
      </c>
      <c r="D99" s="9" t="str">
        <f>_xlfn.XLOOKUP(A:A,'Courier Company Invoice'!B:B,'Courier Company Invoice'!G:G)</f>
        <v>Forward charges</v>
      </c>
      <c r="E99" s="9" t="str">
        <f t="shared" si="10"/>
        <v>Yes</v>
      </c>
      <c r="F99" s="9" t="str">
        <f t="shared" si="11"/>
        <v>No</v>
      </c>
      <c r="G99" s="11">
        <f>SUMIF('Company X Order Report'!A:A,A:A,'Company X Order Report'!D:D)/1000</f>
        <v>0.5</v>
      </c>
      <c r="H99" s="9">
        <f>SUMIF('Company X Order Report'!A:A,A:A,'Company X Order Report'!D:D)</f>
        <v>500</v>
      </c>
      <c r="I99" s="11">
        <f t="shared" si="12"/>
        <v>0.5</v>
      </c>
      <c r="J99" s="9">
        <f t="shared" si="13"/>
        <v>500</v>
      </c>
      <c r="K99" s="9" t="str">
        <f>_xlfn.XLOOKUP(C:C,'Company X Pincode Zones'!B:B,'Company X Pincode Zones'!C:C)</f>
        <v>b</v>
      </c>
      <c r="L99" s="11">
        <f>IF(AND(E99="Yes",K99="a"),'Courier Company Rates'!$A$2,IF(AND(E99="Yes",K99="b"),'Courier Company Rates'!$C$2,IF(AND(E99="Yes",K99="c"),'Courier Company Rates'!$E$2,IF(AND(E99="Yes",K99="d"),'Courier Company Rates'!$G$2,IF(AND(E99="Yes",K99="e"),'Courier Company Rates'!$I$2,0)))))</f>
        <v>33</v>
      </c>
      <c r="M99" s="11">
        <f>IF(I99&gt;0.5,IF(AND(E99="Yes",K99="a"),'Courier Company Rates'!$B$2,IF(AND(E99="Yes",K99="b"),'Courier Company Rates'!$D$2,IF(AND(E99="Yes",K99="c"),'Courier Company Rates'!$F$2,IF(AND(E99="Yes",K99="d"),'Courier Company Rates'!$H$2,IF(AND(E99="Yes",K99="e"),'Courier Company Rates'!$J$2,0))))),0)</f>
        <v>0</v>
      </c>
      <c r="N99" s="11">
        <f>IF(AND(F99="Yes",K99="a"),'Courier Company Rates'!$K$2,IF(AND(F99="Yes",K99="b"),'Courier Company Rates'!$M$2,IF(AND(F99="Yes",K99="c"),'Courier Company Rates'!$O$2,IF(AND(F99="Yes",K99="d"),'Courier Company Rates'!$Q$2,IF(AND(F99="Yes",K99="e"),'Courier Company Rates'!$S$2,0)))))</f>
        <v>0</v>
      </c>
      <c r="O99" s="11">
        <f>IF(I99&gt;0.5,IF(AND(F99="Yes",K99="a"),'Courier Company Rates'!$L$2,IF(AND(F99="Yes",K99="b"),'Courier Company Rates'!$N$2,IF(AND(F99="Yes",K99="c"),'Courier Company Rates'!$P$2,IF(AND(F99="Yes",K99="d"),'Courier Company Rates'!$R$2,IF(AND(F99="Yes",K99="e"),'Courier Company Rates'!$T$2,0))))),0)</f>
        <v>0</v>
      </c>
      <c r="P99" s="11">
        <f t="shared" si="14"/>
        <v>33</v>
      </c>
      <c r="Q99" s="11">
        <f>_xlfn.XLOOKUP(A:A,'Courier Company Invoice'!B99,'Courier Company Invoice'!C:C)</f>
        <v>0.74</v>
      </c>
      <c r="R99" s="11">
        <f t="shared" si="15"/>
        <v>1</v>
      </c>
      <c r="S99" s="9" t="str">
        <f>_xlfn.XLOOKUP(C:C,'Courier Company Invoice'!E:E,'Courier Company Invoice'!F:F)</f>
        <v>d</v>
      </c>
      <c r="T99" s="11">
        <f>ROUND(_xlfn.XLOOKUP(A:A,'Courier Company Invoice'!B:B,'Courier Company Invoice'!H:H),2)</f>
        <v>90.2</v>
      </c>
      <c r="U99" s="11">
        <f t="shared" si="16"/>
        <v>-57.2</v>
      </c>
      <c r="V99" s="11">
        <f t="shared" si="17"/>
        <v>-173.33333333333334</v>
      </c>
      <c r="W99" s="11">
        <f t="shared" si="18"/>
        <v>66</v>
      </c>
      <c r="X99" s="11">
        <f t="shared" si="19"/>
        <v>0</v>
      </c>
    </row>
    <row r="100" spans="1:24" x14ac:dyDescent="0.25">
      <c r="A100" s="9">
        <v>2001807970</v>
      </c>
      <c r="B100" s="10">
        <f>_xlfn.XLOOKUP(A:A,'Courier Company Invoice'!B:B,'Courier Company Invoice'!A:A)</f>
        <v>1091117327474</v>
      </c>
      <c r="C100" s="9">
        <f>_xlfn.XLOOKUP(A:A,'Courier Company Invoice'!B:B,'Courier Company Invoice'!E:E)</f>
        <v>302019</v>
      </c>
      <c r="D100" s="9" t="str">
        <f>_xlfn.XLOOKUP(A:A,'Courier Company Invoice'!B:B,'Courier Company Invoice'!G:G)</f>
        <v>Forward charges</v>
      </c>
      <c r="E100" s="9" t="str">
        <f t="shared" si="10"/>
        <v>Yes</v>
      </c>
      <c r="F100" s="9" t="str">
        <f t="shared" si="11"/>
        <v>No</v>
      </c>
      <c r="G100" s="11">
        <f>SUMIF('Company X Order Report'!A:A,A:A,'Company X Order Report'!D:D)/1000</f>
        <v>0.76500000000000001</v>
      </c>
      <c r="H100" s="9">
        <f>SUMIF('Company X Order Report'!A:A,A:A,'Company X Order Report'!D:D)</f>
        <v>765</v>
      </c>
      <c r="I100" s="11">
        <f t="shared" si="12"/>
        <v>1</v>
      </c>
      <c r="J100" s="9">
        <f t="shared" si="13"/>
        <v>1000</v>
      </c>
      <c r="K100" s="9" t="str">
        <f>_xlfn.XLOOKUP(C:C,'Company X Pincode Zones'!B:B,'Company X Pincode Zones'!C:C)</f>
        <v>b</v>
      </c>
      <c r="L100" s="11">
        <f>IF(AND(E100="Yes",K100="a"),'Courier Company Rates'!$A$2,IF(AND(E100="Yes",K100="b"),'Courier Company Rates'!$C$2,IF(AND(E100="Yes",K100="c"),'Courier Company Rates'!$E$2,IF(AND(E100="Yes",K100="d"),'Courier Company Rates'!$G$2,IF(AND(E100="Yes",K100="e"),'Courier Company Rates'!$I$2,0)))))</f>
        <v>33</v>
      </c>
      <c r="M100" s="11">
        <f>IF(I100&gt;0.5,IF(AND(E100="Yes",K100="a"),'Courier Company Rates'!$B$2,IF(AND(E100="Yes",K100="b"),'Courier Company Rates'!$D$2,IF(AND(E100="Yes",K100="c"),'Courier Company Rates'!$F$2,IF(AND(E100="Yes",K100="d"),'Courier Company Rates'!$H$2,IF(AND(E100="Yes",K100="e"),'Courier Company Rates'!$J$2,0))))),0)</f>
        <v>28.3</v>
      </c>
      <c r="N100" s="11">
        <f>IF(AND(F100="Yes",K100="a"),'Courier Company Rates'!$K$2,IF(AND(F100="Yes",K100="b"),'Courier Company Rates'!$M$2,IF(AND(F100="Yes",K100="c"),'Courier Company Rates'!$O$2,IF(AND(F100="Yes",K100="d"),'Courier Company Rates'!$Q$2,IF(AND(F100="Yes",K100="e"),'Courier Company Rates'!$S$2,0)))))</f>
        <v>0</v>
      </c>
      <c r="O100" s="11">
        <f>IF(I100&gt;0.5,IF(AND(F100="Yes",K100="a"),'Courier Company Rates'!$L$2,IF(AND(F100="Yes",K100="b"),'Courier Company Rates'!$N$2,IF(AND(F100="Yes",K100="c"),'Courier Company Rates'!$P$2,IF(AND(F100="Yes",K100="d"),'Courier Company Rates'!$R$2,IF(AND(F100="Yes",K100="e"),'Courier Company Rates'!$T$2,0))))),0)</f>
        <v>0</v>
      </c>
      <c r="P100" s="11">
        <f t="shared" si="14"/>
        <v>61.3</v>
      </c>
      <c r="Q100" s="11">
        <f>_xlfn.XLOOKUP(A:A,'Courier Company Invoice'!B100,'Courier Company Invoice'!C:C)</f>
        <v>4.13</v>
      </c>
      <c r="R100" s="11">
        <f t="shared" si="15"/>
        <v>4.5</v>
      </c>
      <c r="S100" s="9" t="str">
        <f>_xlfn.XLOOKUP(C:C,'Courier Company Invoice'!E:E,'Courier Company Invoice'!F:F)</f>
        <v>d</v>
      </c>
      <c r="T100" s="11">
        <f>ROUND(_xlfn.XLOOKUP(A:A,'Courier Company Invoice'!B:B,'Courier Company Invoice'!H:H),2)</f>
        <v>403.8</v>
      </c>
      <c r="U100" s="11">
        <f t="shared" si="16"/>
        <v>-342.5</v>
      </c>
      <c r="V100" s="11">
        <f t="shared" si="17"/>
        <v>-558.72756933115829</v>
      </c>
      <c r="W100" s="11">
        <f t="shared" si="18"/>
        <v>80.130718954248366</v>
      </c>
      <c r="X100" s="11">
        <f t="shared" si="19"/>
        <v>0</v>
      </c>
    </row>
    <row r="101" spans="1:24" x14ac:dyDescent="0.25">
      <c r="A101" s="9">
        <v>2001807329</v>
      </c>
      <c r="B101" s="10">
        <f>_xlfn.XLOOKUP(A:A,'Courier Company Invoice'!B:B,'Courier Company Invoice'!A:A)</f>
        <v>1091117333100</v>
      </c>
      <c r="C101" s="9">
        <f>_xlfn.XLOOKUP(A:A,'Courier Company Invoice'!B:B,'Courier Company Invoice'!E:E)</f>
        <v>302039</v>
      </c>
      <c r="D101" s="9" t="str">
        <f>_xlfn.XLOOKUP(A:A,'Courier Company Invoice'!B:B,'Courier Company Invoice'!G:G)</f>
        <v>Forward charges</v>
      </c>
      <c r="E101" s="9" t="str">
        <f t="shared" si="10"/>
        <v>Yes</v>
      </c>
      <c r="F101" s="9" t="str">
        <f t="shared" si="11"/>
        <v>No</v>
      </c>
      <c r="G101" s="11">
        <f>SUMIF('Company X Order Report'!A:A,A:A,'Company X Order Report'!D:D)/1000</f>
        <v>0.5</v>
      </c>
      <c r="H101" s="9">
        <f>SUMIF('Company X Order Report'!A:A,A:A,'Company X Order Report'!D:D)</f>
        <v>500</v>
      </c>
      <c r="I101" s="11">
        <f t="shared" si="12"/>
        <v>0.5</v>
      </c>
      <c r="J101" s="9">
        <f t="shared" si="13"/>
        <v>500</v>
      </c>
      <c r="K101" s="9" t="str">
        <f>_xlfn.XLOOKUP(C:C,'Company X Pincode Zones'!B:B,'Company X Pincode Zones'!C:C)</f>
        <v>b</v>
      </c>
      <c r="L101" s="11">
        <f>IF(AND(E101="Yes",K101="a"),'Courier Company Rates'!$A$2,IF(AND(E101="Yes",K101="b"),'Courier Company Rates'!$C$2,IF(AND(E101="Yes",K101="c"),'Courier Company Rates'!$E$2,IF(AND(E101="Yes",K101="d"),'Courier Company Rates'!$G$2,IF(AND(E101="Yes",K101="e"),'Courier Company Rates'!$I$2,0)))))</f>
        <v>33</v>
      </c>
      <c r="M101" s="11">
        <f>IF(I101&gt;0.5,IF(AND(E101="Yes",K101="a"),'Courier Company Rates'!$B$2,IF(AND(E101="Yes",K101="b"),'Courier Company Rates'!$D$2,IF(AND(E101="Yes",K101="c"),'Courier Company Rates'!$F$2,IF(AND(E101="Yes",K101="d"),'Courier Company Rates'!$H$2,IF(AND(E101="Yes",K101="e"),'Courier Company Rates'!$J$2,0))))),0)</f>
        <v>0</v>
      </c>
      <c r="N101" s="11">
        <f>IF(AND(F101="Yes",K101="a"),'Courier Company Rates'!$K$2,IF(AND(F101="Yes",K101="b"),'Courier Company Rates'!$M$2,IF(AND(F101="Yes",K101="c"),'Courier Company Rates'!$O$2,IF(AND(F101="Yes",K101="d"),'Courier Company Rates'!$Q$2,IF(AND(F101="Yes",K101="e"),'Courier Company Rates'!$S$2,0)))))</f>
        <v>0</v>
      </c>
      <c r="O101" s="11">
        <f>IF(I101&gt;0.5,IF(AND(F101="Yes",K101="a"),'Courier Company Rates'!$L$2,IF(AND(F101="Yes",K101="b"),'Courier Company Rates'!$N$2,IF(AND(F101="Yes",K101="c"),'Courier Company Rates'!$P$2,IF(AND(F101="Yes",K101="d"),'Courier Company Rates'!$R$2,IF(AND(F101="Yes",K101="e"),'Courier Company Rates'!$T$2,0))))),0)</f>
        <v>0</v>
      </c>
      <c r="P101" s="11">
        <f t="shared" si="14"/>
        <v>33</v>
      </c>
      <c r="Q101" s="11">
        <f>_xlfn.XLOOKUP(A:A,'Courier Company Invoice'!B101,'Courier Company Invoice'!C:C)</f>
        <v>0.73</v>
      </c>
      <c r="R101" s="11">
        <f t="shared" si="15"/>
        <v>1</v>
      </c>
      <c r="S101" s="9" t="str">
        <f>_xlfn.XLOOKUP(C:C,'Courier Company Invoice'!E:E,'Courier Company Invoice'!F:F)</f>
        <v>d</v>
      </c>
      <c r="T101" s="11">
        <f>ROUND(_xlfn.XLOOKUP(A:A,'Courier Company Invoice'!B:B,'Courier Company Invoice'!H:H),2)</f>
        <v>90.2</v>
      </c>
      <c r="U101" s="11">
        <f t="shared" si="16"/>
        <v>-57.2</v>
      </c>
      <c r="V101" s="11">
        <f t="shared" si="17"/>
        <v>-173.33333333333334</v>
      </c>
      <c r="W101" s="11">
        <f t="shared" si="18"/>
        <v>66</v>
      </c>
      <c r="X101" s="11">
        <f t="shared" si="19"/>
        <v>0</v>
      </c>
    </row>
    <row r="102" spans="1:24" x14ac:dyDescent="0.25">
      <c r="A102" s="9">
        <v>2001807613</v>
      </c>
      <c r="B102" s="10">
        <f>_xlfn.XLOOKUP(A:A,'Courier Company Invoice'!B:B,'Courier Company Invoice'!A:A)</f>
        <v>1091117333251</v>
      </c>
      <c r="C102" s="9">
        <f>_xlfn.XLOOKUP(A:A,'Courier Company Invoice'!B:B,'Courier Company Invoice'!E:E)</f>
        <v>335803</v>
      </c>
      <c r="D102" s="9" t="str">
        <f>_xlfn.XLOOKUP(A:A,'Courier Company Invoice'!B:B,'Courier Company Invoice'!G:G)</f>
        <v>Forward charges</v>
      </c>
      <c r="E102" s="9" t="str">
        <f t="shared" si="10"/>
        <v>Yes</v>
      </c>
      <c r="F102" s="9" t="str">
        <f t="shared" si="11"/>
        <v>No</v>
      </c>
      <c r="G102" s="11">
        <f>SUMIF('Company X Order Report'!A:A,A:A,'Company X Order Report'!D:D)/1000</f>
        <v>0.83</v>
      </c>
      <c r="H102" s="9">
        <f>SUMIF('Company X Order Report'!A:A,A:A,'Company X Order Report'!D:D)</f>
        <v>830</v>
      </c>
      <c r="I102" s="11">
        <f t="shared" si="12"/>
        <v>1</v>
      </c>
      <c r="J102" s="9">
        <f t="shared" si="13"/>
        <v>1000</v>
      </c>
      <c r="K102" s="9" t="str">
        <f>_xlfn.XLOOKUP(C:C,'Company X Pincode Zones'!B:B,'Company X Pincode Zones'!C:C)</f>
        <v>b</v>
      </c>
      <c r="L102" s="11">
        <f>IF(AND(E102="Yes",K102="a"),'Courier Company Rates'!$A$2,IF(AND(E102="Yes",K102="b"),'Courier Company Rates'!$C$2,IF(AND(E102="Yes",K102="c"),'Courier Company Rates'!$E$2,IF(AND(E102="Yes",K102="d"),'Courier Company Rates'!$G$2,IF(AND(E102="Yes",K102="e"),'Courier Company Rates'!$I$2,0)))))</f>
        <v>33</v>
      </c>
      <c r="M102" s="11">
        <f>IF(I102&gt;0.5,IF(AND(E102="Yes",K102="a"),'Courier Company Rates'!$B$2,IF(AND(E102="Yes",K102="b"),'Courier Company Rates'!$D$2,IF(AND(E102="Yes",K102="c"),'Courier Company Rates'!$F$2,IF(AND(E102="Yes",K102="d"),'Courier Company Rates'!$H$2,IF(AND(E102="Yes",K102="e"),'Courier Company Rates'!$J$2,0))))),0)</f>
        <v>28.3</v>
      </c>
      <c r="N102" s="11">
        <f>IF(AND(F102="Yes",K102="a"),'Courier Company Rates'!$K$2,IF(AND(F102="Yes",K102="b"),'Courier Company Rates'!$M$2,IF(AND(F102="Yes",K102="c"),'Courier Company Rates'!$O$2,IF(AND(F102="Yes",K102="d"),'Courier Company Rates'!$Q$2,IF(AND(F102="Yes",K102="e"),'Courier Company Rates'!$S$2,0)))))</f>
        <v>0</v>
      </c>
      <c r="O102" s="11">
        <f>IF(I102&gt;0.5,IF(AND(F102="Yes",K102="a"),'Courier Company Rates'!$L$2,IF(AND(F102="Yes",K102="b"),'Courier Company Rates'!$N$2,IF(AND(F102="Yes",K102="c"),'Courier Company Rates'!$P$2,IF(AND(F102="Yes",K102="d"),'Courier Company Rates'!$R$2,IF(AND(F102="Yes",K102="e"),'Courier Company Rates'!$T$2,0))))),0)</f>
        <v>0</v>
      </c>
      <c r="P102" s="11">
        <f t="shared" si="14"/>
        <v>61.3</v>
      </c>
      <c r="Q102" s="11">
        <f>_xlfn.XLOOKUP(A:A,'Courier Company Invoice'!B102,'Courier Company Invoice'!C:C)</f>
        <v>1.04</v>
      </c>
      <c r="R102" s="11">
        <f t="shared" si="15"/>
        <v>1.5</v>
      </c>
      <c r="S102" s="9" t="str">
        <f>_xlfn.XLOOKUP(C:C,'Courier Company Invoice'!E:E,'Courier Company Invoice'!F:F)</f>
        <v>d</v>
      </c>
      <c r="T102" s="11">
        <f>ROUND(_xlfn.XLOOKUP(A:A,'Courier Company Invoice'!B:B,'Courier Company Invoice'!H:H),2)</f>
        <v>135</v>
      </c>
      <c r="U102" s="11">
        <f t="shared" si="16"/>
        <v>-73.7</v>
      </c>
      <c r="V102" s="11">
        <f t="shared" si="17"/>
        <v>-120.22838499184341</v>
      </c>
      <c r="W102" s="11">
        <f t="shared" si="18"/>
        <v>73.855421686746993</v>
      </c>
      <c r="X102" s="11">
        <f t="shared" si="19"/>
        <v>0</v>
      </c>
    </row>
    <row r="103" spans="1:24" x14ac:dyDescent="0.25">
      <c r="A103" s="9">
        <v>2001808475</v>
      </c>
      <c r="B103" s="10">
        <f>_xlfn.XLOOKUP(A:A,'Courier Company Invoice'!B:B,'Courier Company Invoice'!A:A)</f>
        <v>1091117436346</v>
      </c>
      <c r="C103" s="9">
        <f>_xlfn.XLOOKUP(A:A,'Courier Company Invoice'!B:B,'Courier Company Invoice'!E:E)</f>
        <v>335001</v>
      </c>
      <c r="D103" s="9" t="str">
        <f>_xlfn.XLOOKUP(A:A,'Courier Company Invoice'!B:B,'Courier Company Invoice'!G:G)</f>
        <v>Forward charges</v>
      </c>
      <c r="E103" s="9" t="str">
        <f t="shared" si="10"/>
        <v>Yes</v>
      </c>
      <c r="F103" s="9" t="str">
        <f t="shared" si="11"/>
        <v>No</v>
      </c>
      <c r="G103" s="11">
        <f>SUMIF('Company X Order Report'!A:A,A:A,'Company X Order Report'!D:D)/1000</f>
        <v>0.5</v>
      </c>
      <c r="H103" s="9">
        <f>SUMIF('Company X Order Report'!A:A,A:A,'Company X Order Report'!D:D)</f>
        <v>500</v>
      </c>
      <c r="I103" s="11">
        <f t="shared" si="12"/>
        <v>0.5</v>
      </c>
      <c r="J103" s="9">
        <f t="shared" si="13"/>
        <v>500</v>
      </c>
      <c r="K103" s="9" t="str">
        <f>_xlfn.XLOOKUP(C:C,'Company X Pincode Zones'!B:B,'Company X Pincode Zones'!C:C)</f>
        <v>b</v>
      </c>
      <c r="L103" s="11">
        <f>IF(AND(E103="Yes",K103="a"),'Courier Company Rates'!$A$2,IF(AND(E103="Yes",K103="b"),'Courier Company Rates'!$C$2,IF(AND(E103="Yes",K103="c"),'Courier Company Rates'!$E$2,IF(AND(E103="Yes",K103="d"),'Courier Company Rates'!$G$2,IF(AND(E103="Yes",K103="e"),'Courier Company Rates'!$I$2,0)))))</f>
        <v>33</v>
      </c>
      <c r="M103" s="11">
        <f>IF(I103&gt;0.5,IF(AND(E103="Yes",K103="a"),'Courier Company Rates'!$B$2,IF(AND(E103="Yes",K103="b"),'Courier Company Rates'!$D$2,IF(AND(E103="Yes",K103="c"),'Courier Company Rates'!$F$2,IF(AND(E103="Yes",K103="d"),'Courier Company Rates'!$H$2,IF(AND(E103="Yes",K103="e"),'Courier Company Rates'!$J$2,0))))),0)</f>
        <v>0</v>
      </c>
      <c r="N103" s="11">
        <f>IF(AND(F103="Yes",K103="a"),'Courier Company Rates'!$K$2,IF(AND(F103="Yes",K103="b"),'Courier Company Rates'!$M$2,IF(AND(F103="Yes",K103="c"),'Courier Company Rates'!$O$2,IF(AND(F103="Yes",K103="d"),'Courier Company Rates'!$Q$2,IF(AND(F103="Yes",K103="e"),'Courier Company Rates'!$S$2,0)))))</f>
        <v>0</v>
      </c>
      <c r="O103" s="11">
        <f>IF(I103&gt;0.5,IF(AND(F103="Yes",K103="a"),'Courier Company Rates'!$L$2,IF(AND(F103="Yes",K103="b"),'Courier Company Rates'!$N$2,IF(AND(F103="Yes",K103="c"),'Courier Company Rates'!$P$2,IF(AND(F103="Yes",K103="d"),'Courier Company Rates'!$R$2,IF(AND(F103="Yes",K103="e"),'Courier Company Rates'!$T$2,0))))),0)</f>
        <v>0</v>
      </c>
      <c r="P103" s="11">
        <f t="shared" si="14"/>
        <v>33</v>
      </c>
      <c r="Q103" s="11">
        <f>_xlfn.XLOOKUP(A:A,'Courier Company Invoice'!B103,'Courier Company Invoice'!C:C)</f>
        <v>0.7</v>
      </c>
      <c r="R103" s="11">
        <f t="shared" si="15"/>
        <v>1</v>
      </c>
      <c r="S103" s="9" t="str">
        <f>_xlfn.XLOOKUP(C:C,'Courier Company Invoice'!E:E,'Courier Company Invoice'!F:F)</f>
        <v>d</v>
      </c>
      <c r="T103" s="11">
        <f>ROUND(_xlfn.XLOOKUP(A:A,'Courier Company Invoice'!B:B,'Courier Company Invoice'!H:H),2)</f>
        <v>90.2</v>
      </c>
      <c r="U103" s="11">
        <f t="shared" si="16"/>
        <v>-57.2</v>
      </c>
      <c r="V103" s="11">
        <f t="shared" si="17"/>
        <v>-173.33333333333334</v>
      </c>
      <c r="W103" s="11">
        <f t="shared" si="18"/>
        <v>66</v>
      </c>
      <c r="X103" s="11">
        <f t="shared" si="19"/>
        <v>0</v>
      </c>
    </row>
    <row r="104" spans="1:24" x14ac:dyDescent="0.25">
      <c r="A104" s="9">
        <v>2001808585</v>
      </c>
      <c r="B104" s="10">
        <f>_xlfn.XLOOKUP(A:A,'Courier Company Invoice'!B:B,'Courier Company Invoice'!A:A)</f>
        <v>1091117436652</v>
      </c>
      <c r="C104" s="9">
        <f>_xlfn.XLOOKUP(A:A,'Courier Company Invoice'!B:B,'Courier Company Invoice'!E:E)</f>
        <v>175101</v>
      </c>
      <c r="D104" s="9" t="str">
        <f>_xlfn.XLOOKUP(A:A,'Courier Company Invoice'!B:B,'Courier Company Invoice'!G:G)</f>
        <v>Forward charges</v>
      </c>
      <c r="E104" s="9" t="str">
        <f t="shared" si="10"/>
        <v>Yes</v>
      </c>
      <c r="F104" s="9" t="str">
        <f t="shared" si="11"/>
        <v>No</v>
      </c>
      <c r="G104" s="11">
        <f>SUMIF('Company X Order Report'!A:A,A:A,'Company X Order Report'!D:D)/1000</f>
        <v>0.5</v>
      </c>
      <c r="H104" s="9">
        <f>SUMIF('Company X Order Report'!A:A,A:A,'Company X Order Report'!D:D)</f>
        <v>500</v>
      </c>
      <c r="I104" s="11">
        <f t="shared" si="12"/>
        <v>0.5</v>
      </c>
      <c r="J104" s="9">
        <f t="shared" si="13"/>
        <v>500</v>
      </c>
      <c r="K104" s="9" t="str">
        <f>_xlfn.XLOOKUP(C:C,'Company X Pincode Zones'!B:B,'Company X Pincode Zones'!C:C)</f>
        <v>e</v>
      </c>
      <c r="L104" s="11">
        <f>IF(AND(E104="Yes",K104="a"),'Courier Company Rates'!$A$2,IF(AND(E104="Yes",K104="b"),'Courier Company Rates'!$C$2,IF(AND(E104="Yes",K104="c"),'Courier Company Rates'!$E$2,IF(AND(E104="Yes",K104="d"),'Courier Company Rates'!$G$2,IF(AND(E104="Yes",K104="e"),'Courier Company Rates'!$I$2,0)))))</f>
        <v>56.6</v>
      </c>
      <c r="M104" s="11">
        <f>IF(I104&gt;0.5,IF(AND(E104="Yes",K104="a"),'Courier Company Rates'!$B$2,IF(AND(E104="Yes",K104="b"),'Courier Company Rates'!$D$2,IF(AND(E104="Yes",K104="c"),'Courier Company Rates'!$F$2,IF(AND(E104="Yes",K104="d"),'Courier Company Rates'!$H$2,IF(AND(E104="Yes",K104="e"),'Courier Company Rates'!$J$2,0))))),0)</f>
        <v>0</v>
      </c>
      <c r="N104" s="11">
        <f>IF(AND(F104="Yes",K104="a"),'Courier Company Rates'!$K$2,IF(AND(F104="Yes",K104="b"),'Courier Company Rates'!$M$2,IF(AND(F104="Yes",K104="c"),'Courier Company Rates'!$O$2,IF(AND(F104="Yes",K104="d"),'Courier Company Rates'!$Q$2,IF(AND(F104="Yes",K104="e"),'Courier Company Rates'!$S$2,0)))))</f>
        <v>0</v>
      </c>
      <c r="O104" s="11">
        <f>IF(I104&gt;0.5,IF(AND(F104="Yes",K104="a"),'Courier Company Rates'!$L$2,IF(AND(F104="Yes",K104="b"),'Courier Company Rates'!$N$2,IF(AND(F104="Yes",K104="c"),'Courier Company Rates'!$P$2,IF(AND(F104="Yes",K104="d"),'Courier Company Rates'!$R$2,IF(AND(F104="Yes",K104="e"),'Courier Company Rates'!$T$2,0))))),0)</f>
        <v>0</v>
      </c>
      <c r="P104" s="11">
        <f t="shared" si="14"/>
        <v>56.6</v>
      </c>
      <c r="Q104" s="11">
        <f>_xlfn.XLOOKUP(A:A,'Courier Company Invoice'!B104,'Courier Company Invoice'!C:C)</f>
        <v>0.72</v>
      </c>
      <c r="R104" s="11">
        <f t="shared" si="15"/>
        <v>1</v>
      </c>
      <c r="S104" s="9" t="str">
        <f>_xlfn.XLOOKUP(C:C,'Courier Company Invoice'!E:E,'Courier Company Invoice'!F:F)</f>
        <v>b</v>
      </c>
      <c r="T104" s="11">
        <f>ROUND(_xlfn.XLOOKUP(A:A,'Courier Company Invoice'!B:B,'Courier Company Invoice'!H:H),2)</f>
        <v>61.3</v>
      </c>
      <c r="U104" s="11">
        <f t="shared" si="16"/>
        <v>-4.6999999999999957</v>
      </c>
      <c r="V104" s="11">
        <f t="shared" si="17"/>
        <v>-8.3038869257950445</v>
      </c>
      <c r="W104" s="11">
        <f t="shared" si="18"/>
        <v>113.2</v>
      </c>
      <c r="X104" s="11">
        <f t="shared" si="19"/>
        <v>0</v>
      </c>
    </row>
    <row r="105" spans="1:24" x14ac:dyDescent="0.25">
      <c r="A105" s="9">
        <v>2001808679</v>
      </c>
      <c r="B105" s="10">
        <f>_xlfn.XLOOKUP(A:A,'Courier Company Invoice'!B:B,'Courier Company Invoice'!A:A)</f>
        <v>1091117437035</v>
      </c>
      <c r="C105" s="9">
        <f>_xlfn.XLOOKUP(A:A,'Courier Company Invoice'!B:B,'Courier Company Invoice'!E:E)</f>
        <v>303903</v>
      </c>
      <c r="D105" s="9" t="str">
        <f>_xlfn.XLOOKUP(A:A,'Courier Company Invoice'!B:B,'Courier Company Invoice'!G:G)</f>
        <v>Forward charges</v>
      </c>
      <c r="E105" s="9" t="str">
        <f t="shared" si="10"/>
        <v>Yes</v>
      </c>
      <c r="F105" s="9" t="str">
        <f t="shared" si="11"/>
        <v>No</v>
      </c>
      <c r="G105" s="11">
        <f>SUMIF('Company X Order Report'!A:A,A:A,'Company X Order Report'!D:D)/1000</f>
        <v>0.5</v>
      </c>
      <c r="H105" s="9">
        <f>SUMIF('Company X Order Report'!A:A,A:A,'Company X Order Report'!D:D)</f>
        <v>500</v>
      </c>
      <c r="I105" s="11">
        <f t="shared" si="12"/>
        <v>0.5</v>
      </c>
      <c r="J105" s="9">
        <f t="shared" si="13"/>
        <v>500</v>
      </c>
      <c r="K105" s="9" t="str">
        <f>_xlfn.XLOOKUP(C:C,'Company X Pincode Zones'!B:B,'Company X Pincode Zones'!C:C)</f>
        <v>b</v>
      </c>
      <c r="L105" s="11">
        <f>IF(AND(E105="Yes",K105="a"),'Courier Company Rates'!$A$2,IF(AND(E105="Yes",K105="b"),'Courier Company Rates'!$C$2,IF(AND(E105="Yes",K105="c"),'Courier Company Rates'!$E$2,IF(AND(E105="Yes",K105="d"),'Courier Company Rates'!$G$2,IF(AND(E105="Yes",K105="e"),'Courier Company Rates'!$I$2,0)))))</f>
        <v>33</v>
      </c>
      <c r="M105" s="11">
        <f>IF(I105&gt;0.5,IF(AND(E105="Yes",K105="a"),'Courier Company Rates'!$B$2,IF(AND(E105="Yes",K105="b"),'Courier Company Rates'!$D$2,IF(AND(E105="Yes",K105="c"),'Courier Company Rates'!$F$2,IF(AND(E105="Yes",K105="d"),'Courier Company Rates'!$H$2,IF(AND(E105="Yes",K105="e"),'Courier Company Rates'!$J$2,0))))),0)</f>
        <v>0</v>
      </c>
      <c r="N105" s="11">
        <f>IF(AND(F105="Yes",K105="a"),'Courier Company Rates'!$K$2,IF(AND(F105="Yes",K105="b"),'Courier Company Rates'!$M$2,IF(AND(F105="Yes",K105="c"),'Courier Company Rates'!$O$2,IF(AND(F105="Yes",K105="d"),'Courier Company Rates'!$Q$2,IF(AND(F105="Yes",K105="e"),'Courier Company Rates'!$S$2,0)))))</f>
        <v>0</v>
      </c>
      <c r="O105" s="11">
        <f>IF(I105&gt;0.5,IF(AND(F105="Yes",K105="a"),'Courier Company Rates'!$L$2,IF(AND(F105="Yes",K105="b"),'Courier Company Rates'!$N$2,IF(AND(F105="Yes",K105="c"),'Courier Company Rates'!$P$2,IF(AND(F105="Yes",K105="d"),'Courier Company Rates'!$R$2,IF(AND(F105="Yes",K105="e"),'Courier Company Rates'!$T$2,0))))),0)</f>
        <v>0</v>
      </c>
      <c r="P105" s="11">
        <f t="shared" si="14"/>
        <v>33</v>
      </c>
      <c r="Q105" s="11">
        <f>_xlfn.XLOOKUP(A:A,'Courier Company Invoice'!B105,'Courier Company Invoice'!C:C)</f>
        <v>0.72</v>
      </c>
      <c r="R105" s="11">
        <f t="shared" si="15"/>
        <v>1</v>
      </c>
      <c r="S105" s="9" t="str">
        <f>_xlfn.XLOOKUP(C:C,'Courier Company Invoice'!E:E,'Courier Company Invoice'!F:F)</f>
        <v>d</v>
      </c>
      <c r="T105" s="11">
        <f>ROUND(_xlfn.XLOOKUP(A:A,'Courier Company Invoice'!B:B,'Courier Company Invoice'!H:H),2)</f>
        <v>90.2</v>
      </c>
      <c r="U105" s="11">
        <f t="shared" si="16"/>
        <v>-57.2</v>
      </c>
      <c r="V105" s="11">
        <f t="shared" si="17"/>
        <v>-173.33333333333334</v>
      </c>
      <c r="W105" s="11">
        <f t="shared" si="18"/>
        <v>66</v>
      </c>
      <c r="X105" s="11">
        <f t="shared" si="19"/>
        <v>0</v>
      </c>
    </row>
    <row r="106" spans="1:24" x14ac:dyDescent="0.25">
      <c r="A106" s="9">
        <v>2001808739</v>
      </c>
      <c r="B106" s="10">
        <f>_xlfn.XLOOKUP(A:A,'Courier Company Invoice'!B:B,'Courier Company Invoice'!A:A)</f>
        <v>1091117437293</v>
      </c>
      <c r="C106" s="9">
        <f>_xlfn.XLOOKUP(A:A,'Courier Company Invoice'!B:B,'Courier Company Invoice'!E:E)</f>
        <v>342012</v>
      </c>
      <c r="D106" s="9" t="str">
        <f>_xlfn.XLOOKUP(A:A,'Courier Company Invoice'!B:B,'Courier Company Invoice'!G:G)</f>
        <v>Forward charges</v>
      </c>
      <c r="E106" s="9" t="str">
        <f t="shared" si="10"/>
        <v>Yes</v>
      </c>
      <c r="F106" s="9" t="str">
        <f t="shared" si="11"/>
        <v>No</v>
      </c>
      <c r="G106" s="11">
        <f>SUMIF('Company X Order Report'!A:A,A:A,'Company X Order Report'!D:D)/1000</f>
        <v>0.22</v>
      </c>
      <c r="H106" s="9">
        <f>SUMIF('Company X Order Report'!A:A,A:A,'Company X Order Report'!D:D)</f>
        <v>220</v>
      </c>
      <c r="I106" s="11">
        <f t="shared" si="12"/>
        <v>0.5</v>
      </c>
      <c r="J106" s="9">
        <f t="shared" si="13"/>
        <v>500</v>
      </c>
      <c r="K106" s="9" t="str">
        <f>_xlfn.XLOOKUP(C:C,'Company X Pincode Zones'!B:B,'Company X Pincode Zones'!C:C)</f>
        <v>b</v>
      </c>
      <c r="L106" s="11">
        <f>IF(AND(E106="Yes",K106="a"),'Courier Company Rates'!$A$2,IF(AND(E106="Yes",K106="b"),'Courier Company Rates'!$C$2,IF(AND(E106="Yes",K106="c"),'Courier Company Rates'!$E$2,IF(AND(E106="Yes",K106="d"),'Courier Company Rates'!$G$2,IF(AND(E106="Yes",K106="e"),'Courier Company Rates'!$I$2,0)))))</f>
        <v>33</v>
      </c>
      <c r="M106" s="11">
        <f>IF(I106&gt;0.5,IF(AND(E106="Yes",K106="a"),'Courier Company Rates'!$B$2,IF(AND(E106="Yes",K106="b"),'Courier Company Rates'!$D$2,IF(AND(E106="Yes",K106="c"),'Courier Company Rates'!$F$2,IF(AND(E106="Yes",K106="d"),'Courier Company Rates'!$H$2,IF(AND(E106="Yes",K106="e"),'Courier Company Rates'!$J$2,0))))),0)</f>
        <v>0</v>
      </c>
      <c r="N106" s="11">
        <f>IF(AND(F106="Yes",K106="a"),'Courier Company Rates'!$K$2,IF(AND(F106="Yes",K106="b"),'Courier Company Rates'!$M$2,IF(AND(F106="Yes",K106="c"),'Courier Company Rates'!$O$2,IF(AND(F106="Yes",K106="d"),'Courier Company Rates'!$Q$2,IF(AND(F106="Yes",K106="e"),'Courier Company Rates'!$S$2,0)))))</f>
        <v>0</v>
      </c>
      <c r="O106" s="11">
        <f>IF(I106&gt;0.5,IF(AND(F106="Yes",K106="a"),'Courier Company Rates'!$L$2,IF(AND(F106="Yes",K106="b"),'Courier Company Rates'!$N$2,IF(AND(F106="Yes",K106="c"),'Courier Company Rates'!$P$2,IF(AND(F106="Yes",K106="d"),'Courier Company Rates'!$R$2,IF(AND(F106="Yes",K106="e"),'Courier Company Rates'!$T$2,0))))),0)</f>
        <v>0</v>
      </c>
      <c r="P106" s="11">
        <f t="shared" si="14"/>
        <v>33</v>
      </c>
      <c r="Q106" s="11">
        <f>_xlfn.XLOOKUP(A:A,'Courier Company Invoice'!B106,'Courier Company Invoice'!C:C)</f>
        <v>1.63</v>
      </c>
      <c r="R106" s="11">
        <f t="shared" si="15"/>
        <v>2</v>
      </c>
      <c r="S106" s="9" t="str">
        <f>_xlfn.XLOOKUP(C:C,'Courier Company Invoice'!E:E,'Courier Company Invoice'!F:F)</f>
        <v>d</v>
      </c>
      <c r="T106" s="11">
        <f>ROUND(_xlfn.XLOOKUP(A:A,'Courier Company Invoice'!B:B,'Courier Company Invoice'!H:H),2)</f>
        <v>179.8</v>
      </c>
      <c r="U106" s="11">
        <f t="shared" si="16"/>
        <v>-146.80000000000001</v>
      </c>
      <c r="V106" s="11">
        <f t="shared" si="17"/>
        <v>-444.84848484848493</v>
      </c>
      <c r="W106" s="11">
        <f t="shared" si="18"/>
        <v>150</v>
      </c>
      <c r="X106" s="11">
        <f t="shared" si="19"/>
        <v>0</v>
      </c>
    </row>
    <row r="107" spans="1:24" x14ac:dyDescent="0.25">
      <c r="A107" s="9">
        <v>2001808832</v>
      </c>
      <c r="B107" s="10">
        <f>_xlfn.XLOOKUP(A:A,'Courier Company Invoice'!B:B,'Courier Company Invoice'!A:A)</f>
        <v>1091117437864</v>
      </c>
      <c r="C107" s="9">
        <f>_xlfn.XLOOKUP(A:A,'Courier Company Invoice'!B:B,'Courier Company Invoice'!E:E)</f>
        <v>334001</v>
      </c>
      <c r="D107" s="9" t="str">
        <f>_xlfn.XLOOKUP(A:A,'Courier Company Invoice'!B:B,'Courier Company Invoice'!G:G)</f>
        <v>Forward charges</v>
      </c>
      <c r="E107" s="9" t="str">
        <f t="shared" si="10"/>
        <v>Yes</v>
      </c>
      <c r="F107" s="9" t="str">
        <f t="shared" si="11"/>
        <v>No</v>
      </c>
      <c r="G107" s="11">
        <f>SUMIF('Company X Order Report'!A:A,A:A,'Company X Order Report'!D:D)/1000</f>
        <v>0.6</v>
      </c>
      <c r="H107" s="9">
        <f>SUMIF('Company X Order Report'!A:A,A:A,'Company X Order Report'!D:D)</f>
        <v>600</v>
      </c>
      <c r="I107" s="11">
        <f t="shared" si="12"/>
        <v>1</v>
      </c>
      <c r="J107" s="9">
        <f t="shared" si="13"/>
        <v>1000</v>
      </c>
      <c r="K107" s="9" t="str">
        <f>_xlfn.XLOOKUP(C:C,'Company X Pincode Zones'!B:B,'Company X Pincode Zones'!C:C)</f>
        <v>b</v>
      </c>
      <c r="L107" s="11">
        <f>IF(AND(E107="Yes",K107="a"),'Courier Company Rates'!$A$2,IF(AND(E107="Yes",K107="b"),'Courier Company Rates'!$C$2,IF(AND(E107="Yes",K107="c"),'Courier Company Rates'!$E$2,IF(AND(E107="Yes",K107="d"),'Courier Company Rates'!$G$2,IF(AND(E107="Yes",K107="e"),'Courier Company Rates'!$I$2,0)))))</f>
        <v>33</v>
      </c>
      <c r="M107" s="11">
        <f>IF(I107&gt;0.5,IF(AND(E107="Yes",K107="a"),'Courier Company Rates'!$B$2,IF(AND(E107="Yes",K107="b"),'Courier Company Rates'!$D$2,IF(AND(E107="Yes",K107="c"),'Courier Company Rates'!$F$2,IF(AND(E107="Yes",K107="d"),'Courier Company Rates'!$H$2,IF(AND(E107="Yes",K107="e"),'Courier Company Rates'!$J$2,0))))),0)</f>
        <v>28.3</v>
      </c>
      <c r="N107" s="11">
        <f>IF(AND(F107="Yes",K107="a"),'Courier Company Rates'!$K$2,IF(AND(F107="Yes",K107="b"),'Courier Company Rates'!$M$2,IF(AND(F107="Yes",K107="c"),'Courier Company Rates'!$O$2,IF(AND(F107="Yes",K107="d"),'Courier Company Rates'!$Q$2,IF(AND(F107="Yes",K107="e"),'Courier Company Rates'!$S$2,0)))))</f>
        <v>0</v>
      </c>
      <c r="O107" s="11">
        <f>IF(I107&gt;0.5,IF(AND(F107="Yes",K107="a"),'Courier Company Rates'!$L$2,IF(AND(F107="Yes",K107="b"),'Courier Company Rates'!$N$2,IF(AND(F107="Yes",K107="c"),'Courier Company Rates'!$P$2,IF(AND(F107="Yes",K107="d"),'Courier Company Rates'!$R$2,IF(AND(F107="Yes",K107="e"),'Courier Company Rates'!$T$2,0))))),0)</f>
        <v>0</v>
      </c>
      <c r="P107" s="11">
        <f t="shared" si="14"/>
        <v>61.3</v>
      </c>
      <c r="Q107" s="11">
        <f>_xlfn.XLOOKUP(A:A,'Courier Company Invoice'!B107,'Courier Company Invoice'!C:C)</f>
        <v>2.4700000000000002</v>
      </c>
      <c r="R107" s="11">
        <f t="shared" si="15"/>
        <v>2.5</v>
      </c>
      <c r="S107" s="9" t="str">
        <f>_xlfn.XLOOKUP(C:C,'Courier Company Invoice'!E:E,'Courier Company Invoice'!F:F)</f>
        <v>d</v>
      </c>
      <c r="T107" s="11">
        <f>ROUND(_xlfn.XLOOKUP(A:A,'Courier Company Invoice'!B:B,'Courier Company Invoice'!H:H),2)</f>
        <v>224.6</v>
      </c>
      <c r="U107" s="11">
        <f t="shared" si="16"/>
        <v>-163.30000000000001</v>
      </c>
      <c r="V107" s="11">
        <f t="shared" si="17"/>
        <v>-266.39477977161505</v>
      </c>
      <c r="W107" s="11">
        <f t="shared" si="18"/>
        <v>102.16666666666667</v>
      </c>
      <c r="X107" s="11">
        <f t="shared" si="19"/>
        <v>0</v>
      </c>
    </row>
    <row r="108" spans="1:24" x14ac:dyDescent="0.25">
      <c r="A108" s="9">
        <v>2001808837</v>
      </c>
      <c r="B108" s="10">
        <f>_xlfn.XLOOKUP(A:A,'Courier Company Invoice'!B:B,'Courier Company Invoice'!A:A)</f>
        <v>1091117437890</v>
      </c>
      <c r="C108" s="9">
        <f>_xlfn.XLOOKUP(A:A,'Courier Company Invoice'!B:B,'Courier Company Invoice'!E:E)</f>
        <v>302031</v>
      </c>
      <c r="D108" s="9" t="str">
        <f>_xlfn.XLOOKUP(A:A,'Courier Company Invoice'!B:B,'Courier Company Invoice'!G:G)</f>
        <v>Forward charges</v>
      </c>
      <c r="E108" s="9" t="str">
        <f t="shared" si="10"/>
        <v>Yes</v>
      </c>
      <c r="F108" s="9" t="str">
        <f t="shared" si="11"/>
        <v>No</v>
      </c>
      <c r="G108" s="11">
        <f>SUMIF('Company X Order Report'!A:A,A:A,'Company X Order Report'!D:D)/1000</f>
        <v>0.5</v>
      </c>
      <c r="H108" s="9">
        <f>SUMIF('Company X Order Report'!A:A,A:A,'Company X Order Report'!D:D)</f>
        <v>500</v>
      </c>
      <c r="I108" s="11">
        <f t="shared" si="12"/>
        <v>0.5</v>
      </c>
      <c r="J108" s="9">
        <f t="shared" si="13"/>
        <v>500</v>
      </c>
      <c r="K108" s="9" t="str">
        <f>_xlfn.XLOOKUP(C:C,'Company X Pincode Zones'!B:B,'Company X Pincode Zones'!C:C)</f>
        <v>b</v>
      </c>
      <c r="L108" s="11">
        <f>IF(AND(E108="Yes",K108="a"),'Courier Company Rates'!$A$2,IF(AND(E108="Yes",K108="b"),'Courier Company Rates'!$C$2,IF(AND(E108="Yes",K108="c"),'Courier Company Rates'!$E$2,IF(AND(E108="Yes",K108="d"),'Courier Company Rates'!$G$2,IF(AND(E108="Yes",K108="e"),'Courier Company Rates'!$I$2,0)))))</f>
        <v>33</v>
      </c>
      <c r="M108" s="11">
        <f>IF(I108&gt;0.5,IF(AND(E108="Yes",K108="a"),'Courier Company Rates'!$B$2,IF(AND(E108="Yes",K108="b"),'Courier Company Rates'!$D$2,IF(AND(E108="Yes",K108="c"),'Courier Company Rates'!$F$2,IF(AND(E108="Yes",K108="d"),'Courier Company Rates'!$H$2,IF(AND(E108="Yes",K108="e"),'Courier Company Rates'!$J$2,0))))),0)</f>
        <v>0</v>
      </c>
      <c r="N108" s="11">
        <f>IF(AND(F108="Yes",K108="a"),'Courier Company Rates'!$K$2,IF(AND(F108="Yes",K108="b"),'Courier Company Rates'!$M$2,IF(AND(F108="Yes",K108="c"),'Courier Company Rates'!$O$2,IF(AND(F108="Yes",K108="d"),'Courier Company Rates'!$Q$2,IF(AND(F108="Yes",K108="e"),'Courier Company Rates'!$S$2,0)))))</f>
        <v>0</v>
      </c>
      <c r="O108" s="11">
        <f>IF(I108&gt;0.5,IF(AND(F108="Yes",K108="a"),'Courier Company Rates'!$L$2,IF(AND(F108="Yes",K108="b"),'Courier Company Rates'!$N$2,IF(AND(F108="Yes",K108="c"),'Courier Company Rates'!$P$2,IF(AND(F108="Yes",K108="d"),'Courier Company Rates'!$R$2,IF(AND(F108="Yes",K108="e"),'Courier Company Rates'!$T$2,0))))),0)</f>
        <v>0</v>
      </c>
      <c r="P108" s="11">
        <f t="shared" si="14"/>
        <v>33</v>
      </c>
      <c r="Q108" s="11">
        <f>_xlfn.XLOOKUP(A:A,'Courier Company Invoice'!B108,'Courier Company Invoice'!C:C)</f>
        <v>0.67</v>
      </c>
      <c r="R108" s="11">
        <f t="shared" si="15"/>
        <v>1</v>
      </c>
      <c r="S108" s="9" t="str">
        <f>_xlfn.XLOOKUP(C:C,'Courier Company Invoice'!E:E,'Courier Company Invoice'!F:F)</f>
        <v>d</v>
      </c>
      <c r="T108" s="11">
        <f>ROUND(_xlfn.XLOOKUP(A:A,'Courier Company Invoice'!B:B,'Courier Company Invoice'!H:H),2)</f>
        <v>90.2</v>
      </c>
      <c r="U108" s="11">
        <f t="shared" si="16"/>
        <v>-57.2</v>
      </c>
      <c r="V108" s="11">
        <f t="shared" si="17"/>
        <v>-173.33333333333334</v>
      </c>
      <c r="W108" s="11">
        <f t="shared" si="18"/>
        <v>66</v>
      </c>
      <c r="X108" s="11">
        <f t="shared" si="19"/>
        <v>0</v>
      </c>
    </row>
    <row r="109" spans="1:24" x14ac:dyDescent="0.25">
      <c r="A109" s="9">
        <v>2001808883</v>
      </c>
      <c r="B109" s="10">
        <f>_xlfn.XLOOKUP(A:A,'Courier Company Invoice'!B:B,'Courier Company Invoice'!A:A)</f>
        <v>1091117438074</v>
      </c>
      <c r="C109" s="9">
        <f>_xlfn.XLOOKUP(A:A,'Courier Company Invoice'!B:B,'Courier Company Invoice'!E:E)</f>
        <v>302012</v>
      </c>
      <c r="D109" s="9" t="str">
        <f>_xlfn.XLOOKUP(A:A,'Courier Company Invoice'!B:B,'Courier Company Invoice'!G:G)</f>
        <v>Forward charges</v>
      </c>
      <c r="E109" s="9" t="str">
        <f t="shared" si="10"/>
        <v>Yes</v>
      </c>
      <c r="F109" s="9" t="str">
        <f t="shared" si="11"/>
        <v>No</v>
      </c>
      <c r="G109" s="11">
        <f>SUMIF('Company X Order Report'!A:A,A:A,'Company X Order Report'!D:D)/1000</f>
        <v>0.5</v>
      </c>
      <c r="H109" s="9">
        <f>SUMIF('Company X Order Report'!A:A,A:A,'Company X Order Report'!D:D)</f>
        <v>500</v>
      </c>
      <c r="I109" s="11">
        <f t="shared" si="12"/>
        <v>0.5</v>
      </c>
      <c r="J109" s="9">
        <f t="shared" si="13"/>
        <v>500</v>
      </c>
      <c r="K109" s="9" t="str">
        <f>_xlfn.XLOOKUP(C:C,'Company X Pincode Zones'!B:B,'Company X Pincode Zones'!C:C)</f>
        <v>b</v>
      </c>
      <c r="L109" s="11">
        <f>IF(AND(E109="Yes",K109="a"),'Courier Company Rates'!$A$2,IF(AND(E109="Yes",K109="b"),'Courier Company Rates'!$C$2,IF(AND(E109="Yes",K109="c"),'Courier Company Rates'!$E$2,IF(AND(E109="Yes",K109="d"),'Courier Company Rates'!$G$2,IF(AND(E109="Yes",K109="e"),'Courier Company Rates'!$I$2,0)))))</f>
        <v>33</v>
      </c>
      <c r="M109" s="11">
        <f>IF(I109&gt;0.5,IF(AND(E109="Yes",K109="a"),'Courier Company Rates'!$B$2,IF(AND(E109="Yes",K109="b"),'Courier Company Rates'!$D$2,IF(AND(E109="Yes",K109="c"),'Courier Company Rates'!$F$2,IF(AND(E109="Yes",K109="d"),'Courier Company Rates'!$H$2,IF(AND(E109="Yes",K109="e"),'Courier Company Rates'!$J$2,0))))),0)</f>
        <v>0</v>
      </c>
      <c r="N109" s="11">
        <f>IF(AND(F109="Yes",K109="a"),'Courier Company Rates'!$K$2,IF(AND(F109="Yes",K109="b"),'Courier Company Rates'!$M$2,IF(AND(F109="Yes",K109="c"),'Courier Company Rates'!$O$2,IF(AND(F109="Yes",K109="d"),'Courier Company Rates'!$Q$2,IF(AND(F109="Yes",K109="e"),'Courier Company Rates'!$S$2,0)))))</f>
        <v>0</v>
      </c>
      <c r="O109" s="11">
        <f>IF(I109&gt;0.5,IF(AND(F109="Yes",K109="a"),'Courier Company Rates'!$L$2,IF(AND(F109="Yes",K109="b"),'Courier Company Rates'!$N$2,IF(AND(F109="Yes",K109="c"),'Courier Company Rates'!$P$2,IF(AND(F109="Yes",K109="d"),'Courier Company Rates'!$R$2,IF(AND(F109="Yes",K109="e"),'Courier Company Rates'!$T$2,0))))),0)</f>
        <v>0</v>
      </c>
      <c r="P109" s="11">
        <f t="shared" si="14"/>
        <v>33</v>
      </c>
      <c r="Q109" s="11">
        <f>_xlfn.XLOOKUP(A:A,'Courier Company Invoice'!B109,'Courier Company Invoice'!C:C)</f>
        <v>0.72</v>
      </c>
      <c r="R109" s="11">
        <f t="shared" si="15"/>
        <v>1</v>
      </c>
      <c r="S109" s="9" t="str">
        <f>_xlfn.XLOOKUP(C:C,'Courier Company Invoice'!E:E,'Courier Company Invoice'!F:F)</f>
        <v>d</v>
      </c>
      <c r="T109" s="11">
        <f>ROUND(_xlfn.XLOOKUP(A:A,'Courier Company Invoice'!B:B,'Courier Company Invoice'!H:H),2)</f>
        <v>90.2</v>
      </c>
      <c r="U109" s="11">
        <f t="shared" si="16"/>
        <v>-57.2</v>
      </c>
      <c r="V109" s="11">
        <f t="shared" si="17"/>
        <v>-173.33333333333334</v>
      </c>
      <c r="W109" s="11">
        <f t="shared" si="18"/>
        <v>66</v>
      </c>
      <c r="X109" s="11">
        <f t="shared" si="19"/>
        <v>0</v>
      </c>
    </row>
    <row r="110" spans="1:24" x14ac:dyDescent="0.25">
      <c r="A110" s="9">
        <v>2001808992</v>
      </c>
      <c r="B110" s="10">
        <f>_xlfn.XLOOKUP(A:A,'Courier Company Invoice'!B:B,'Courier Company Invoice'!A:A)</f>
        <v>1091117611501</v>
      </c>
      <c r="C110" s="9">
        <f>_xlfn.XLOOKUP(A:A,'Courier Company Invoice'!B:B,'Courier Company Invoice'!E:E)</f>
        <v>342014</v>
      </c>
      <c r="D110" s="9" t="str">
        <f>_xlfn.XLOOKUP(A:A,'Courier Company Invoice'!B:B,'Courier Company Invoice'!G:G)</f>
        <v>Forward charges</v>
      </c>
      <c r="E110" s="9" t="str">
        <f t="shared" si="10"/>
        <v>Yes</v>
      </c>
      <c r="F110" s="9" t="str">
        <f t="shared" si="11"/>
        <v>No</v>
      </c>
      <c r="G110" s="11">
        <f>SUMIF('Company X Order Report'!A:A,A:A,'Company X Order Report'!D:D)/1000</f>
        <v>0.5</v>
      </c>
      <c r="H110" s="9">
        <f>SUMIF('Company X Order Report'!A:A,A:A,'Company X Order Report'!D:D)</f>
        <v>500</v>
      </c>
      <c r="I110" s="11">
        <f t="shared" si="12"/>
        <v>0.5</v>
      </c>
      <c r="J110" s="9">
        <f t="shared" si="13"/>
        <v>500</v>
      </c>
      <c r="K110" s="9" t="str">
        <f>_xlfn.XLOOKUP(C:C,'Company X Pincode Zones'!B:B,'Company X Pincode Zones'!C:C)</f>
        <v>b</v>
      </c>
      <c r="L110" s="11">
        <f>IF(AND(E110="Yes",K110="a"),'Courier Company Rates'!$A$2,IF(AND(E110="Yes",K110="b"),'Courier Company Rates'!$C$2,IF(AND(E110="Yes",K110="c"),'Courier Company Rates'!$E$2,IF(AND(E110="Yes",K110="d"),'Courier Company Rates'!$G$2,IF(AND(E110="Yes",K110="e"),'Courier Company Rates'!$I$2,0)))))</f>
        <v>33</v>
      </c>
      <c r="M110" s="11">
        <f>IF(I110&gt;0.5,IF(AND(E110="Yes",K110="a"),'Courier Company Rates'!$B$2,IF(AND(E110="Yes",K110="b"),'Courier Company Rates'!$D$2,IF(AND(E110="Yes",K110="c"),'Courier Company Rates'!$F$2,IF(AND(E110="Yes",K110="d"),'Courier Company Rates'!$H$2,IF(AND(E110="Yes",K110="e"),'Courier Company Rates'!$J$2,0))))),0)</f>
        <v>0</v>
      </c>
      <c r="N110" s="11">
        <f>IF(AND(F110="Yes",K110="a"),'Courier Company Rates'!$K$2,IF(AND(F110="Yes",K110="b"),'Courier Company Rates'!$M$2,IF(AND(F110="Yes",K110="c"),'Courier Company Rates'!$O$2,IF(AND(F110="Yes",K110="d"),'Courier Company Rates'!$Q$2,IF(AND(F110="Yes",K110="e"),'Courier Company Rates'!$S$2,0)))))</f>
        <v>0</v>
      </c>
      <c r="O110" s="11">
        <f>IF(I110&gt;0.5,IF(AND(F110="Yes",K110="a"),'Courier Company Rates'!$L$2,IF(AND(F110="Yes",K110="b"),'Courier Company Rates'!$N$2,IF(AND(F110="Yes",K110="c"),'Courier Company Rates'!$P$2,IF(AND(F110="Yes",K110="d"),'Courier Company Rates'!$R$2,IF(AND(F110="Yes",K110="e"),'Courier Company Rates'!$T$2,0))))),0)</f>
        <v>0</v>
      </c>
      <c r="P110" s="11">
        <f t="shared" si="14"/>
        <v>33</v>
      </c>
      <c r="Q110" s="11">
        <f>_xlfn.XLOOKUP(A:A,'Courier Company Invoice'!B110,'Courier Company Invoice'!C:C)</f>
        <v>0.72</v>
      </c>
      <c r="R110" s="11">
        <f t="shared" si="15"/>
        <v>1</v>
      </c>
      <c r="S110" s="9" t="str">
        <f>_xlfn.XLOOKUP(C:C,'Courier Company Invoice'!E:E,'Courier Company Invoice'!F:F)</f>
        <v>d</v>
      </c>
      <c r="T110" s="11">
        <f>ROUND(_xlfn.XLOOKUP(A:A,'Courier Company Invoice'!B:B,'Courier Company Invoice'!H:H),2)</f>
        <v>90.2</v>
      </c>
      <c r="U110" s="11">
        <f t="shared" si="16"/>
        <v>-57.2</v>
      </c>
      <c r="V110" s="11">
        <f t="shared" si="17"/>
        <v>-173.33333333333334</v>
      </c>
      <c r="W110" s="11">
        <f t="shared" si="18"/>
        <v>66</v>
      </c>
      <c r="X110" s="11">
        <f t="shared" si="19"/>
        <v>0</v>
      </c>
    </row>
    <row r="111" spans="1:24" x14ac:dyDescent="0.25">
      <c r="A111" s="9">
        <v>2001809270</v>
      </c>
      <c r="B111" s="10">
        <f>_xlfn.XLOOKUP(A:A,'Courier Company Invoice'!B:B,'Courier Company Invoice'!A:A)</f>
        <v>1091117613962</v>
      </c>
      <c r="C111" s="9">
        <f>_xlfn.XLOOKUP(A:A,'Courier Company Invoice'!B:B,'Courier Company Invoice'!E:E)</f>
        <v>324005</v>
      </c>
      <c r="D111" s="9" t="str">
        <f>_xlfn.XLOOKUP(A:A,'Courier Company Invoice'!B:B,'Courier Company Invoice'!G:G)</f>
        <v>Forward charges</v>
      </c>
      <c r="E111" s="9" t="str">
        <f t="shared" si="10"/>
        <v>Yes</v>
      </c>
      <c r="F111" s="9" t="str">
        <f t="shared" si="11"/>
        <v>No</v>
      </c>
      <c r="G111" s="11">
        <f>SUMIF('Company X Order Report'!A:A,A:A,'Company X Order Report'!D:D)/1000</f>
        <v>0.5</v>
      </c>
      <c r="H111" s="9">
        <f>SUMIF('Company X Order Report'!A:A,A:A,'Company X Order Report'!D:D)</f>
        <v>500</v>
      </c>
      <c r="I111" s="11">
        <f t="shared" si="12"/>
        <v>0.5</v>
      </c>
      <c r="J111" s="9">
        <f t="shared" si="13"/>
        <v>500</v>
      </c>
      <c r="K111" s="9" t="str">
        <f>_xlfn.XLOOKUP(C:C,'Company X Pincode Zones'!B:B,'Company X Pincode Zones'!C:C)</f>
        <v>b</v>
      </c>
      <c r="L111" s="11">
        <f>IF(AND(E111="Yes",K111="a"),'Courier Company Rates'!$A$2,IF(AND(E111="Yes",K111="b"),'Courier Company Rates'!$C$2,IF(AND(E111="Yes",K111="c"),'Courier Company Rates'!$E$2,IF(AND(E111="Yes",K111="d"),'Courier Company Rates'!$G$2,IF(AND(E111="Yes",K111="e"),'Courier Company Rates'!$I$2,0)))))</f>
        <v>33</v>
      </c>
      <c r="M111" s="11">
        <f>IF(I111&gt;0.5,IF(AND(E111="Yes",K111="a"),'Courier Company Rates'!$B$2,IF(AND(E111="Yes",K111="b"),'Courier Company Rates'!$D$2,IF(AND(E111="Yes",K111="c"),'Courier Company Rates'!$F$2,IF(AND(E111="Yes",K111="d"),'Courier Company Rates'!$H$2,IF(AND(E111="Yes",K111="e"),'Courier Company Rates'!$J$2,0))))),0)</f>
        <v>0</v>
      </c>
      <c r="N111" s="11">
        <f>IF(AND(F111="Yes",K111="a"),'Courier Company Rates'!$K$2,IF(AND(F111="Yes",K111="b"),'Courier Company Rates'!$M$2,IF(AND(F111="Yes",K111="c"),'Courier Company Rates'!$O$2,IF(AND(F111="Yes",K111="d"),'Courier Company Rates'!$Q$2,IF(AND(F111="Yes",K111="e"),'Courier Company Rates'!$S$2,0)))))</f>
        <v>0</v>
      </c>
      <c r="O111" s="11">
        <f>IF(I111&gt;0.5,IF(AND(F111="Yes",K111="a"),'Courier Company Rates'!$L$2,IF(AND(F111="Yes",K111="b"),'Courier Company Rates'!$N$2,IF(AND(F111="Yes",K111="c"),'Courier Company Rates'!$P$2,IF(AND(F111="Yes",K111="d"),'Courier Company Rates'!$R$2,IF(AND(F111="Yes",K111="e"),'Courier Company Rates'!$T$2,0))))),0)</f>
        <v>0</v>
      </c>
      <c r="P111" s="11">
        <f t="shared" si="14"/>
        <v>33</v>
      </c>
      <c r="Q111" s="11">
        <f>_xlfn.XLOOKUP(A:A,'Courier Company Invoice'!B111,'Courier Company Invoice'!C:C)</f>
        <v>0.68</v>
      </c>
      <c r="R111" s="11">
        <f t="shared" si="15"/>
        <v>1</v>
      </c>
      <c r="S111" s="9" t="str">
        <f>_xlfn.XLOOKUP(C:C,'Courier Company Invoice'!E:E,'Courier Company Invoice'!F:F)</f>
        <v>d</v>
      </c>
      <c r="T111" s="11">
        <f>ROUND(_xlfn.XLOOKUP(A:A,'Courier Company Invoice'!B:B,'Courier Company Invoice'!H:H),2)</f>
        <v>90.2</v>
      </c>
      <c r="U111" s="11">
        <f t="shared" si="16"/>
        <v>-57.2</v>
      </c>
      <c r="V111" s="11">
        <f t="shared" si="17"/>
        <v>-173.33333333333334</v>
      </c>
      <c r="W111" s="11">
        <f t="shared" si="18"/>
        <v>66</v>
      </c>
      <c r="X111" s="11">
        <f t="shared" si="19"/>
        <v>0</v>
      </c>
    </row>
    <row r="112" spans="1:24" x14ac:dyDescent="0.25">
      <c r="A112" s="9">
        <v>2001809934</v>
      </c>
      <c r="B112" s="10">
        <f>_xlfn.XLOOKUP(A:A,'Courier Company Invoice'!B:B,'Courier Company Invoice'!A:A)</f>
        <v>1091117803511</v>
      </c>
      <c r="C112" s="9">
        <f>_xlfn.XLOOKUP(A:A,'Courier Company Invoice'!B:B,'Courier Company Invoice'!E:E)</f>
        <v>302001</v>
      </c>
      <c r="D112" s="9" t="str">
        <f>_xlfn.XLOOKUP(A:A,'Courier Company Invoice'!B:B,'Courier Company Invoice'!G:G)</f>
        <v>Forward charges</v>
      </c>
      <c r="E112" s="9" t="str">
        <f t="shared" si="10"/>
        <v>Yes</v>
      </c>
      <c r="F112" s="9" t="str">
        <f t="shared" si="11"/>
        <v>No</v>
      </c>
      <c r="G112" s="11">
        <f>SUMIF('Company X Order Report'!A:A,A:A,'Company X Order Report'!D:D)/1000</f>
        <v>0.36099999999999999</v>
      </c>
      <c r="H112" s="9">
        <f>SUMIF('Company X Order Report'!A:A,A:A,'Company X Order Report'!D:D)</f>
        <v>361</v>
      </c>
      <c r="I112" s="11">
        <f t="shared" si="12"/>
        <v>0.5</v>
      </c>
      <c r="J112" s="9">
        <f t="shared" si="13"/>
        <v>500</v>
      </c>
      <c r="K112" s="9" t="str">
        <f>_xlfn.XLOOKUP(C:C,'Company X Pincode Zones'!B:B,'Company X Pincode Zones'!C:C)</f>
        <v>b</v>
      </c>
      <c r="L112" s="11">
        <f>IF(AND(E112="Yes",K112="a"),'Courier Company Rates'!$A$2,IF(AND(E112="Yes",K112="b"),'Courier Company Rates'!$C$2,IF(AND(E112="Yes",K112="c"),'Courier Company Rates'!$E$2,IF(AND(E112="Yes",K112="d"),'Courier Company Rates'!$G$2,IF(AND(E112="Yes",K112="e"),'Courier Company Rates'!$I$2,0)))))</f>
        <v>33</v>
      </c>
      <c r="M112" s="11">
        <f>IF(I112&gt;0.5,IF(AND(E112="Yes",K112="a"),'Courier Company Rates'!$B$2,IF(AND(E112="Yes",K112="b"),'Courier Company Rates'!$D$2,IF(AND(E112="Yes",K112="c"),'Courier Company Rates'!$F$2,IF(AND(E112="Yes",K112="d"),'Courier Company Rates'!$H$2,IF(AND(E112="Yes",K112="e"),'Courier Company Rates'!$J$2,0))))),0)</f>
        <v>0</v>
      </c>
      <c r="N112" s="11">
        <f>IF(AND(F112="Yes",K112="a"),'Courier Company Rates'!$K$2,IF(AND(F112="Yes",K112="b"),'Courier Company Rates'!$M$2,IF(AND(F112="Yes",K112="c"),'Courier Company Rates'!$O$2,IF(AND(F112="Yes",K112="d"),'Courier Company Rates'!$Q$2,IF(AND(F112="Yes",K112="e"),'Courier Company Rates'!$S$2,0)))))</f>
        <v>0</v>
      </c>
      <c r="O112" s="11">
        <f>IF(I112&gt;0.5,IF(AND(F112="Yes",K112="a"),'Courier Company Rates'!$L$2,IF(AND(F112="Yes",K112="b"),'Courier Company Rates'!$N$2,IF(AND(F112="Yes",K112="c"),'Courier Company Rates'!$P$2,IF(AND(F112="Yes",K112="d"),'Courier Company Rates'!$R$2,IF(AND(F112="Yes",K112="e"),'Courier Company Rates'!$T$2,0))))),0)</f>
        <v>0</v>
      </c>
      <c r="P112" s="11">
        <f t="shared" si="14"/>
        <v>33</v>
      </c>
      <c r="Q112" s="11">
        <f>_xlfn.XLOOKUP(A:A,'Courier Company Invoice'!B112,'Courier Company Invoice'!C:C)</f>
        <v>0.82</v>
      </c>
      <c r="R112" s="11">
        <f t="shared" si="15"/>
        <v>1</v>
      </c>
      <c r="S112" s="9" t="str">
        <f>_xlfn.XLOOKUP(C:C,'Courier Company Invoice'!E:E,'Courier Company Invoice'!F:F)</f>
        <v>d</v>
      </c>
      <c r="T112" s="11">
        <f>ROUND(_xlfn.XLOOKUP(A:A,'Courier Company Invoice'!B:B,'Courier Company Invoice'!H:H),2)</f>
        <v>90.2</v>
      </c>
      <c r="U112" s="11">
        <f t="shared" si="16"/>
        <v>-57.2</v>
      </c>
      <c r="V112" s="11">
        <f t="shared" si="17"/>
        <v>-173.33333333333334</v>
      </c>
      <c r="W112" s="11">
        <f t="shared" si="18"/>
        <v>91.412742382271475</v>
      </c>
      <c r="X112" s="11">
        <f t="shared" si="19"/>
        <v>0</v>
      </c>
    </row>
    <row r="113" spans="1:24" x14ac:dyDescent="0.25">
      <c r="A113" s="9">
        <v>2001810125</v>
      </c>
      <c r="B113" s="10">
        <f>_xlfn.XLOOKUP(A:A,'Courier Company Invoice'!B:B,'Courier Company Invoice'!A:A)</f>
        <v>1091117804314</v>
      </c>
      <c r="C113" s="9">
        <f>_xlfn.XLOOKUP(A:A,'Courier Company Invoice'!B:B,'Courier Company Invoice'!E:E)</f>
        <v>302004</v>
      </c>
      <c r="D113" s="9" t="str">
        <f>_xlfn.XLOOKUP(A:A,'Courier Company Invoice'!B:B,'Courier Company Invoice'!G:G)</f>
        <v>Forward charges</v>
      </c>
      <c r="E113" s="9" t="str">
        <f t="shared" si="10"/>
        <v>Yes</v>
      </c>
      <c r="F113" s="9" t="str">
        <f t="shared" si="11"/>
        <v>No</v>
      </c>
      <c r="G113" s="11">
        <f>SUMIF('Company X Order Report'!A:A,A:A,'Company X Order Report'!D:D)/1000</f>
        <v>0.5</v>
      </c>
      <c r="H113" s="9">
        <f>SUMIF('Company X Order Report'!A:A,A:A,'Company X Order Report'!D:D)</f>
        <v>500</v>
      </c>
      <c r="I113" s="11">
        <f t="shared" si="12"/>
        <v>0.5</v>
      </c>
      <c r="J113" s="9">
        <f t="shared" si="13"/>
        <v>500</v>
      </c>
      <c r="K113" s="9" t="str">
        <f>_xlfn.XLOOKUP(C:C,'Company X Pincode Zones'!B:B,'Company X Pincode Zones'!C:C)</f>
        <v>b</v>
      </c>
      <c r="L113" s="11">
        <f>IF(AND(E113="Yes",K113="a"),'Courier Company Rates'!$A$2,IF(AND(E113="Yes",K113="b"),'Courier Company Rates'!$C$2,IF(AND(E113="Yes",K113="c"),'Courier Company Rates'!$E$2,IF(AND(E113="Yes",K113="d"),'Courier Company Rates'!$G$2,IF(AND(E113="Yes",K113="e"),'Courier Company Rates'!$I$2,0)))))</f>
        <v>33</v>
      </c>
      <c r="M113" s="11">
        <f>IF(I113&gt;0.5,IF(AND(E113="Yes",K113="a"),'Courier Company Rates'!$B$2,IF(AND(E113="Yes",K113="b"),'Courier Company Rates'!$D$2,IF(AND(E113="Yes",K113="c"),'Courier Company Rates'!$F$2,IF(AND(E113="Yes",K113="d"),'Courier Company Rates'!$H$2,IF(AND(E113="Yes",K113="e"),'Courier Company Rates'!$J$2,0))))),0)</f>
        <v>0</v>
      </c>
      <c r="N113" s="11">
        <f>IF(AND(F113="Yes",K113="a"),'Courier Company Rates'!$K$2,IF(AND(F113="Yes",K113="b"),'Courier Company Rates'!$M$2,IF(AND(F113="Yes",K113="c"),'Courier Company Rates'!$O$2,IF(AND(F113="Yes",K113="d"),'Courier Company Rates'!$Q$2,IF(AND(F113="Yes",K113="e"),'Courier Company Rates'!$S$2,0)))))</f>
        <v>0</v>
      </c>
      <c r="O113" s="11">
        <f>IF(I113&gt;0.5,IF(AND(F113="Yes",K113="a"),'Courier Company Rates'!$L$2,IF(AND(F113="Yes",K113="b"),'Courier Company Rates'!$N$2,IF(AND(F113="Yes",K113="c"),'Courier Company Rates'!$P$2,IF(AND(F113="Yes",K113="d"),'Courier Company Rates'!$R$2,IF(AND(F113="Yes",K113="e"),'Courier Company Rates'!$T$2,0))))),0)</f>
        <v>0</v>
      </c>
      <c r="P113" s="11">
        <f t="shared" si="14"/>
        <v>33</v>
      </c>
      <c r="Q113" s="11">
        <f>_xlfn.XLOOKUP(A:A,'Courier Company Invoice'!B113,'Courier Company Invoice'!C:C)</f>
        <v>0.66</v>
      </c>
      <c r="R113" s="11">
        <f t="shared" si="15"/>
        <v>1</v>
      </c>
      <c r="S113" s="9" t="str">
        <f>_xlfn.XLOOKUP(C:C,'Courier Company Invoice'!E:E,'Courier Company Invoice'!F:F)</f>
        <v>d</v>
      </c>
      <c r="T113" s="11">
        <f>ROUND(_xlfn.XLOOKUP(A:A,'Courier Company Invoice'!B:B,'Courier Company Invoice'!H:H),2)</f>
        <v>90.2</v>
      </c>
      <c r="U113" s="11">
        <f t="shared" si="16"/>
        <v>-57.2</v>
      </c>
      <c r="V113" s="11">
        <f t="shared" si="17"/>
        <v>-173.33333333333334</v>
      </c>
      <c r="W113" s="11">
        <f t="shared" si="18"/>
        <v>66</v>
      </c>
      <c r="X113" s="11">
        <f t="shared" si="19"/>
        <v>0</v>
      </c>
    </row>
    <row r="114" spans="1:24" x14ac:dyDescent="0.25">
      <c r="A114" s="9">
        <v>2001810281</v>
      </c>
      <c r="B114" s="10">
        <f>_xlfn.XLOOKUP(A:A,'Courier Company Invoice'!B:B,'Courier Company Invoice'!A:A)</f>
        <v>1091117805390</v>
      </c>
      <c r="C114" s="9">
        <f>_xlfn.XLOOKUP(A:A,'Courier Company Invoice'!B:B,'Courier Company Invoice'!E:E)</f>
        <v>302018</v>
      </c>
      <c r="D114" s="9" t="str">
        <f>_xlfn.XLOOKUP(A:A,'Courier Company Invoice'!B:B,'Courier Company Invoice'!G:G)</f>
        <v>Forward charges</v>
      </c>
      <c r="E114" s="9" t="str">
        <f t="shared" si="10"/>
        <v>Yes</v>
      </c>
      <c r="F114" s="9" t="str">
        <f t="shared" si="11"/>
        <v>No</v>
      </c>
      <c r="G114" s="11">
        <f>SUMIF('Company X Order Report'!A:A,A:A,'Company X Order Report'!D:D)/1000</f>
        <v>0.5</v>
      </c>
      <c r="H114" s="9">
        <f>SUMIF('Company X Order Report'!A:A,A:A,'Company X Order Report'!D:D)</f>
        <v>500</v>
      </c>
      <c r="I114" s="11">
        <f t="shared" si="12"/>
        <v>0.5</v>
      </c>
      <c r="J114" s="9">
        <f t="shared" si="13"/>
        <v>500</v>
      </c>
      <c r="K114" s="9" t="str">
        <f>_xlfn.XLOOKUP(C:C,'Company X Pincode Zones'!B:B,'Company X Pincode Zones'!C:C)</f>
        <v>b</v>
      </c>
      <c r="L114" s="11">
        <f>IF(AND(E114="Yes",K114="a"),'Courier Company Rates'!$A$2,IF(AND(E114="Yes",K114="b"),'Courier Company Rates'!$C$2,IF(AND(E114="Yes",K114="c"),'Courier Company Rates'!$E$2,IF(AND(E114="Yes",K114="d"),'Courier Company Rates'!$G$2,IF(AND(E114="Yes",K114="e"),'Courier Company Rates'!$I$2,0)))))</f>
        <v>33</v>
      </c>
      <c r="M114" s="11">
        <f>IF(I114&gt;0.5,IF(AND(E114="Yes",K114="a"),'Courier Company Rates'!$B$2,IF(AND(E114="Yes",K114="b"),'Courier Company Rates'!$D$2,IF(AND(E114="Yes",K114="c"),'Courier Company Rates'!$F$2,IF(AND(E114="Yes",K114="d"),'Courier Company Rates'!$H$2,IF(AND(E114="Yes",K114="e"),'Courier Company Rates'!$J$2,0))))),0)</f>
        <v>0</v>
      </c>
      <c r="N114" s="11">
        <f>IF(AND(F114="Yes",K114="a"),'Courier Company Rates'!$K$2,IF(AND(F114="Yes",K114="b"),'Courier Company Rates'!$M$2,IF(AND(F114="Yes",K114="c"),'Courier Company Rates'!$O$2,IF(AND(F114="Yes",K114="d"),'Courier Company Rates'!$Q$2,IF(AND(F114="Yes",K114="e"),'Courier Company Rates'!$S$2,0)))))</f>
        <v>0</v>
      </c>
      <c r="O114" s="11">
        <f>IF(I114&gt;0.5,IF(AND(F114="Yes",K114="a"),'Courier Company Rates'!$L$2,IF(AND(F114="Yes",K114="b"),'Courier Company Rates'!$N$2,IF(AND(F114="Yes",K114="c"),'Courier Company Rates'!$P$2,IF(AND(F114="Yes",K114="d"),'Courier Company Rates'!$R$2,IF(AND(F114="Yes",K114="e"),'Courier Company Rates'!$T$2,0))))),0)</f>
        <v>0</v>
      </c>
      <c r="P114" s="11">
        <f t="shared" si="14"/>
        <v>33</v>
      </c>
      <c r="Q114" s="11">
        <f>_xlfn.XLOOKUP(A:A,'Courier Company Invoice'!B114,'Courier Company Invoice'!C:C)</f>
        <v>0.68</v>
      </c>
      <c r="R114" s="11">
        <f t="shared" si="15"/>
        <v>1</v>
      </c>
      <c r="S114" s="9" t="str">
        <f>_xlfn.XLOOKUP(C:C,'Courier Company Invoice'!E:E,'Courier Company Invoice'!F:F)</f>
        <v>d</v>
      </c>
      <c r="T114" s="11">
        <f>ROUND(_xlfn.XLOOKUP(A:A,'Courier Company Invoice'!B:B,'Courier Company Invoice'!H:H),2)</f>
        <v>90.2</v>
      </c>
      <c r="U114" s="11">
        <f t="shared" si="16"/>
        <v>-57.2</v>
      </c>
      <c r="V114" s="11">
        <f t="shared" si="17"/>
        <v>-173.33333333333334</v>
      </c>
      <c r="W114" s="11">
        <f t="shared" si="18"/>
        <v>66</v>
      </c>
      <c r="X114" s="11">
        <f t="shared" si="19"/>
        <v>0</v>
      </c>
    </row>
    <row r="115" spans="1:24" x14ac:dyDescent="0.25">
      <c r="A115" s="9">
        <v>2001810549</v>
      </c>
      <c r="B115" s="10">
        <f>_xlfn.XLOOKUP(A:A,'Courier Company Invoice'!B:B,'Courier Company Invoice'!A:A)</f>
        <v>1091117806263</v>
      </c>
      <c r="C115" s="9">
        <f>_xlfn.XLOOKUP(A:A,'Courier Company Invoice'!B:B,'Courier Company Invoice'!E:E)</f>
        <v>302017</v>
      </c>
      <c r="D115" s="9" t="str">
        <f>_xlfn.XLOOKUP(A:A,'Courier Company Invoice'!B:B,'Courier Company Invoice'!G:G)</f>
        <v>Forward charges</v>
      </c>
      <c r="E115" s="9" t="str">
        <f t="shared" si="10"/>
        <v>Yes</v>
      </c>
      <c r="F115" s="9" t="str">
        <f t="shared" si="11"/>
        <v>No</v>
      </c>
      <c r="G115" s="11">
        <f>SUMIF('Company X Order Report'!A:A,A:A,'Company X Order Report'!D:D)/1000</f>
        <v>0.98599999999999999</v>
      </c>
      <c r="H115" s="9">
        <f>SUMIF('Company X Order Report'!A:A,A:A,'Company X Order Report'!D:D)</f>
        <v>986</v>
      </c>
      <c r="I115" s="11">
        <f t="shared" si="12"/>
        <v>1</v>
      </c>
      <c r="J115" s="9">
        <f t="shared" si="13"/>
        <v>1000</v>
      </c>
      <c r="K115" s="9" t="str">
        <f>_xlfn.XLOOKUP(C:C,'Company X Pincode Zones'!B:B,'Company X Pincode Zones'!C:C)</f>
        <v>b</v>
      </c>
      <c r="L115" s="11">
        <f>IF(AND(E115="Yes",K115="a"),'Courier Company Rates'!$A$2,IF(AND(E115="Yes",K115="b"),'Courier Company Rates'!$C$2,IF(AND(E115="Yes",K115="c"),'Courier Company Rates'!$E$2,IF(AND(E115="Yes",K115="d"),'Courier Company Rates'!$G$2,IF(AND(E115="Yes",K115="e"),'Courier Company Rates'!$I$2,0)))))</f>
        <v>33</v>
      </c>
      <c r="M115" s="11">
        <f>IF(I115&gt;0.5,IF(AND(E115="Yes",K115="a"),'Courier Company Rates'!$B$2,IF(AND(E115="Yes",K115="b"),'Courier Company Rates'!$D$2,IF(AND(E115="Yes",K115="c"),'Courier Company Rates'!$F$2,IF(AND(E115="Yes",K115="d"),'Courier Company Rates'!$H$2,IF(AND(E115="Yes",K115="e"),'Courier Company Rates'!$J$2,0))))),0)</f>
        <v>28.3</v>
      </c>
      <c r="N115" s="11">
        <f>IF(AND(F115="Yes",K115="a"),'Courier Company Rates'!$K$2,IF(AND(F115="Yes",K115="b"),'Courier Company Rates'!$M$2,IF(AND(F115="Yes",K115="c"),'Courier Company Rates'!$O$2,IF(AND(F115="Yes",K115="d"),'Courier Company Rates'!$Q$2,IF(AND(F115="Yes",K115="e"),'Courier Company Rates'!$S$2,0)))))</f>
        <v>0</v>
      </c>
      <c r="O115" s="11">
        <f>IF(I115&gt;0.5,IF(AND(F115="Yes",K115="a"),'Courier Company Rates'!$L$2,IF(AND(F115="Yes",K115="b"),'Courier Company Rates'!$N$2,IF(AND(F115="Yes",K115="c"),'Courier Company Rates'!$P$2,IF(AND(F115="Yes",K115="d"),'Courier Company Rates'!$R$2,IF(AND(F115="Yes",K115="e"),'Courier Company Rates'!$T$2,0))))),0)</f>
        <v>0</v>
      </c>
      <c r="P115" s="11">
        <f t="shared" si="14"/>
        <v>61.3</v>
      </c>
      <c r="Q115" s="11">
        <f>_xlfn.XLOOKUP(A:A,'Courier Company Invoice'!B115,'Courier Company Invoice'!C:C)</f>
        <v>1.86</v>
      </c>
      <c r="R115" s="11">
        <f t="shared" si="15"/>
        <v>2</v>
      </c>
      <c r="S115" s="9" t="str">
        <f>_xlfn.XLOOKUP(C:C,'Courier Company Invoice'!E:E,'Courier Company Invoice'!F:F)</f>
        <v>d</v>
      </c>
      <c r="T115" s="11">
        <f>ROUND(_xlfn.XLOOKUP(A:A,'Courier Company Invoice'!B:B,'Courier Company Invoice'!H:H),2)</f>
        <v>179.8</v>
      </c>
      <c r="U115" s="11">
        <f t="shared" si="16"/>
        <v>-118.50000000000001</v>
      </c>
      <c r="V115" s="11">
        <f t="shared" si="17"/>
        <v>-193.31158238172924</v>
      </c>
      <c r="W115" s="11">
        <f t="shared" si="18"/>
        <v>62.170385395537522</v>
      </c>
      <c r="X115" s="11">
        <f t="shared" si="19"/>
        <v>0</v>
      </c>
    </row>
    <row r="116" spans="1:24" x14ac:dyDescent="0.25">
      <c r="A116" s="9">
        <v>2001810697</v>
      </c>
      <c r="B116" s="10">
        <f>_xlfn.XLOOKUP(A:A,'Courier Company Invoice'!B:B,'Courier Company Invoice'!A:A)</f>
        <v>1091117807140</v>
      </c>
      <c r="C116" s="9">
        <f>_xlfn.XLOOKUP(A:A,'Courier Company Invoice'!B:B,'Courier Company Invoice'!E:E)</f>
        <v>324008</v>
      </c>
      <c r="D116" s="9" t="str">
        <f>_xlfn.XLOOKUP(A:A,'Courier Company Invoice'!B:B,'Courier Company Invoice'!G:G)</f>
        <v>Forward charges</v>
      </c>
      <c r="E116" s="9" t="str">
        <f t="shared" si="10"/>
        <v>Yes</v>
      </c>
      <c r="F116" s="9" t="str">
        <f t="shared" si="11"/>
        <v>No</v>
      </c>
      <c r="G116" s="11">
        <f>SUMIF('Company X Order Report'!A:A,A:A,'Company X Order Report'!D:D)/1000</f>
        <v>0.60699999999999998</v>
      </c>
      <c r="H116" s="9">
        <f>SUMIF('Company X Order Report'!A:A,A:A,'Company X Order Report'!D:D)</f>
        <v>607</v>
      </c>
      <c r="I116" s="11">
        <f t="shared" si="12"/>
        <v>1</v>
      </c>
      <c r="J116" s="9">
        <f t="shared" si="13"/>
        <v>1000</v>
      </c>
      <c r="K116" s="9" t="str">
        <f>_xlfn.XLOOKUP(C:C,'Company X Pincode Zones'!B:B,'Company X Pincode Zones'!C:C)</f>
        <v>b</v>
      </c>
      <c r="L116" s="11">
        <f>IF(AND(E116="Yes",K116="a"),'Courier Company Rates'!$A$2,IF(AND(E116="Yes",K116="b"),'Courier Company Rates'!$C$2,IF(AND(E116="Yes",K116="c"),'Courier Company Rates'!$E$2,IF(AND(E116="Yes",K116="d"),'Courier Company Rates'!$G$2,IF(AND(E116="Yes",K116="e"),'Courier Company Rates'!$I$2,0)))))</f>
        <v>33</v>
      </c>
      <c r="M116" s="11">
        <f>IF(I116&gt;0.5,IF(AND(E116="Yes",K116="a"),'Courier Company Rates'!$B$2,IF(AND(E116="Yes",K116="b"),'Courier Company Rates'!$D$2,IF(AND(E116="Yes",K116="c"),'Courier Company Rates'!$F$2,IF(AND(E116="Yes",K116="d"),'Courier Company Rates'!$H$2,IF(AND(E116="Yes",K116="e"),'Courier Company Rates'!$J$2,0))))),0)</f>
        <v>28.3</v>
      </c>
      <c r="N116" s="11">
        <f>IF(AND(F116="Yes",K116="a"),'Courier Company Rates'!$K$2,IF(AND(F116="Yes",K116="b"),'Courier Company Rates'!$M$2,IF(AND(F116="Yes",K116="c"),'Courier Company Rates'!$O$2,IF(AND(F116="Yes",K116="d"),'Courier Company Rates'!$Q$2,IF(AND(F116="Yes",K116="e"),'Courier Company Rates'!$S$2,0)))))</f>
        <v>0</v>
      </c>
      <c r="O116" s="11">
        <f>IF(I116&gt;0.5,IF(AND(F116="Yes",K116="a"),'Courier Company Rates'!$L$2,IF(AND(F116="Yes",K116="b"),'Courier Company Rates'!$N$2,IF(AND(F116="Yes",K116="c"),'Courier Company Rates'!$P$2,IF(AND(F116="Yes",K116="d"),'Courier Company Rates'!$R$2,IF(AND(F116="Yes",K116="e"),'Courier Company Rates'!$T$2,0))))),0)</f>
        <v>0</v>
      </c>
      <c r="P116" s="11">
        <f t="shared" si="14"/>
        <v>61.3</v>
      </c>
      <c r="Q116" s="11">
        <f>_xlfn.XLOOKUP(A:A,'Courier Company Invoice'!B116,'Courier Company Invoice'!C:C)</f>
        <v>2.27</v>
      </c>
      <c r="R116" s="11">
        <f t="shared" si="15"/>
        <v>2.5</v>
      </c>
      <c r="S116" s="9" t="str">
        <f>_xlfn.XLOOKUP(C:C,'Courier Company Invoice'!E:E,'Courier Company Invoice'!F:F)</f>
        <v>d</v>
      </c>
      <c r="T116" s="11">
        <f>ROUND(_xlfn.XLOOKUP(A:A,'Courier Company Invoice'!B:B,'Courier Company Invoice'!H:H),2)</f>
        <v>224.6</v>
      </c>
      <c r="U116" s="11">
        <f t="shared" si="16"/>
        <v>-163.30000000000001</v>
      </c>
      <c r="V116" s="11">
        <f t="shared" si="17"/>
        <v>-266.39477977161505</v>
      </c>
      <c r="W116" s="11">
        <f t="shared" si="18"/>
        <v>100.98846787479407</v>
      </c>
      <c r="X116" s="11">
        <f t="shared" si="19"/>
        <v>0</v>
      </c>
    </row>
    <row r="117" spans="1:24" x14ac:dyDescent="0.25">
      <c r="A117" s="9">
        <v>2001811039</v>
      </c>
      <c r="B117" s="10">
        <f>_xlfn.XLOOKUP(A:A,'Courier Company Invoice'!B:B,'Courier Company Invoice'!A:A)</f>
        <v>1091117904860</v>
      </c>
      <c r="C117" s="9">
        <f>_xlfn.XLOOKUP(A:A,'Courier Company Invoice'!B:B,'Courier Company Invoice'!E:E)</f>
        <v>302020</v>
      </c>
      <c r="D117" s="9" t="str">
        <f>_xlfn.XLOOKUP(A:A,'Courier Company Invoice'!B:B,'Courier Company Invoice'!G:G)</f>
        <v>Forward charges</v>
      </c>
      <c r="E117" s="9" t="str">
        <f t="shared" si="10"/>
        <v>Yes</v>
      </c>
      <c r="F117" s="9" t="str">
        <f t="shared" si="11"/>
        <v>No</v>
      </c>
      <c r="G117" s="11">
        <f>SUMIF('Company X Order Report'!A:A,A:A,'Company X Order Report'!D:D)/1000</f>
        <v>0.48799999999999999</v>
      </c>
      <c r="H117" s="9">
        <f>SUMIF('Company X Order Report'!A:A,A:A,'Company X Order Report'!D:D)</f>
        <v>488</v>
      </c>
      <c r="I117" s="11">
        <f t="shared" si="12"/>
        <v>0.5</v>
      </c>
      <c r="J117" s="9">
        <f t="shared" si="13"/>
        <v>500</v>
      </c>
      <c r="K117" s="9" t="str">
        <f>_xlfn.XLOOKUP(C:C,'Company X Pincode Zones'!B:B,'Company X Pincode Zones'!C:C)</f>
        <v>b</v>
      </c>
      <c r="L117" s="11">
        <f>IF(AND(E117="Yes",K117="a"),'Courier Company Rates'!$A$2,IF(AND(E117="Yes",K117="b"),'Courier Company Rates'!$C$2,IF(AND(E117="Yes",K117="c"),'Courier Company Rates'!$E$2,IF(AND(E117="Yes",K117="d"),'Courier Company Rates'!$G$2,IF(AND(E117="Yes",K117="e"),'Courier Company Rates'!$I$2,0)))))</f>
        <v>33</v>
      </c>
      <c r="M117" s="11">
        <f>IF(I117&gt;0.5,IF(AND(E117="Yes",K117="a"),'Courier Company Rates'!$B$2,IF(AND(E117="Yes",K117="b"),'Courier Company Rates'!$D$2,IF(AND(E117="Yes",K117="c"),'Courier Company Rates'!$F$2,IF(AND(E117="Yes",K117="d"),'Courier Company Rates'!$H$2,IF(AND(E117="Yes",K117="e"),'Courier Company Rates'!$J$2,0))))),0)</f>
        <v>0</v>
      </c>
      <c r="N117" s="11">
        <f>IF(AND(F117="Yes",K117="a"),'Courier Company Rates'!$K$2,IF(AND(F117="Yes",K117="b"),'Courier Company Rates'!$M$2,IF(AND(F117="Yes",K117="c"),'Courier Company Rates'!$O$2,IF(AND(F117="Yes",K117="d"),'Courier Company Rates'!$Q$2,IF(AND(F117="Yes",K117="e"),'Courier Company Rates'!$S$2,0)))))</f>
        <v>0</v>
      </c>
      <c r="O117" s="11">
        <f>IF(I117&gt;0.5,IF(AND(F117="Yes",K117="a"),'Courier Company Rates'!$L$2,IF(AND(F117="Yes",K117="b"),'Courier Company Rates'!$N$2,IF(AND(F117="Yes",K117="c"),'Courier Company Rates'!$P$2,IF(AND(F117="Yes",K117="d"),'Courier Company Rates'!$R$2,IF(AND(F117="Yes",K117="e"),'Courier Company Rates'!$T$2,0))))),0)</f>
        <v>0</v>
      </c>
      <c r="P117" s="11">
        <f t="shared" si="14"/>
        <v>33</v>
      </c>
      <c r="Q117" s="11">
        <f>_xlfn.XLOOKUP(A:A,'Courier Company Invoice'!B117,'Courier Company Invoice'!C:C)</f>
        <v>0.68</v>
      </c>
      <c r="R117" s="11">
        <f t="shared" si="15"/>
        <v>1</v>
      </c>
      <c r="S117" s="9" t="str">
        <f>_xlfn.XLOOKUP(C:C,'Courier Company Invoice'!E:E,'Courier Company Invoice'!F:F)</f>
        <v>d</v>
      </c>
      <c r="T117" s="11">
        <f>ROUND(_xlfn.XLOOKUP(A:A,'Courier Company Invoice'!B:B,'Courier Company Invoice'!H:H),2)</f>
        <v>90.2</v>
      </c>
      <c r="U117" s="11">
        <f t="shared" si="16"/>
        <v>-57.2</v>
      </c>
      <c r="V117" s="11">
        <f t="shared" si="17"/>
        <v>-173.33333333333334</v>
      </c>
      <c r="W117" s="11">
        <f t="shared" si="18"/>
        <v>67.622950819672127</v>
      </c>
      <c r="X117" s="11">
        <f t="shared" si="19"/>
        <v>0</v>
      </c>
    </row>
    <row r="118" spans="1:24" x14ac:dyDescent="0.25">
      <c r="A118" s="9">
        <v>2001811058</v>
      </c>
      <c r="B118" s="10">
        <f>_xlfn.XLOOKUP(A:A,'Courier Company Invoice'!B:B,'Courier Company Invoice'!A:A)</f>
        <v>1091117905022</v>
      </c>
      <c r="C118" s="9">
        <f>_xlfn.XLOOKUP(A:A,'Courier Company Invoice'!B:B,'Courier Company Invoice'!E:E)</f>
        <v>302018</v>
      </c>
      <c r="D118" s="9" t="str">
        <f>_xlfn.XLOOKUP(A:A,'Courier Company Invoice'!B:B,'Courier Company Invoice'!G:G)</f>
        <v>Forward charges</v>
      </c>
      <c r="E118" s="9" t="str">
        <f t="shared" si="10"/>
        <v>Yes</v>
      </c>
      <c r="F118" s="9" t="str">
        <f t="shared" si="11"/>
        <v>No</v>
      </c>
      <c r="G118" s="11">
        <f>SUMIF('Company X Order Report'!A:A,A:A,'Company X Order Report'!D:D)/1000</f>
        <v>0.5</v>
      </c>
      <c r="H118" s="9">
        <f>SUMIF('Company X Order Report'!A:A,A:A,'Company X Order Report'!D:D)</f>
        <v>500</v>
      </c>
      <c r="I118" s="11">
        <f t="shared" si="12"/>
        <v>0.5</v>
      </c>
      <c r="J118" s="9">
        <f t="shared" si="13"/>
        <v>500</v>
      </c>
      <c r="K118" s="9" t="str">
        <f>_xlfn.XLOOKUP(C:C,'Company X Pincode Zones'!B:B,'Company X Pincode Zones'!C:C)</f>
        <v>b</v>
      </c>
      <c r="L118" s="11">
        <f>IF(AND(E118="Yes",K118="a"),'Courier Company Rates'!$A$2,IF(AND(E118="Yes",K118="b"),'Courier Company Rates'!$C$2,IF(AND(E118="Yes",K118="c"),'Courier Company Rates'!$E$2,IF(AND(E118="Yes",K118="d"),'Courier Company Rates'!$G$2,IF(AND(E118="Yes",K118="e"),'Courier Company Rates'!$I$2,0)))))</f>
        <v>33</v>
      </c>
      <c r="M118" s="11">
        <f>IF(I118&gt;0.5,IF(AND(E118="Yes",K118="a"),'Courier Company Rates'!$B$2,IF(AND(E118="Yes",K118="b"),'Courier Company Rates'!$D$2,IF(AND(E118="Yes",K118="c"),'Courier Company Rates'!$F$2,IF(AND(E118="Yes",K118="d"),'Courier Company Rates'!$H$2,IF(AND(E118="Yes",K118="e"),'Courier Company Rates'!$J$2,0))))),0)</f>
        <v>0</v>
      </c>
      <c r="N118" s="11">
        <f>IF(AND(F118="Yes",K118="a"),'Courier Company Rates'!$K$2,IF(AND(F118="Yes",K118="b"),'Courier Company Rates'!$M$2,IF(AND(F118="Yes",K118="c"),'Courier Company Rates'!$O$2,IF(AND(F118="Yes",K118="d"),'Courier Company Rates'!$Q$2,IF(AND(F118="Yes",K118="e"),'Courier Company Rates'!$S$2,0)))))</f>
        <v>0</v>
      </c>
      <c r="O118" s="11">
        <f>IF(I118&gt;0.5,IF(AND(F118="Yes",K118="a"),'Courier Company Rates'!$L$2,IF(AND(F118="Yes",K118="b"),'Courier Company Rates'!$N$2,IF(AND(F118="Yes",K118="c"),'Courier Company Rates'!$P$2,IF(AND(F118="Yes",K118="d"),'Courier Company Rates'!$R$2,IF(AND(F118="Yes",K118="e"),'Courier Company Rates'!$T$2,0))))),0)</f>
        <v>0</v>
      </c>
      <c r="P118" s="11">
        <f t="shared" si="14"/>
        <v>33</v>
      </c>
      <c r="Q118" s="11">
        <f>_xlfn.XLOOKUP(A:A,'Courier Company Invoice'!B118,'Courier Company Invoice'!C:C)</f>
        <v>0.72</v>
      </c>
      <c r="R118" s="11">
        <f t="shared" si="15"/>
        <v>1</v>
      </c>
      <c r="S118" s="9" t="str">
        <f>_xlfn.XLOOKUP(C:C,'Courier Company Invoice'!E:E,'Courier Company Invoice'!F:F)</f>
        <v>d</v>
      </c>
      <c r="T118" s="11">
        <f>ROUND(_xlfn.XLOOKUP(A:A,'Courier Company Invoice'!B:B,'Courier Company Invoice'!H:H),2)</f>
        <v>90.2</v>
      </c>
      <c r="U118" s="11">
        <f t="shared" si="16"/>
        <v>-57.2</v>
      </c>
      <c r="V118" s="11">
        <f t="shared" si="17"/>
        <v>-173.33333333333334</v>
      </c>
      <c r="W118" s="11">
        <f t="shared" si="18"/>
        <v>66</v>
      </c>
      <c r="X118" s="11">
        <f t="shared" si="19"/>
        <v>0</v>
      </c>
    </row>
    <row r="119" spans="1:24" x14ac:dyDescent="0.25">
      <c r="A119" s="9">
        <v>2001811306</v>
      </c>
      <c r="B119" s="10">
        <f>_xlfn.XLOOKUP(A:A,'Courier Company Invoice'!B:B,'Courier Company Invoice'!A:A)</f>
        <v>1091117958163</v>
      </c>
      <c r="C119" s="9">
        <f>_xlfn.XLOOKUP(A:A,'Courier Company Invoice'!B:B,'Courier Company Invoice'!E:E)</f>
        <v>302017</v>
      </c>
      <c r="D119" s="9" t="str">
        <f>_xlfn.XLOOKUP(A:A,'Courier Company Invoice'!B:B,'Courier Company Invoice'!G:G)</f>
        <v>Forward charges</v>
      </c>
      <c r="E119" s="9" t="str">
        <f t="shared" si="10"/>
        <v>Yes</v>
      </c>
      <c r="F119" s="9" t="str">
        <f t="shared" si="11"/>
        <v>No</v>
      </c>
      <c r="G119" s="11">
        <f>SUMIF('Company X Order Report'!A:A,A:A,'Company X Order Report'!D:D)/1000</f>
        <v>0.94499999999999995</v>
      </c>
      <c r="H119" s="9">
        <f>SUMIF('Company X Order Report'!A:A,A:A,'Company X Order Report'!D:D)</f>
        <v>945</v>
      </c>
      <c r="I119" s="11">
        <f t="shared" si="12"/>
        <v>1</v>
      </c>
      <c r="J119" s="9">
        <f t="shared" si="13"/>
        <v>1000</v>
      </c>
      <c r="K119" s="9" t="str">
        <f>_xlfn.XLOOKUP(C:C,'Company X Pincode Zones'!B:B,'Company X Pincode Zones'!C:C)</f>
        <v>b</v>
      </c>
      <c r="L119" s="11">
        <f>IF(AND(E119="Yes",K119="a"),'Courier Company Rates'!$A$2,IF(AND(E119="Yes",K119="b"),'Courier Company Rates'!$C$2,IF(AND(E119="Yes",K119="c"),'Courier Company Rates'!$E$2,IF(AND(E119="Yes",K119="d"),'Courier Company Rates'!$G$2,IF(AND(E119="Yes",K119="e"),'Courier Company Rates'!$I$2,0)))))</f>
        <v>33</v>
      </c>
      <c r="M119" s="11">
        <f>IF(I119&gt;0.5,IF(AND(E119="Yes",K119="a"),'Courier Company Rates'!$B$2,IF(AND(E119="Yes",K119="b"),'Courier Company Rates'!$D$2,IF(AND(E119="Yes",K119="c"),'Courier Company Rates'!$F$2,IF(AND(E119="Yes",K119="d"),'Courier Company Rates'!$H$2,IF(AND(E119="Yes",K119="e"),'Courier Company Rates'!$J$2,0))))),0)</f>
        <v>28.3</v>
      </c>
      <c r="N119" s="11">
        <f>IF(AND(F119="Yes",K119="a"),'Courier Company Rates'!$K$2,IF(AND(F119="Yes",K119="b"),'Courier Company Rates'!$M$2,IF(AND(F119="Yes",K119="c"),'Courier Company Rates'!$O$2,IF(AND(F119="Yes",K119="d"),'Courier Company Rates'!$Q$2,IF(AND(F119="Yes",K119="e"),'Courier Company Rates'!$S$2,0)))))</f>
        <v>0</v>
      </c>
      <c r="O119" s="11">
        <f>IF(I119&gt;0.5,IF(AND(F119="Yes",K119="a"),'Courier Company Rates'!$L$2,IF(AND(F119="Yes",K119="b"),'Courier Company Rates'!$N$2,IF(AND(F119="Yes",K119="c"),'Courier Company Rates'!$P$2,IF(AND(F119="Yes",K119="d"),'Courier Company Rates'!$R$2,IF(AND(F119="Yes",K119="e"),'Courier Company Rates'!$T$2,0))))),0)</f>
        <v>0</v>
      </c>
      <c r="P119" s="11">
        <f t="shared" si="14"/>
        <v>61.3</v>
      </c>
      <c r="Q119" s="11">
        <f>_xlfn.XLOOKUP(A:A,'Courier Company Invoice'!B119,'Courier Company Invoice'!C:C)</f>
        <v>1.1000000000000001</v>
      </c>
      <c r="R119" s="11">
        <f t="shared" si="15"/>
        <v>1.5</v>
      </c>
      <c r="S119" s="9" t="str">
        <f>_xlfn.XLOOKUP(C:C,'Courier Company Invoice'!E:E,'Courier Company Invoice'!F:F)</f>
        <v>d</v>
      </c>
      <c r="T119" s="11">
        <f>ROUND(_xlfn.XLOOKUP(A:A,'Courier Company Invoice'!B:B,'Courier Company Invoice'!H:H),2)</f>
        <v>135</v>
      </c>
      <c r="U119" s="11">
        <f t="shared" si="16"/>
        <v>-73.7</v>
      </c>
      <c r="V119" s="11">
        <f t="shared" si="17"/>
        <v>-120.22838499184341</v>
      </c>
      <c r="W119" s="11">
        <f t="shared" si="18"/>
        <v>64.867724867724874</v>
      </c>
      <c r="X119" s="11">
        <f t="shared" si="19"/>
        <v>0</v>
      </c>
    </row>
    <row r="120" spans="1:24" x14ac:dyDescent="0.25">
      <c r="A120" s="9">
        <v>2001812195</v>
      </c>
      <c r="B120" s="10">
        <f>_xlfn.XLOOKUP(A:A,'Courier Company Invoice'!B:B,'Courier Company Invoice'!A:A)</f>
        <v>1091118442390</v>
      </c>
      <c r="C120" s="9">
        <f>_xlfn.XLOOKUP(A:A,'Courier Company Invoice'!B:B,'Courier Company Invoice'!E:E)</f>
        <v>302012</v>
      </c>
      <c r="D120" s="9" t="str">
        <f>_xlfn.XLOOKUP(A:A,'Courier Company Invoice'!B:B,'Courier Company Invoice'!G:G)</f>
        <v>Forward charges</v>
      </c>
      <c r="E120" s="9" t="str">
        <f t="shared" si="10"/>
        <v>Yes</v>
      </c>
      <c r="F120" s="9" t="str">
        <f t="shared" si="11"/>
        <v>No</v>
      </c>
      <c r="G120" s="11">
        <f>SUMIF('Company X Order Report'!A:A,A:A,'Company X Order Report'!D:D)/1000</f>
        <v>0.5</v>
      </c>
      <c r="H120" s="9">
        <f>SUMIF('Company X Order Report'!A:A,A:A,'Company X Order Report'!D:D)</f>
        <v>500</v>
      </c>
      <c r="I120" s="11">
        <f t="shared" si="12"/>
        <v>0.5</v>
      </c>
      <c r="J120" s="9">
        <f t="shared" si="13"/>
        <v>500</v>
      </c>
      <c r="K120" s="9" t="str">
        <f>_xlfn.XLOOKUP(C:C,'Company X Pincode Zones'!B:B,'Company X Pincode Zones'!C:C)</f>
        <v>b</v>
      </c>
      <c r="L120" s="11">
        <f>IF(AND(E120="Yes",K120="a"),'Courier Company Rates'!$A$2,IF(AND(E120="Yes",K120="b"),'Courier Company Rates'!$C$2,IF(AND(E120="Yes",K120="c"),'Courier Company Rates'!$E$2,IF(AND(E120="Yes",K120="d"),'Courier Company Rates'!$G$2,IF(AND(E120="Yes",K120="e"),'Courier Company Rates'!$I$2,0)))))</f>
        <v>33</v>
      </c>
      <c r="M120" s="11">
        <f>IF(I120&gt;0.5,IF(AND(E120="Yes",K120="a"),'Courier Company Rates'!$B$2,IF(AND(E120="Yes",K120="b"),'Courier Company Rates'!$D$2,IF(AND(E120="Yes",K120="c"),'Courier Company Rates'!$F$2,IF(AND(E120="Yes",K120="d"),'Courier Company Rates'!$H$2,IF(AND(E120="Yes",K120="e"),'Courier Company Rates'!$J$2,0))))),0)</f>
        <v>0</v>
      </c>
      <c r="N120" s="11">
        <f>IF(AND(F120="Yes",K120="a"),'Courier Company Rates'!$K$2,IF(AND(F120="Yes",K120="b"),'Courier Company Rates'!$M$2,IF(AND(F120="Yes",K120="c"),'Courier Company Rates'!$O$2,IF(AND(F120="Yes",K120="d"),'Courier Company Rates'!$Q$2,IF(AND(F120="Yes",K120="e"),'Courier Company Rates'!$S$2,0)))))</f>
        <v>0</v>
      </c>
      <c r="O120" s="11">
        <f>IF(I120&gt;0.5,IF(AND(F120="Yes",K120="a"),'Courier Company Rates'!$L$2,IF(AND(F120="Yes",K120="b"),'Courier Company Rates'!$N$2,IF(AND(F120="Yes",K120="c"),'Courier Company Rates'!$P$2,IF(AND(F120="Yes",K120="d"),'Courier Company Rates'!$R$2,IF(AND(F120="Yes",K120="e"),'Courier Company Rates'!$T$2,0))))),0)</f>
        <v>0</v>
      </c>
      <c r="P120" s="11">
        <f t="shared" si="14"/>
        <v>33</v>
      </c>
      <c r="Q120" s="11">
        <f>_xlfn.XLOOKUP(A:A,'Courier Company Invoice'!B120,'Courier Company Invoice'!C:C)</f>
        <v>0.67</v>
      </c>
      <c r="R120" s="11">
        <f t="shared" si="15"/>
        <v>1</v>
      </c>
      <c r="S120" s="9" t="str">
        <f>_xlfn.XLOOKUP(C:C,'Courier Company Invoice'!E:E,'Courier Company Invoice'!F:F)</f>
        <v>d</v>
      </c>
      <c r="T120" s="11">
        <f>ROUND(_xlfn.XLOOKUP(A:A,'Courier Company Invoice'!B:B,'Courier Company Invoice'!H:H),2)</f>
        <v>90.2</v>
      </c>
      <c r="U120" s="11">
        <f t="shared" si="16"/>
        <v>-57.2</v>
      </c>
      <c r="V120" s="11">
        <f t="shared" si="17"/>
        <v>-173.33333333333334</v>
      </c>
      <c r="W120" s="11">
        <f t="shared" si="18"/>
        <v>66</v>
      </c>
      <c r="X120" s="11">
        <f t="shared" si="19"/>
        <v>0</v>
      </c>
    </row>
    <row r="121" spans="1:24" x14ac:dyDescent="0.25">
      <c r="A121" s="9">
        <v>2001812941</v>
      </c>
      <c r="B121" s="10">
        <f>_xlfn.XLOOKUP(A:A,'Courier Company Invoice'!B:B,'Courier Company Invoice'!A:A)</f>
        <v>1091118551656</v>
      </c>
      <c r="C121" s="9">
        <f>_xlfn.XLOOKUP(A:A,'Courier Company Invoice'!B:B,'Courier Company Invoice'!E:E)</f>
        <v>325207</v>
      </c>
      <c r="D121" s="9" t="str">
        <f>_xlfn.XLOOKUP(A:A,'Courier Company Invoice'!B:B,'Courier Company Invoice'!G:G)</f>
        <v>Forward charges</v>
      </c>
      <c r="E121" s="9" t="str">
        <f t="shared" si="10"/>
        <v>Yes</v>
      </c>
      <c r="F121" s="9" t="str">
        <f t="shared" si="11"/>
        <v>No</v>
      </c>
      <c r="G121" s="11">
        <f>SUMIF('Company X Order Report'!A:A,A:A,'Company X Order Report'!D:D)/1000</f>
        <v>0.5</v>
      </c>
      <c r="H121" s="9">
        <f>SUMIF('Company X Order Report'!A:A,A:A,'Company X Order Report'!D:D)</f>
        <v>500</v>
      </c>
      <c r="I121" s="11">
        <f t="shared" si="12"/>
        <v>0.5</v>
      </c>
      <c r="J121" s="9">
        <f t="shared" si="13"/>
        <v>500</v>
      </c>
      <c r="K121" s="9" t="str">
        <f>_xlfn.XLOOKUP(C:C,'Company X Pincode Zones'!B:B,'Company X Pincode Zones'!C:C)</f>
        <v>b</v>
      </c>
      <c r="L121" s="11">
        <f>IF(AND(E121="Yes",K121="a"),'Courier Company Rates'!$A$2,IF(AND(E121="Yes",K121="b"),'Courier Company Rates'!$C$2,IF(AND(E121="Yes",K121="c"),'Courier Company Rates'!$E$2,IF(AND(E121="Yes",K121="d"),'Courier Company Rates'!$G$2,IF(AND(E121="Yes",K121="e"),'Courier Company Rates'!$I$2,0)))))</f>
        <v>33</v>
      </c>
      <c r="M121" s="11">
        <f>IF(I121&gt;0.5,IF(AND(E121="Yes",K121="a"),'Courier Company Rates'!$B$2,IF(AND(E121="Yes",K121="b"),'Courier Company Rates'!$D$2,IF(AND(E121="Yes",K121="c"),'Courier Company Rates'!$F$2,IF(AND(E121="Yes",K121="d"),'Courier Company Rates'!$H$2,IF(AND(E121="Yes",K121="e"),'Courier Company Rates'!$J$2,0))))),0)</f>
        <v>0</v>
      </c>
      <c r="N121" s="11">
        <f>IF(AND(F121="Yes",K121="a"),'Courier Company Rates'!$K$2,IF(AND(F121="Yes",K121="b"),'Courier Company Rates'!$M$2,IF(AND(F121="Yes",K121="c"),'Courier Company Rates'!$O$2,IF(AND(F121="Yes",K121="d"),'Courier Company Rates'!$Q$2,IF(AND(F121="Yes",K121="e"),'Courier Company Rates'!$S$2,0)))))</f>
        <v>0</v>
      </c>
      <c r="O121" s="11">
        <f>IF(I121&gt;0.5,IF(AND(F121="Yes",K121="a"),'Courier Company Rates'!$L$2,IF(AND(F121="Yes",K121="b"),'Courier Company Rates'!$N$2,IF(AND(F121="Yes",K121="c"),'Courier Company Rates'!$P$2,IF(AND(F121="Yes",K121="d"),'Courier Company Rates'!$R$2,IF(AND(F121="Yes",K121="e"),'Courier Company Rates'!$T$2,0))))),0)</f>
        <v>0</v>
      </c>
      <c r="P121" s="11">
        <f t="shared" si="14"/>
        <v>33</v>
      </c>
      <c r="Q121" s="11">
        <f>_xlfn.XLOOKUP(A:A,'Courier Company Invoice'!B121,'Courier Company Invoice'!C:C)</f>
        <v>0.73</v>
      </c>
      <c r="R121" s="11">
        <f t="shared" si="15"/>
        <v>1</v>
      </c>
      <c r="S121" s="9" t="str">
        <f>_xlfn.XLOOKUP(C:C,'Courier Company Invoice'!E:E,'Courier Company Invoice'!F:F)</f>
        <v>d</v>
      </c>
      <c r="T121" s="11">
        <f>ROUND(_xlfn.XLOOKUP(A:A,'Courier Company Invoice'!B:B,'Courier Company Invoice'!H:H),2)</f>
        <v>90.2</v>
      </c>
      <c r="U121" s="11">
        <f t="shared" si="16"/>
        <v>-57.2</v>
      </c>
      <c r="V121" s="11">
        <f t="shared" si="17"/>
        <v>-173.33333333333334</v>
      </c>
      <c r="W121" s="11">
        <f t="shared" si="18"/>
        <v>66</v>
      </c>
      <c r="X121" s="11">
        <f t="shared" si="19"/>
        <v>0</v>
      </c>
    </row>
    <row r="122" spans="1:24" x14ac:dyDescent="0.25">
      <c r="A122" s="9">
        <v>2001809383</v>
      </c>
      <c r="B122" s="10">
        <f>_xlfn.XLOOKUP(A:A,'Courier Company Invoice'!B:B,'Courier Company Invoice'!A:A)</f>
        <v>1091117614452</v>
      </c>
      <c r="C122" s="9">
        <f>_xlfn.XLOOKUP(A:A,'Courier Company Invoice'!B:B,'Courier Company Invoice'!E:E)</f>
        <v>303702</v>
      </c>
      <c r="D122" s="9" t="str">
        <f>_xlfn.XLOOKUP(A:A,'Courier Company Invoice'!B:B,'Courier Company Invoice'!G:G)</f>
        <v>Forward and RTO charges</v>
      </c>
      <c r="E122" s="9" t="str">
        <f t="shared" si="10"/>
        <v>Yes</v>
      </c>
      <c r="F122" s="9" t="str">
        <f t="shared" si="11"/>
        <v>Yes</v>
      </c>
      <c r="G122" s="11">
        <f>SUMIF('Company X Order Report'!A:A,A:A,'Company X Order Report'!D:D)/1000</f>
        <v>0.60699999999999998</v>
      </c>
      <c r="H122" s="9">
        <f>SUMIF('Company X Order Report'!A:A,A:A,'Company X Order Report'!D:D)</f>
        <v>607</v>
      </c>
      <c r="I122" s="11">
        <f t="shared" si="12"/>
        <v>1</v>
      </c>
      <c r="J122" s="9">
        <f t="shared" si="13"/>
        <v>1000</v>
      </c>
      <c r="K122" s="9" t="str">
        <f>_xlfn.XLOOKUP(C:C,'Company X Pincode Zones'!B:B,'Company X Pincode Zones'!C:C)</f>
        <v>b</v>
      </c>
      <c r="L122" s="11">
        <f>IF(AND(E122="Yes",K122="a"),'Courier Company Rates'!$A$2,IF(AND(E122="Yes",K122="b"),'Courier Company Rates'!$C$2,IF(AND(E122="Yes",K122="c"),'Courier Company Rates'!$E$2,IF(AND(E122="Yes",K122="d"),'Courier Company Rates'!$G$2,IF(AND(E122="Yes",K122="e"),'Courier Company Rates'!$I$2,0)))))</f>
        <v>33</v>
      </c>
      <c r="M122" s="11">
        <f>IF(I122&gt;0.5,IF(AND(E122="Yes",K122="a"),'Courier Company Rates'!$B$2,IF(AND(E122="Yes",K122="b"),'Courier Company Rates'!$D$2,IF(AND(E122="Yes",K122="c"),'Courier Company Rates'!$F$2,IF(AND(E122="Yes",K122="d"),'Courier Company Rates'!$H$2,IF(AND(E122="Yes",K122="e"),'Courier Company Rates'!$J$2,0))))),0)</f>
        <v>28.3</v>
      </c>
      <c r="N122" s="11">
        <f>IF(AND(F122="Yes",K122="a"),'Courier Company Rates'!$K$2,IF(AND(F122="Yes",K122="b"),'Courier Company Rates'!$M$2,IF(AND(F122="Yes",K122="c"),'Courier Company Rates'!$O$2,IF(AND(F122="Yes",K122="d"),'Courier Company Rates'!$Q$2,IF(AND(F122="Yes",K122="e"),'Courier Company Rates'!$S$2,0)))))</f>
        <v>20.5</v>
      </c>
      <c r="O122" s="11">
        <f>IF(I122&gt;0.5,IF(AND(F122="Yes",K122="a"),'Courier Company Rates'!$L$2,IF(AND(F122="Yes",K122="b"),'Courier Company Rates'!$N$2,IF(AND(F122="Yes",K122="c"),'Courier Company Rates'!$P$2,IF(AND(F122="Yes",K122="d"),'Courier Company Rates'!$R$2,IF(AND(F122="Yes",K122="e"),'Courier Company Rates'!$T$2,0))))),0)</f>
        <v>28.3</v>
      </c>
      <c r="P122" s="11">
        <f t="shared" si="14"/>
        <v>110.1</v>
      </c>
      <c r="Q122" s="11">
        <f>_xlfn.XLOOKUP(A:A,'Courier Company Invoice'!B122,'Courier Company Invoice'!C:C)</f>
        <v>0.5</v>
      </c>
      <c r="R122" s="11">
        <f t="shared" si="15"/>
        <v>0.5</v>
      </c>
      <c r="S122" s="9" t="str">
        <f>_xlfn.XLOOKUP(C:C,'Courier Company Invoice'!E:E,'Courier Company Invoice'!F:F)</f>
        <v>d</v>
      </c>
      <c r="T122" s="11">
        <f>ROUND(_xlfn.XLOOKUP(A:A,'Courier Company Invoice'!B:B,'Courier Company Invoice'!H:H),2)</f>
        <v>86.7</v>
      </c>
      <c r="U122" s="11">
        <f t="shared" si="16"/>
        <v>23.399999999999991</v>
      </c>
      <c r="V122" s="11">
        <f t="shared" si="17"/>
        <v>21.253405994550402</v>
      </c>
      <c r="W122" s="11">
        <f t="shared" si="18"/>
        <v>100.98846787479407</v>
      </c>
      <c r="X122" s="11">
        <f t="shared" si="19"/>
        <v>80.395387149917624</v>
      </c>
    </row>
    <row r="123" spans="1:24" x14ac:dyDescent="0.25">
      <c r="A123" s="9">
        <v>2001820978</v>
      </c>
      <c r="B123" s="10">
        <f>_xlfn.XLOOKUP(A:A,'Courier Company Invoice'!B:B,'Courier Company Invoice'!A:A)</f>
        <v>1091120922803</v>
      </c>
      <c r="C123" s="9">
        <f>_xlfn.XLOOKUP(A:A,'Courier Company Invoice'!B:B,'Courier Company Invoice'!E:E)</f>
        <v>313301</v>
      </c>
      <c r="D123" s="9" t="str">
        <f>_xlfn.XLOOKUP(A:A,'Courier Company Invoice'!B:B,'Courier Company Invoice'!G:G)</f>
        <v>Forward charges</v>
      </c>
      <c r="E123" s="9" t="str">
        <f t="shared" si="10"/>
        <v>Yes</v>
      </c>
      <c r="F123" s="9" t="str">
        <f t="shared" si="11"/>
        <v>No</v>
      </c>
      <c r="G123" s="11">
        <f>SUMIF('Company X Order Report'!A:A,A:A,'Company X Order Report'!D:D)/1000</f>
        <v>0.51500000000000001</v>
      </c>
      <c r="H123" s="9">
        <f>SUMIF('Company X Order Report'!A:A,A:A,'Company X Order Report'!D:D)</f>
        <v>515</v>
      </c>
      <c r="I123" s="11">
        <f t="shared" si="12"/>
        <v>1</v>
      </c>
      <c r="J123" s="9">
        <f t="shared" si="13"/>
        <v>1000</v>
      </c>
      <c r="K123" s="9" t="str">
        <f>_xlfn.XLOOKUP(C:C,'Company X Pincode Zones'!B:B,'Company X Pincode Zones'!C:C)</f>
        <v>b</v>
      </c>
      <c r="L123" s="11">
        <f>IF(AND(E123="Yes",K123="a"),'Courier Company Rates'!$A$2,IF(AND(E123="Yes",K123="b"),'Courier Company Rates'!$C$2,IF(AND(E123="Yes",K123="c"),'Courier Company Rates'!$E$2,IF(AND(E123="Yes",K123="d"),'Courier Company Rates'!$G$2,IF(AND(E123="Yes",K123="e"),'Courier Company Rates'!$I$2,0)))))</f>
        <v>33</v>
      </c>
      <c r="M123" s="11">
        <f>IF(I123&gt;0.5,IF(AND(E123="Yes",K123="a"),'Courier Company Rates'!$B$2,IF(AND(E123="Yes",K123="b"),'Courier Company Rates'!$D$2,IF(AND(E123="Yes",K123="c"),'Courier Company Rates'!$F$2,IF(AND(E123="Yes",K123="d"),'Courier Company Rates'!$H$2,IF(AND(E123="Yes",K123="e"),'Courier Company Rates'!$J$2,0))))),0)</f>
        <v>28.3</v>
      </c>
      <c r="N123" s="11">
        <f>IF(AND(F123="Yes",K123="a"),'Courier Company Rates'!$K$2,IF(AND(F123="Yes",K123="b"),'Courier Company Rates'!$M$2,IF(AND(F123="Yes",K123="c"),'Courier Company Rates'!$O$2,IF(AND(F123="Yes",K123="d"),'Courier Company Rates'!$Q$2,IF(AND(F123="Yes",K123="e"),'Courier Company Rates'!$S$2,0)))))</f>
        <v>0</v>
      </c>
      <c r="O123" s="11">
        <f>IF(I123&gt;0.5,IF(AND(F123="Yes",K123="a"),'Courier Company Rates'!$L$2,IF(AND(F123="Yes",K123="b"),'Courier Company Rates'!$N$2,IF(AND(F123="Yes",K123="c"),'Courier Company Rates'!$P$2,IF(AND(F123="Yes",K123="d"),'Courier Company Rates'!$R$2,IF(AND(F123="Yes",K123="e"),'Courier Company Rates'!$T$2,0))))),0)</f>
        <v>0</v>
      </c>
      <c r="P123" s="11">
        <f t="shared" si="14"/>
        <v>61.3</v>
      </c>
      <c r="Q123" s="11">
        <f>_xlfn.XLOOKUP(A:A,'Courier Company Invoice'!B123,'Courier Company Invoice'!C:C)</f>
        <v>0.5</v>
      </c>
      <c r="R123" s="11">
        <f t="shared" si="15"/>
        <v>0.5</v>
      </c>
      <c r="S123" s="9" t="str">
        <f>_xlfn.XLOOKUP(C:C,'Courier Company Invoice'!E:E,'Courier Company Invoice'!F:F)</f>
        <v>d</v>
      </c>
      <c r="T123" s="11">
        <f>ROUND(_xlfn.XLOOKUP(A:A,'Courier Company Invoice'!B:B,'Courier Company Invoice'!H:H),2)</f>
        <v>45.4</v>
      </c>
      <c r="U123" s="11">
        <f t="shared" si="16"/>
        <v>15.899999999999999</v>
      </c>
      <c r="V123" s="11">
        <f t="shared" si="17"/>
        <v>25.938009787928223</v>
      </c>
      <c r="W123" s="11">
        <f t="shared" si="18"/>
        <v>119.02912621359222</v>
      </c>
      <c r="X123" s="11">
        <f t="shared" si="19"/>
        <v>0</v>
      </c>
    </row>
    <row r="124" spans="1:24" x14ac:dyDescent="0.25">
      <c r="A124" s="9">
        <v>2001811475</v>
      </c>
      <c r="B124" s="10">
        <f>_xlfn.XLOOKUP(A:A,'Courier Company Invoice'!B:B,'Courier Company Invoice'!A:A)</f>
        <v>1091121844806</v>
      </c>
      <c r="C124" s="9">
        <f>_xlfn.XLOOKUP(A:A,'Courier Company Invoice'!B:B,'Courier Company Invoice'!E:E)</f>
        <v>173212</v>
      </c>
      <c r="D124" s="9" t="str">
        <f>_xlfn.XLOOKUP(A:A,'Courier Company Invoice'!B:B,'Courier Company Invoice'!G:G)</f>
        <v>Forward charges</v>
      </c>
      <c r="E124" s="9" t="str">
        <f t="shared" si="10"/>
        <v>Yes</v>
      </c>
      <c r="F124" s="9" t="str">
        <f t="shared" si="11"/>
        <v>No</v>
      </c>
      <c r="G124" s="11">
        <f>SUMIF('Company X Order Report'!A:A,A:A,'Company X Order Report'!D:D)/1000</f>
        <v>0.68899999999999995</v>
      </c>
      <c r="H124" s="9">
        <f>SUMIF('Company X Order Report'!A:A,A:A,'Company X Order Report'!D:D)</f>
        <v>689</v>
      </c>
      <c r="I124" s="11">
        <f t="shared" si="12"/>
        <v>1</v>
      </c>
      <c r="J124" s="9">
        <f t="shared" si="13"/>
        <v>1000</v>
      </c>
      <c r="K124" s="9" t="str">
        <f>_xlfn.XLOOKUP(C:C,'Company X Pincode Zones'!B:B,'Company X Pincode Zones'!C:C)</f>
        <v>e</v>
      </c>
      <c r="L124" s="11">
        <f>IF(AND(E124="Yes",K124="a"),'Courier Company Rates'!$A$2,IF(AND(E124="Yes",K124="b"),'Courier Company Rates'!$C$2,IF(AND(E124="Yes",K124="c"),'Courier Company Rates'!$E$2,IF(AND(E124="Yes",K124="d"),'Courier Company Rates'!$G$2,IF(AND(E124="Yes",K124="e"),'Courier Company Rates'!$I$2,0)))))</f>
        <v>56.6</v>
      </c>
      <c r="M124" s="11">
        <f>IF(I124&gt;0.5,IF(AND(E124="Yes",K124="a"),'Courier Company Rates'!$B$2,IF(AND(E124="Yes",K124="b"),'Courier Company Rates'!$D$2,IF(AND(E124="Yes",K124="c"),'Courier Company Rates'!$F$2,IF(AND(E124="Yes",K124="d"),'Courier Company Rates'!$H$2,IF(AND(E124="Yes",K124="e"),'Courier Company Rates'!$J$2,0))))),0)</f>
        <v>55.5</v>
      </c>
      <c r="N124" s="11">
        <f>IF(AND(F124="Yes",K124="a"),'Courier Company Rates'!$K$2,IF(AND(F124="Yes",K124="b"),'Courier Company Rates'!$M$2,IF(AND(F124="Yes",K124="c"),'Courier Company Rates'!$O$2,IF(AND(F124="Yes",K124="d"),'Courier Company Rates'!$Q$2,IF(AND(F124="Yes",K124="e"),'Courier Company Rates'!$S$2,0)))))</f>
        <v>0</v>
      </c>
      <c r="O124" s="11">
        <f>IF(I124&gt;0.5,IF(AND(F124="Yes",K124="a"),'Courier Company Rates'!$L$2,IF(AND(F124="Yes",K124="b"),'Courier Company Rates'!$N$2,IF(AND(F124="Yes",K124="c"),'Courier Company Rates'!$P$2,IF(AND(F124="Yes",K124="d"),'Courier Company Rates'!$R$2,IF(AND(F124="Yes",K124="e"),'Courier Company Rates'!$T$2,0))))),0)</f>
        <v>0</v>
      </c>
      <c r="P124" s="11">
        <f t="shared" si="14"/>
        <v>112.1</v>
      </c>
      <c r="Q124" s="11">
        <f>_xlfn.XLOOKUP(A:A,'Courier Company Invoice'!B124,'Courier Company Invoice'!C:C)</f>
        <v>0.5</v>
      </c>
      <c r="R124" s="11">
        <f t="shared" si="15"/>
        <v>0.5</v>
      </c>
      <c r="S124" s="9" t="str">
        <f>_xlfn.XLOOKUP(C:C,'Courier Company Invoice'!E:E,'Courier Company Invoice'!F:F)</f>
        <v>b</v>
      </c>
      <c r="T124" s="11">
        <f>ROUND(_xlfn.XLOOKUP(A:A,'Courier Company Invoice'!B:B,'Courier Company Invoice'!H:H),2)</f>
        <v>33</v>
      </c>
      <c r="U124" s="11">
        <f t="shared" si="16"/>
        <v>79.099999999999994</v>
      </c>
      <c r="V124" s="11">
        <f t="shared" si="17"/>
        <v>70.561998215878674</v>
      </c>
      <c r="W124" s="11">
        <f t="shared" si="18"/>
        <v>162.69956458635704</v>
      </c>
      <c r="X124" s="11">
        <f t="shared" si="19"/>
        <v>0</v>
      </c>
    </row>
    <row r="125" spans="1:24" x14ac:dyDescent="0.25">
      <c r="A125" s="9">
        <v>2001811305</v>
      </c>
      <c r="B125" s="10">
        <f>_xlfn.XLOOKUP(A:A,'Courier Company Invoice'!B:B,'Courier Company Invoice'!A:A)</f>
        <v>1091121846136</v>
      </c>
      <c r="C125" s="9">
        <f>_xlfn.XLOOKUP(A:A,'Courier Company Invoice'!B:B,'Courier Company Invoice'!E:E)</f>
        <v>302020</v>
      </c>
      <c r="D125" s="9" t="str">
        <f>_xlfn.XLOOKUP(A:A,'Courier Company Invoice'!B:B,'Courier Company Invoice'!G:G)</f>
        <v>Forward charges</v>
      </c>
      <c r="E125" s="9" t="str">
        <f>IF(OR(D125="Forward charges",D125="Forward and RTO charges"),"Yes","No")</f>
        <v>Yes</v>
      </c>
      <c r="F125" s="9" t="str">
        <f t="shared" si="11"/>
        <v>No</v>
      </c>
      <c r="G125" s="11">
        <f>SUMIF('Company X Order Report'!A:A,A:A,'Company X Order Report'!D:D)/1000</f>
        <v>0.75</v>
      </c>
      <c r="H125" s="9">
        <f>SUMIF('Company X Order Report'!A:A,A:A,'Company X Order Report'!D:D)</f>
        <v>750</v>
      </c>
      <c r="I125" s="11">
        <f t="shared" si="12"/>
        <v>1</v>
      </c>
      <c r="J125" s="9">
        <f t="shared" si="13"/>
        <v>1000</v>
      </c>
      <c r="K125" s="9" t="str">
        <f>_xlfn.XLOOKUP(C:C,'Company X Pincode Zones'!B:B,'Company X Pincode Zones'!C:C)</f>
        <v>b</v>
      </c>
      <c r="L125" s="11">
        <f>IF(AND(E125="Yes",K125="a"),'Courier Company Rates'!$A$2,IF(AND(E125="Yes",K125="b"),'Courier Company Rates'!$C$2,IF(AND(E125="Yes",K125="c"),'Courier Company Rates'!$E$2,IF(AND(E125="Yes",K125="d"),'Courier Company Rates'!$G$2,IF(AND(E125="Yes",K125="e"),'Courier Company Rates'!$I$2,0)))))</f>
        <v>33</v>
      </c>
      <c r="M125" s="11">
        <f>IF(I125&gt;0.5,IF(AND(E125="Yes",K125="a"),'Courier Company Rates'!$B$2,IF(AND(E125="Yes",K125="b"),'Courier Company Rates'!$D$2,IF(AND(E125="Yes",K125="c"),'Courier Company Rates'!$F$2,IF(AND(E125="Yes",K125="d"),'Courier Company Rates'!$H$2,IF(AND(E125="Yes",K125="e"),'Courier Company Rates'!$J$2,0))))),0)</f>
        <v>28.3</v>
      </c>
      <c r="N125" s="11">
        <f>IF(AND(F125="Yes",K125="a"),'Courier Company Rates'!$K$2,IF(AND(F125="Yes",K125="b"),'Courier Company Rates'!$M$2,IF(AND(F125="Yes",K125="c"),'Courier Company Rates'!$O$2,IF(AND(F125="Yes",K125="d"),'Courier Company Rates'!$Q$2,IF(AND(F125="Yes",K125="e"),'Courier Company Rates'!$S$2,0)))))</f>
        <v>0</v>
      </c>
      <c r="O125" s="11">
        <f>IF(I125&gt;0.5,IF(AND(F125="Yes",K125="a"),'Courier Company Rates'!$L$2,IF(AND(F125="Yes",K125="b"),'Courier Company Rates'!$N$2,IF(AND(F125="Yes",K125="c"),'Courier Company Rates'!$P$2,IF(AND(F125="Yes",K125="d"),'Courier Company Rates'!$R$2,IF(AND(F125="Yes",K125="e"),'Courier Company Rates'!$T$2,0))))),0)</f>
        <v>0</v>
      </c>
      <c r="P125" s="11">
        <f t="shared" si="14"/>
        <v>61.3</v>
      </c>
      <c r="Q125" s="11">
        <f>_xlfn.XLOOKUP(A:A,'Courier Company Invoice'!B125,'Courier Company Invoice'!C:C)</f>
        <v>0.5</v>
      </c>
      <c r="R125" s="11">
        <f t="shared" si="15"/>
        <v>0.5</v>
      </c>
      <c r="S125" s="9" t="str">
        <f>_xlfn.XLOOKUP(C:C,'Courier Company Invoice'!E:E,'Courier Company Invoice'!F:F)</f>
        <v>d</v>
      </c>
      <c r="T125" s="11">
        <f>ROUND(_xlfn.XLOOKUP(A:A,'Courier Company Invoice'!B:B,'Courier Company Invoice'!H:H),2)</f>
        <v>45.4</v>
      </c>
      <c r="U125" s="11">
        <f t="shared" si="16"/>
        <v>15.899999999999999</v>
      </c>
      <c r="V125" s="11">
        <f t="shared" si="17"/>
        <v>25.938009787928223</v>
      </c>
      <c r="W125" s="11">
        <f t="shared" si="18"/>
        <v>81.733333333333334</v>
      </c>
      <c r="X125" s="11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6B85-2E92-44A2-8E8B-B2C82BE9F167}">
  <dimension ref="A1:D401"/>
  <sheetViews>
    <sheetView workbookViewId="0"/>
  </sheetViews>
  <sheetFormatPr defaultColWidth="16.28515625" defaultRowHeight="15" x14ac:dyDescent="0.25"/>
  <cols>
    <col min="1" max="1" width="14.5703125" bestFit="1" customWidth="1"/>
    <col min="2" max="2" width="14.7109375" bestFit="1" customWidth="1"/>
    <col min="3" max="3" width="9.7109375" bestFit="1" customWidth="1"/>
  </cols>
  <sheetData>
    <row r="1" spans="1:4" x14ac:dyDescent="0.25">
      <c r="A1" t="s">
        <v>27</v>
      </c>
      <c r="B1" t="s">
        <v>28</v>
      </c>
      <c r="C1" t="s">
        <v>29</v>
      </c>
      <c r="D1" t="s">
        <v>68</v>
      </c>
    </row>
    <row r="2" spans="1:4" x14ac:dyDescent="0.25">
      <c r="A2">
        <v>2001827036</v>
      </c>
      <c r="B2" s="8">
        <v>8904223818706</v>
      </c>
      <c r="C2">
        <v>1</v>
      </c>
      <c r="D2">
        <f>_xlfn.XLOOKUP('Company X Order Report'!B:B,'Company X SKU Master'!A:A,'Company X SKU Master'!B:B)*C2</f>
        <v>127</v>
      </c>
    </row>
    <row r="3" spans="1:4" x14ac:dyDescent="0.25">
      <c r="A3">
        <v>2001827036</v>
      </c>
      <c r="B3" s="8">
        <v>8904223819093</v>
      </c>
      <c r="C3">
        <v>1</v>
      </c>
      <c r="D3">
        <f>_xlfn.XLOOKUP('Company X Order Report'!B:B,'Company X SKU Master'!A:A,'Company X SKU Master'!B:B)*C3</f>
        <v>150</v>
      </c>
    </row>
    <row r="4" spans="1:4" x14ac:dyDescent="0.25">
      <c r="A4">
        <v>2001827036</v>
      </c>
      <c r="B4" s="8">
        <v>8904223819109</v>
      </c>
      <c r="C4">
        <v>1</v>
      </c>
      <c r="D4">
        <f>_xlfn.XLOOKUP('Company X Order Report'!B:B,'Company X SKU Master'!A:A,'Company X SKU Master'!B:B)*C4</f>
        <v>100</v>
      </c>
    </row>
    <row r="5" spans="1:4" x14ac:dyDescent="0.25">
      <c r="A5">
        <v>2001827036</v>
      </c>
      <c r="B5" s="8">
        <v>8904223818430</v>
      </c>
      <c r="C5">
        <v>1</v>
      </c>
      <c r="D5">
        <f>_xlfn.XLOOKUP('Company X Order Report'!B:B,'Company X SKU Master'!A:A,'Company X SKU Master'!B:B)*C5</f>
        <v>165</v>
      </c>
    </row>
    <row r="6" spans="1:4" x14ac:dyDescent="0.25">
      <c r="A6">
        <v>2001827036</v>
      </c>
      <c r="B6" s="8">
        <v>8904223819277</v>
      </c>
      <c r="C6">
        <v>1</v>
      </c>
      <c r="D6">
        <f>_xlfn.XLOOKUP('Company X Order Report'!B:B,'Company X SKU Master'!A:A,'Company X SKU Master'!B:B)*C6</f>
        <v>350</v>
      </c>
    </row>
    <row r="7" spans="1:4" x14ac:dyDescent="0.25">
      <c r="A7">
        <v>2001827036</v>
      </c>
      <c r="B7" s="8" t="s">
        <v>30</v>
      </c>
      <c r="C7">
        <v>1</v>
      </c>
      <c r="D7">
        <f>_xlfn.XLOOKUP('Company X Order Report'!B:B,'Company X SKU Master'!A:A,'Company X SKU Master'!B:B)*C7</f>
        <v>500</v>
      </c>
    </row>
    <row r="8" spans="1:4" x14ac:dyDescent="0.25">
      <c r="A8">
        <v>2001827036</v>
      </c>
      <c r="B8" s="8">
        <v>8904223818638</v>
      </c>
      <c r="C8">
        <v>2</v>
      </c>
      <c r="D8">
        <f>_xlfn.XLOOKUP('Company X Order Report'!B:B,'Company X SKU Master'!A:A,'Company X SKU Master'!B:B)*C8</f>
        <v>274</v>
      </c>
    </row>
    <row r="9" spans="1:4" x14ac:dyDescent="0.25">
      <c r="A9">
        <v>2001827036</v>
      </c>
      <c r="B9" s="8" t="s">
        <v>31</v>
      </c>
      <c r="C9">
        <v>1</v>
      </c>
      <c r="D9">
        <f>_xlfn.XLOOKUP('Company X Order Report'!B:B,'Company X SKU Master'!A:A,'Company X SKU Master'!B:B)*C9</f>
        <v>10</v>
      </c>
    </row>
    <row r="10" spans="1:4" x14ac:dyDescent="0.25">
      <c r="A10">
        <v>2001825261</v>
      </c>
      <c r="B10" s="8">
        <v>8904223819024</v>
      </c>
      <c r="C10">
        <v>4</v>
      </c>
      <c r="D10">
        <f>_xlfn.XLOOKUP('Company X Order Report'!B:B,'Company X SKU Master'!A:A,'Company X SKU Master'!B:B)*C10</f>
        <v>448</v>
      </c>
    </row>
    <row r="11" spans="1:4" x14ac:dyDescent="0.25">
      <c r="A11">
        <v>2001825261</v>
      </c>
      <c r="B11" s="8">
        <v>8904223819291</v>
      </c>
      <c r="C11">
        <v>4</v>
      </c>
      <c r="D11">
        <f>_xlfn.XLOOKUP('Company X Order Report'!B:B,'Company X SKU Master'!A:A,'Company X SKU Master'!B:B)*C11</f>
        <v>448</v>
      </c>
    </row>
    <row r="12" spans="1:4" x14ac:dyDescent="0.25">
      <c r="A12">
        <v>2001825261</v>
      </c>
      <c r="B12" s="8">
        <v>8904223818638</v>
      </c>
      <c r="C12">
        <v>3</v>
      </c>
      <c r="D12">
        <f>_xlfn.XLOOKUP('Company X Order Report'!B:B,'Company X SKU Master'!A:A,'Company X SKU Master'!B:B)*C12</f>
        <v>411</v>
      </c>
    </row>
    <row r="13" spans="1:4" x14ac:dyDescent="0.25">
      <c r="A13">
        <v>2001825261</v>
      </c>
      <c r="B13" s="8">
        <v>8904223818669</v>
      </c>
      <c r="C13">
        <v>1</v>
      </c>
      <c r="D13">
        <f>_xlfn.XLOOKUP('Company X Order Report'!B:B,'Company X SKU Master'!A:A,'Company X SKU Master'!B:B)*C13</f>
        <v>240</v>
      </c>
    </row>
    <row r="14" spans="1:4" x14ac:dyDescent="0.25">
      <c r="A14">
        <v>2001825261</v>
      </c>
      <c r="B14" s="8" t="s">
        <v>31</v>
      </c>
      <c r="C14">
        <v>1</v>
      </c>
      <c r="D14">
        <f>_xlfn.XLOOKUP('Company X Order Report'!B:B,'Company X SKU Master'!A:A,'Company X SKU Master'!B:B)*C14</f>
        <v>10</v>
      </c>
    </row>
    <row r="15" spans="1:4" x14ac:dyDescent="0.25">
      <c r="A15">
        <v>2001823564</v>
      </c>
      <c r="B15" s="8">
        <v>8904223819291</v>
      </c>
      <c r="C15">
        <v>2</v>
      </c>
      <c r="D15">
        <f>_xlfn.XLOOKUP('Company X Order Report'!B:B,'Company X SKU Master'!A:A,'Company X SKU Master'!B:B)*C15</f>
        <v>224</v>
      </c>
    </row>
    <row r="16" spans="1:4" x14ac:dyDescent="0.25">
      <c r="A16">
        <v>2001823564</v>
      </c>
      <c r="B16" s="8">
        <v>8904223819031</v>
      </c>
      <c r="C16">
        <v>2</v>
      </c>
      <c r="D16">
        <f>_xlfn.XLOOKUP('Company X Order Report'!B:B,'Company X SKU Master'!A:A,'Company X SKU Master'!B:B)*C16</f>
        <v>224</v>
      </c>
    </row>
    <row r="17" spans="1:4" x14ac:dyDescent="0.25">
      <c r="A17">
        <v>2001823564</v>
      </c>
      <c r="B17" s="8">
        <v>8904223819024</v>
      </c>
      <c r="C17">
        <v>2</v>
      </c>
      <c r="D17">
        <f>_xlfn.XLOOKUP('Company X Order Report'!B:B,'Company X SKU Master'!A:A,'Company X SKU Master'!B:B)*C17</f>
        <v>224</v>
      </c>
    </row>
    <row r="18" spans="1:4" x14ac:dyDescent="0.25">
      <c r="A18">
        <v>2001822466</v>
      </c>
      <c r="B18" s="8">
        <v>8904223819468</v>
      </c>
      <c r="C18">
        <v>2</v>
      </c>
      <c r="D18">
        <f>_xlfn.XLOOKUP('Company X Order Report'!B:B,'Company X SKU Master'!A:A,'Company X SKU Master'!B:B)*C18</f>
        <v>480</v>
      </c>
    </row>
    <row r="19" spans="1:4" x14ac:dyDescent="0.25">
      <c r="A19">
        <v>2001822466</v>
      </c>
      <c r="B19" s="8">
        <v>8904223819291</v>
      </c>
      <c r="C19">
        <v>8</v>
      </c>
      <c r="D19">
        <f>_xlfn.XLOOKUP('Company X Order Report'!B:B,'Company X SKU Master'!A:A,'Company X SKU Master'!B:B)*C19</f>
        <v>896</v>
      </c>
    </row>
    <row r="20" spans="1:4" x14ac:dyDescent="0.25">
      <c r="A20">
        <v>2001821995</v>
      </c>
      <c r="B20" s="8">
        <v>8904223819130</v>
      </c>
      <c r="C20">
        <v>1</v>
      </c>
      <c r="D20">
        <f>_xlfn.XLOOKUP('Company X Order Report'!B:B,'Company X SKU Master'!A:A,'Company X SKU Master'!B:B)*C20</f>
        <v>350</v>
      </c>
    </row>
    <row r="21" spans="1:4" x14ac:dyDescent="0.25">
      <c r="A21">
        <v>2001821995</v>
      </c>
      <c r="B21" s="8">
        <v>8904223818706</v>
      </c>
      <c r="C21">
        <v>1</v>
      </c>
      <c r="D21">
        <f>_xlfn.XLOOKUP('Company X Order Report'!B:B,'Company X SKU Master'!A:A,'Company X SKU Master'!B:B)*C21</f>
        <v>127</v>
      </c>
    </row>
    <row r="22" spans="1:4" x14ac:dyDescent="0.25">
      <c r="A22">
        <v>2001821766</v>
      </c>
      <c r="B22" s="8">
        <v>8904223818591</v>
      </c>
      <c r="C22">
        <v>2</v>
      </c>
      <c r="D22">
        <f>_xlfn.XLOOKUP('Company X Order Report'!B:B,'Company X SKU Master'!A:A,'Company X SKU Master'!B:B)*C22</f>
        <v>240</v>
      </c>
    </row>
    <row r="23" spans="1:4" x14ac:dyDescent="0.25">
      <c r="A23">
        <v>2001821750</v>
      </c>
      <c r="B23" s="8">
        <v>8904223818850</v>
      </c>
      <c r="C23">
        <v>1</v>
      </c>
      <c r="D23">
        <f>_xlfn.XLOOKUP('Company X Order Report'!B:B,'Company X SKU Master'!A:A,'Company X SKU Master'!B:B)*C23</f>
        <v>240</v>
      </c>
    </row>
    <row r="24" spans="1:4" x14ac:dyDescent="0.25">
      <c r="A24">
        <v>2001821750</v>
      </c>
      <c r="B24" s="8">
        <v>8904223818430</v>
      </c>
      <c r="C24">
        <v>1</v>
      </c>
      <c r="D24">
        <f>_xlfn.XLOOKUP('Company X Order Report'!B:B,'Company X SKU Master'!A:A,'Company X SKU Master'!B:B)*C24</f>
        <v>165</v>
      </c>
    </row>
    <row r="25" spans="1:4" x14ac:dyDescent="0.25">
      <c r="A25">
        <v>2001821750</v>
      </c>
      <c r="B25" s="8">
        <v>8904223819130</v>
      </c>
      <c r="C25">
        <v>1</v>
      </c>
      <c r="D25">
        <f>_xlfn.XLOOKUP('Company X Order Report'!B:B,'Company X SKU Master'!A:A,'Company X SKU Master'!B:B)*C25</f>
        <v>350</v>
      </c>
    </row>
    <row r="26" spans="1:4" x14ac:dyDescent="0.25">
      <c r="A26">
        <v>2001821742</v>
      </c>
      <c r="B26" s="8">
        <v>8904223819468</v>
      </c>
      <c r="C26">
        <v>1</v>
      </c>
      <c r="D26">
        <f>_xlfn.XLOOKUP('Company X Order Report'!B:B,'Company X SKU Master'!A:A,'Company X SKU Master'!B:B)*C26</f>
        <v>240</v>
      </c>
    </row>
    <row r="27" spans="1:4" x14ac:dyDescent="0.25">
      <c r="A27">
        <v>2001821679</v>
      </c>
      <c r="B27" s="8">
        <v>8904223818430</v>
      </c>
      <c r="C27">
        <v>1</v>
      </c>
      <c r="D27">
        <f>_xlfn.XLOOKUP('Company X Order Report'!B:B,'Company X SKU Master'!A:A,'Company X SKU Master'!B:B)*C27</f>
        <v>165</v>
      </c>
    </row>
    <row r="28" spans="1:4" x14ac:dyDescent="0.25">
      <c r="A28">
        <v>2001821502</v>
      </c>
      <c r="B28" s="8">
        <v>8904223818980</v>
      </c>
      <c r="C28">
        <v>1</v>
      </c>
      <c r="D28">
        <f>_xlfn.XLOOKUP('Company X Order Report'!B:B,'Company X SKU Master'!A:A,'Company X SKU Master'!B:B)*C28</f>
        <v>110</v>
      </c>
    </row>
    <row r="29" spans="1:4" x14ac:dyDescent="0.25">
      <c r="A29">
        <v>2001821502</v>
      </c>
      <c r="B29" s="8">
        <v>8904223819031</v>
      </c>
      <c r="C29">
        <v>2</v>
      </c>
      <c r="D29">
        <f>_xlfn.XLOOKUP('Company X Order Report'!B:B,'Company X SKU Master'!A:A,'Company X SKU Master'!B:B)*C29</f>
        <v>224</v>
      </c>
    </row>
    <row r="30" spans="1:4" x14ac:dyDescent="0.25">
      <c r="A30">
        <v>2001821502</v>
      </c>
      <c r="B30" s="8">
        <v>8904223819024</v>
      </c>
      <c r="C30">
        <v>2</v>
      </c>
      <c r="D30">
        <f>_xlfn.XLOOKUP('Company X Order Report'!B:B,'Company X SKU Master'!A:A,'Company X SKU Master'!B:B)*C30</f>
        <v>224</v>
      </c>
    </row>
    <row r="31" spans="1:4" x14ac:dyDescent="0.25">
      <c r="A31">
        <v>2001821284</v>
      </c>
      <c r="B31" s="8">
        <v>8904223818614</v>
      </c>
      <c r="C31">
        <v>1</v>
      </c>
      <c r="D31">
        <f>_xlfn.XLOOKUP('Company X Order Report'!B:B,'Company X SKU Master'!A:A,'Company X SKU Master'!B:B)*C31</f>
        <v>65</v>
      </c>
    </row>
    <row r="32" spans="1:4" x14ac:dyDescent="0.25">
      <c r="A32">
        <v>2001821284</v>
      </c>
      <c r="B32" s="8">
        <v>8904223819024</v>
      </c>
      <c r="C32">
        <v>1</v>
      </c>
      <c r="D32">
        <f>_xlfn.XLOOKUP('Company X Order Report'!B:B,'Company X SKU Master'!A:A,'Company X SKU Master'!B:B)*C32</f>
        <v>112</v>
      </c>
    </row>
    <row r="33" spans="1:4" x14ac:dyDescent="0.25">
      <c r="A33">
        <v>2001821190</v>
      </c>
      <c r="B33" s="8">
        <v>8904223819321</v>
      </c>
      <c r="C33">
        <v>1</v>
      </c>
      <c r="D33">
        <f>_xlfn.XLOOKUP('Company X Order Report'!B:B,'Company X SKU Master'!A:A,'Company X SKU Master'!B:B)*C33</f>
        <v>600</v>
      </c>
    </row>
    <row r="34" spans="1:4" x14ac:dyDescent="0.25">
      <c r="A34">
        <v>2001821190</v>
      </c>
      <c r="B34" s="8">
        <v>8904223819338</v>
      </c>
      <c r="C34">
        <v>1</v>
      </c>
      <c r="D34">
        <f>_xlfn.XLOOKUP('Company X Order Report'!B:B,'Company X SKU Master'!A:A,'Company X SKU Master'!B:B)*C34</f>
        <v>600</v>
      </c>
    </row>
    <row r="35" spans="1:4" x14ac:dyDescent="0.25">
      <c r="A35">
        <v>2001821185</v>
      </c>
      <c r="B35" s="8">
        <v>8904223818942</v>
      </c>
      <c r="C35">
        <v>2</v>
      </c>
      <c r="D35">
        <f>_xlfn.XLOOKUP('Company X Order Report'!B:B,'Company X SKU Master'!A:A,'Company X SKU Master'!B:B)*C35</f>
        <v>266</v>
      </c>
    </row>
    <row r="36" spans="1:4" x14ac:dyDescent="0.25">
      <c r="A36">
        <v>2001821185</v>
      </c>
      <c r="B36" s="8">
        <v>8904223818683</v>
      </c>
      <c r="C36">
        <v>2</v>
      </c>
      <c r="D36">
        <f>_xlfn.XLOOKUP('Company X Order Report'!B:B,'Company X SKU Master'!A:A,'Company X SKU Master'!B:B)*C36</f>
        <v>242</v>
      </c>
    </row>
    <row r="37" spans="1:4" x14ac:dyDescent="0.25">
      <c r="A37">
        <v>2001821185</v>
      </c>
      <c r="B37" s="8">
        <v>8904223819239</v>
      </c>
      <c r="C37">
        <v>1</v>
      </c>
      <c r="D37">
        <f>_xlfn.XLOOKUP('Company X Order Report'!B:B,'Company X SKU Master'!A:A,'Company X SKU Master'!B:B)*C37</f>
        <v>290</v>
      </c>
    </row>
    <row r="38" spans="1:4" x14ac:dyDescent="0.25">
      <c r="A38">
        <v>2001821185</v>
      </c>
      <c r="B38" s="8">
        <v>8904223819246</v>
      </c>
      <c r="C38">
        <v>1</v>
      </c>
      <c r="D38">
        <f>_xlfn.XLOOKUP('Company X Order Report'!B:B,'Company X SKU Master'!A:A,'Company X SKU Master'!B:B)*C38</f>
        <v>290</v>
      </c>
    </row>
    <row r="39" spans="1:4" x14ac:dyDescent="0.25">
      <c r="A39">
        <v>2001821185</v>
      </c>
      <c r="B39" s="8">
        <v>8904223819253</v>
      </c>
      <c r="C39">
        <v>1</v>
      </c>
      <c r="D39">
        <f>_xlfn.XLOOKUP('Company X Order Report'!B:B,'Company X SKU Master'!A:A,'Company X SKU Master'!B:B)*C39</f>
        <v>290</v>
      </c>
    </row>
    <row r="40" spans="1:4" x14ac:dyDescent="0.25">
      <c r="A40">
        <v>2001821185</v>
      </c>
      <c r="B40" s="8">
        <v>8904223818669</v>
      </c>
      <c r="C40">
        <v>1</v>
      </c>
      <c r="D40">
        <f>_xlfn.XLOOKUP('Company X Order Report'!B:B,'Company X SKU Master'!A:A,'Company X SKU Master'!B:B)*C40</f>
        <v>240</v>
      </c>
    </row>
    <row r="41" spans="1:4" x14ac:dyDescent="0.25">
      <c r="A41">
        <v>2001821185</v>
      </c>
      <c r="B41" s="8">
        <v>8904223819147</v>
      </c>
      <c r="C41">
        <v>1</v>
      </c>
      <c r="D41">
        <f>_xlfn.XLOOKUP('Company X Order Report'!B:B,'Company X SKU Master'!A:A,'Company X SKU Master'!B:B)*C41</f>
        <v>240</v>
      </c>
    </row>
    <row r="42" spans="1:4" x14ac:dyDescent="0.25">
      <c r="A42">
        <v>2001821185</v>
      </c>
      <c r="B42" s="8">
        <v>8904223818850</v>
      </c>
      <c r="C42">
        <v>1</v>
      </c>
      <c r="D42">
        <f>_xlfn.XLOOKUP('Company X Order Report'!B:B,'Company X SKU Master'!A:A,'Company X SKU Master'!B:B)*C42</f>
        <v>240</v>
      </c>
    </row>
    <row r="43" spans="1:4" x14ac:dyDescent="0.25">
      <c r="A43">
        <v>2001820978</v>
      </c>
      <c r="B43" s="8">
        <v>8904223815859</v>
      </c>
      <c r="C43">
        <v>1</v>
      </c>
      <c r="D43">
        <f>_xlfn.XLOOKUP('Company X Order Report'!B:B,'Company X SKU Master'!A:A,'Company X SKU Master'!B:B)*C43</f>
        <v>165</v>
      </c>
    </row>
    <row r="44" spans="1:4" x14ac:dyDescent="0.25">
      <c r="A44">
        <v>2001820978</v>
      </c>
      <c r="B44" s="8">
        <v>8904223817501</v>
      </c>
      <c r="C44">
        <v>1</v>
      </c>
      <c r="D44">
        <f>_xlfn.XLOOKUP('Company X Order Report'!B:B,'Company X SKU Master'!A:A,'Company X SKU Master'!B:B)*C44</f>
        <v>350</v>
      </c>
    </row>
    <row r="45" spans="1:4" x14ac:dyDescent="0.25">
      <c r="A45">
        <v>2001820690</v>
      </c>
      <c r="B45" s="8">
        <v>8904223817273</v>
      </c>
      <c r="C45">
        <v>1</v>
      </c>
      <c r="D45">
        <f>_xlfn.XLOOKUP('Company X Order Report'!B:B,'Company X SKU Master'!A:A,'Company X SKU Master'!B:B)*C45</f>
        <v>65</v>
      </c>
    </row>
    <row r="46" spans="1:4" x14ac:dyDescent="0.25">
      <c r="A46">
        <v>2001819252</v>
      </c>
      <c r="B46" s="8">
        <v>8904223818942</v>
      </c>
      <c r="C46">
        <v>1</v>
      </c>
      <c r="D46">
        <f>_xlfn.XLOOKUP('Company X Order Report'!B:B,'Company X SKU Master'!A:A,'Company X SKU Master'!B:B)*C46</f>
        <v>133</v>
      </c>
    </row>
    <row r="47" spans="1:4" x14ac:dyDescent="0.25">
      <c r="A47">
        <v>2001819252</v>
      </c>
      <c r="B47" s="8">
        <v>8904223818706</v>
      </c>
      <c r="C47">
        <v>1</v>
      </c>
      <c r="D47">
        <f>_xlfn.XLOOKUP('Company X Order Report'!B:B,'Company X SKU Master'!A:A,'Company X SKU Master'!B:B)*C47</f>
        <v>127</v>
      </c>
    </row>
    <row r="48" spans="1:4" x14ac:dyDescent="0.25">
      <c r="A48">
        <v>2001819252</v>
      </c>
      <c r="B48" s="8" t="s">
        <v>31</v>
      </c>
      <c r="C48">
        <v>1</v>
      </c>
      <c r="D48">
        <f>_xlfn.XLOOKUP('Company X Order Report'!B:B,'Company X SKU Master'!A:A,'Company X SKU Master'!B:B)*C48</f>
        <v>10</v>
      </c>
    </row>
    <row r="49" spans="1:4" x14ac:dyDescent="0.25">
      <c r="A49">
        <v>2001818390</v>
      </c>
      <c r="B49" s="8">
        <v>8904223819147</v>
      </c>
      <c r="C49">
        <v>1</v>
      </c>
      <c r="D49">
        <f>_xlfn.XLOOKUP('Company X Order Report'!B:B,'Company X SKU Master'!A:A,'Company X SKU Master'!B:B)*C49</f>
        <v>240</v>
      </c>
    </row>
    <row r="50" spans="1:4" x14ac:dyDescent="0.25">
      <c r="A50">
        <v>2001818390</v>
      </c>
      <c r="B50" s="8">
        <v>8904223818935</v>
      </c>
      <c r="C50">
        <v>4</v>
      </c>
      <c r="D50">
        <f>_xlfn.XLOOKUP('Company X Order Report'!B:B,'Company X SKU Master'!A:A,'Company X SKU Master'!B:B)*C50</f>
        <v>480</v>
      </c>
    </row>
    <row r="51" spans="1:4" x14ac:dyDescent="0.25">
      <c r="A51">
        <v>2001818390</v>
      </c>
      <c r="B51" s="8">
        <v>8904223818683</v>
      </c>
      <c r="C51">
        <v>1</v>
      </c>
      <c r="D51">
        <f>_xlfn.XLOOKUP('Company X Order Report'!B:B,'Company X SKU Master'!A:A,'Company X SKU Master'!B:B)*C51</f>
        <v>121</v>
      </c>
    </row>
    <row r="52" spans="1:4" x14ac:dyDescent="0.25">
      <c r="A52">
        <v>2001817160</v>
      </c>
      <c r="B52" s="8">
        <v>8904223818478</v>
      </c>
      <c r="C52">
        <v>1</v>
      </c>
      <c r="D52">
        <f>_xlfn.XLOOKUP('Company X Order Report'!B:B,'Company X SKU Master'!A:A,'Company X SKU Master'!B:B)*C52</f>
        <v>350</v>
      </c>
    </row>
    <row r="53" spans="1:4" x14ac:dyDescent="0.25">
      <c r="A53">
        <v>2001817160</v>
      </c>
      <c r="B53" s="8">
        <v>8904223819284</v>
      </c>
      <c r="C53">
        <v>1</v>
      </c>
      <c r="D53">
        <f>_xlfn.XLOOKUP('Company X Order Report'!B:B,'Company X SKU Master'!A:A,'Company X SKU Master'!B:B)*C53</f>
        <v>350</v>
      </c>
    </row>
    <row r="54" spans="1:4" x14ac:dyDescent="0.25">
      <c r="A54">
        <v>2001817093</v>
      </c>
      <c r="B54" s="8">
        <v>8904223816214</v>
      </c>
      <c r="C54">
        <v>1</v>
      </c>
      <c r="D54">
        <f>_xlfn.XLOOKUP('Company X Order Report'!B:B,'Company X SKU Master'!A:A,'Company X SKU Master'!B:B)*C54</f>
        <v>120</v>
      </c>
    </row>
    <row r="55" spans="1:4" x14ac:dyDescent="0.25">
      <c r="A55">
        <v>2001817093</v>
      </c>
      <c r="B55" s="8">
        <v>8904223818874</v>
      </c>
      <c r="C55">
        <v>1</v>
      </c>
      <c r="D55">
        <f>_xlfn.XLOOKUP('Company X Order Report'!B:B,'Company X SKU Master'!A:A,'Company X SKU Master'!B:B)*C55</f>
        <v>100</v>
      </c>
    </row>
    <row r="56" spans="1:4" x14ac:dyDescent="0.25">
      <c r="A56">
        <v>2001817093</v>
      </c>
      <c r="B56" s="8">
        <v>8904223819512</v>
      </c>
      <c r="C56">
        <v>1</v>
      </c>
      <c r="D56">
        <f>_xlfn.XLOOKUP('Company X Order Report'!B:B,'Company X SKU Master'!A:A,'Company X SKU Master'!B:B)*C56</f>
        <v>210</v>
      </c>
    </row>
    <row r="57" spans="1:4" x14ac:dyDescent="0.25">
      <c r="A57">
        <v>2001817093</v>
      </c>
      <c r="B57" s="8">
        <v>8904223818881</v>
      </c>
      <c r="C57">
        <v>1</v>
      </c>
      <c r="D57">
        <f>_xlfn.XLOOKUP('Company X Order Report'!B:B,'Company X SKU Master'!A:A,'Company X SKU Master'!B:B)*C57</f>
        <v>140</v>
      </c>
    </row>
    <row r="58" spans="1:4" x14ac:dyDescent="0.25">
      <c r="A58">
        <v>2001817093</v>
      </c>
      <c r="B58" s="8">
        <v>8904223819291</v>
      </c>
      <c r="C58">
        <v>2</v>
      </c>
      <c r="D58">
        <f>_xlfn.XLOOKUP('Company X Order Report'!B:B,'Company X SKU Master'!A:A,'Company X SKU Master'!B:B)*C58</f>
        <v>224</v>
      </c>
    </row>
    <row r="59" spans="1:4" x14ac:dyDescent="0.25">
      <c r="A59">
        <v>2001817093</v>
      </c>
      <c r="B59" s="8">
        <v>8904223819031</v>
      </c>
      <c r="C59">
        <v>2</v>
      </c>
      <c r="D59">
        <f>_xlfn.XLOOKUP('Company X Order Report'!B:B,'Company X SKU Master'!A:A,'Company X SKU Master'!B:B)*C59</f>
        <v>224</v>
      </c>
    </row>
    <row r="60" spans="1:4" x14ac:dyDescent="0.25">
      <c r="A60">
        <v>2001817093</v>
      </c>
      <c r="B60" s="8">
        <v>8904223819024</v>
      </c>
      <c r="C60">
        <v>2</v>
      </c>
      <c r="D60">
        <f>_xlfn.XLOOKUP('Company X Order Report'!B:B,'Company X SKU Master'!A:A,'Company X SKU Master'!B:B)*C60</f>
        <v>224</v>
      </c>
    </row>
    <row r="61" spans="1:4" x14ac:dyDescent="0.25">
      <c r="A61">
        <v>2001817093</v>
      </c>
      <c r="B61" s="8">
        <v>8904223818553</v>
      </c>
      <c r="C61">
        <v>1</v>
      </c>
      <c r="D61">
        <f>_xlfn.XLOOKUP('Company X Order Report'!B:B,'Company X SKU Master'!A:A,'Company X SKU Master'!B:B)*C61</f>
        <v>115</v>
      </c>
    </row>
    <row r="62" spans="1:4" x14ac:dyDescent="0.25">
      <c r="A62">
        <v>2001816996</v>
      </c>
      <c r="B62" s="8">
        <v>8904223818706</v>
      </c>
      <c r="C62">
        <v>1</v>
      </c>
      <c r="D62">
        <f>_xlfn.XLOOKUP('Company X Order Report'!B:B,'Company X SKU Master'!A:A,'Company X SKU Master'!B:B)*C62</f>
        <v>127</v>
      </c>
    </row>
    <row r="63" spans="1:4" x14ac:dyDescent="0.25">
      <c r="A63">
        <v>2001816996</v>
      </c>
      <c r="B63" s="8">
        <v>8904223818942</v>
      </c>
      <c r="C63">
        <v>1</v>
      </c>
      <c r="D63">
        <f>_xlfn.XLOOKUP('Company X Order Report'!B:B,'Company X SKU Master'!A:A,'Company X SKU Master'!B:B)*C63</f>
        <v>133</v>
      </c>
    </row>
    <row r="64" spans="1:4" x14ac:dyDescent="0.25">
      <c r="A64">
        <v>2001816996</v>
      </c>
      <c r="B64" s="8">
        <v>8904223818850</v>
      </c>
      <c r="C64">
        <v>1</v>
      </c>
      <c r="D64">
        <f>_xlfn.XLOOKUP('Company X Order Report'!B:B,'Company X SKU Master'!A:A,'Company X SKU Master'!B:B)*C64</f>
        <v>240</v>
      </c>
    </row>
    <row r="65" spans="1:4" x14ac:dyDescent="0.25">
      <c r="A65">
        <v>2001816684</v>
      </c>
      <c r="B65" s="8">
        <v>8904223816214</v>
      </c>
      <c r="C65">
        <v>2</v>
      </c>
      <c r="D65">
        <f>_xlfn.XLOOKUP('Company X Order Report'!B:B,'Company X SKU Master'!A:A,'Company X SKU Master'!B:B)*C65</f>
        <v>240</v>
      </c>
    </row>
    <row r="66" spans="1:4" x14ac:dyDescent="0.25">
      <c r="A66">
        <v>2001816684</v>
      </c>
      <c r="B66" s="8">
        <v>8904223818874</v>
      </c>
      <c r="C66">
        <v>2</v>
      </c>
      <c r="D66">
        <f>_xlfn.XLOOKUP('Company X Order Report'!B:B,'Company X SKU Master'!A:A,'Company X SKU Master'!B:B)*C66</f>
        <v>200</v>
      </c>
    </row>
    <row r="67" spans="1:4" x14ac:dyDescent="0.25">
      <c r="A67">
        <v>2001816684</v>
      </c>
      <c r="B67" s="8">
        <v>8904223818935</v>
      </c>
      <c r="C67">
        <v>4</v>
      </c>
      <c r="D67">
        <f>_xlfn.XLOOKUP('Company X Order Report'!B:B,'Company X SKU Master'!A:A,'Company X SKU Master'!B:B)*C67</f>
        <v>480</v>
      </c>
    </row>
    <row r="68" spans="1:4" x14ac:dyDescent="0.25">
      <c r="A68">
        <v>2001816131</v>
      </c>
      <c r="B68" s="8">
        <v>8904223816665</v>
      </c>
      <c r="C68">
        <v>2</v>
      </c>
      <c r="D68">
        <f>_xlfn.XLOOKUP('Company X Order Report'!B:B,'Company X SKU Master'!A:A,'Company X SKU Master'!B:B)*C68</f>
        <v>204</v>
      </c>
    </row>
    <row r="69" spans="1:4" x14ac:dyDescent="0.25">
      <c r="A69">
        <v>2001816131</v>
      </c>
      <c r="B69" s="8">
        <v>8904223819277</v>
      </c>
      <c r="C69">
        <v>1</v>
      </c>
      <c r="D69">
        <f>_xlfn.XLOOKUP('Company X Order Report'!B:B,'Company X SKU Master'!A:A,'Company X SKU Master'!B:B)*C69</f>
        <v>350</v>
      </c>
    </row>
    <row r="70" spans="1:4" x14ac:dyDescent="0.25">
      <c r="A70">
        <v>2001815688</v>
      </c>
      <c r="B70" s="8">
        <v>8904223816214</v>
      </c>
      <c r="C70">
        <v>1</v>
      </c>
      <c r="D70">
        <f>_xlfn.XLOOKUP('Company X Order Report'!B:B,'Company X SKU Master'!A:A,'Company X SKU Master'!B:B)*C70</f>
        <v>120</v>
      </c>
    </row>
    <row r="71" spans="1:4" x14ac:dyDescent="0.25">
      <c r="A71">
        <v>2001815688</v>
      </c>
      <c r="B71" s="8">
        <v>8904223818874</v>
      </c>
      <c r="C71">
        <v>1</v>
      </c>
      <c r="D71">
        <f>_xlfn.XLOOKUP('Company X Order Report'!B:B,'Company X SKU Master'!A:A,'Company X SKU Master'!B:B)*C71</f>
        <v>100</v>
      </c>
    </row>
    <row r="72" spans="1:4" x14ac:dyDescent="0.25">
      <c r="A72">
        <v>2001814580</v>
      </c>
      <c r="B72" s="8">
        <v>8904223818706</v>
      </c>
      <c r="C72">
        <v>1</v>
      </c>
      <c r="D72">
        <f>_xlfn.XLOOKUP('Company X Order Report'!B:B,'Company X SKU Master'!A:A,'Company X SKU Master'!B:B)*C72</f>
        <v>127</v>
      </c>
    </row>
    <row r="73" spans="1:4" x14ac:dyDescent="0.25">
      <c r="A73">
        <v>2001813009</v>
      </c>
      <c r="B73" s="8">
        <v>8904223816214</v>
      </c>
      <c r="C73">
        <v>1</v>
      </c>
      <c r="D73">
        <f>_xlfn.XLOOKUP('Company X Order Report'!B:B,'Company X SKU Master'!A:A,'Company X SKU Master'!B:B)*C73</f>
        <v>120</v>
      </c>
    </row>
    <row r="74" spans="1:4" x14ac:dyDescent="0.25">
      <c r="A74">
        <v>2001813009</v>
      </c>
      <c r="B74" s="8">
        <v>8904223818874</v>
      </c>
      <c r="C74">
        <v>1</v>
      </c>
      <c r="D74">
        <f>_xlfn.XLOOKUP('Company X Order Report'!B:B,'Company X SKU Master'!A:A,'Company X SKU Master'!B:B)*C74</f>
        <v>100</v>
      </c>
    </row>
    <row r="75" spans="1:4" x14ac:dyDescent="0.25">
      <c r="A75">
        <v>2001813009</v>
      </c>
      <c r="B75" s="8">
        <v>8904223818706</v>
      </c>
      <c r="C75">
        <v>1</v>
      </c>
      <c r="D75">
        <f>_xlfn.XLOOKUP('Company X Order Report'!B:B,'Company X SKU Master'!A:A,'Company X SKU Master'!B:B)*C75</f>
        <v>127</v>
      </c>
    </row>
    <row r="76" spans="1:4" x14ac:dyDescent="0.25">
      <c r="A76">
        <v>2001813009</v>
      </c>
      <c r="B76" s="8">
        <v>8904223818942</v>
      </c>
      <c r="C76">
        <v>1</v>
      </c>
      <c r="D76">
        <f>_xlfn.XLOOKUP('Company X Order Report'!B:B,'Company X SKU Master'!A:A,'Company X SKU Master'!B:B)*C76</f>
        <v>133</v>
      </c>
    </row>
    <row r="77" spans="1:4" x14ac:dyDescent="0.25">
      <c r="A77">
        <v>2001813009</v>
      </c>
      <c r="B77" s="8">
        <v>8904223818850</v>
      </c>
      <c r="C77">
        <v>1</v>
      </c>
      <c r="D77">
        <f>_xlfn.XLOOKUP('Company X Order Report'!B:B,'Company X SKU Master'!A:A,'Company X SKU Master'!B:B)*C77</f>
        <v>240</v>
      </c>
    </row>
    <row r="78" spans="1:4" x14ac:dyDescent="0.25">
      <c r="A78">
        <v>2001812941</v>
      </c>
      <c r="B78" s="8">
        <v>8904223818706</v>
      </c>
      <c r="C78">
        <v>1</v>
      </c>
      <c r="D78">
        <f>_xlfn.XLOOKUP('Company X Order Report'!B:B,'Company X SKU Master'!A:A,'Company X SKU Master'!B:B)*C78</f>
        <v>127</v>
      </c>
    </row>
    <row r="79" spans="1:4" x14ac:dyDescent="0.25">
      <c r="A79">
        <v>2001812941</v>
      </c>
      <c r="B79" s="8">
        <v>8904223818942</v>
      </c>
      <c r="C79">
        <v>1</v>
      </c>
      <c r="D79">
        <f>_xlfn.XLOOKUP('Company X Order Report'!B:B,'Company X SKU Master'!A:A,'Company X SKU Master'!B:B)*C79</f>
        <v>133</v>
      </c>
    </row>
    <row r="80" spans="1:4" x14ac:dyDescent="0.25">
      <c r="A80">
        <v>2001812941</v>
      </c>
      <c r="B80" s="8">
        <v>8904223818850</v>
      </c>
      <c r="C80">
        <v>1</v>
      </c>
      <c r="D80">
        <f>_xlfn.XLOOKUP('Company X Order Report'!B:B,'Company X SKU Master'!A:A,'Company X SKU Master'!B:B)*C80</f>
        <v>240</v>
      </c>
    </row>
    <row r="81" spans="1:4" x14ac:dyDescent="0.25">
      <c r="A81">
        <v>2001812854</v>
      </c>
      <c r="B81" s="8">
        <v>8904223818478</v>
      </c>
      <c r="C81">
        <v>1</v>
      </c>
      <c r="D81">
        <f>_xlfn.XLOOKUP('Company X Order Report'!B:B,'Company X SKU Master'!A:A,'Company X SKU Master'!B:B)*C81</f>
        <v>350</v>
      </c>
    </row>
    <row r="82" spans="1:4" x14ac:dyDescent="0.25">
      <c r="A82">
        <v>2001812854</v>
      </c>
      <c r="B82" s="8">
        <v>8904223819130</v>
      </c>
      <c r="C82">
        <v>1</v>
      </c>
      <c r="D82">
        <f>_xlfn.XLOOKUP('Company X Order Report'!B:B,'Company X SKU Master'!A:A,'Company X SKU Master'!B:B)*C82</f>
        <v>350</v>
      </c>
    </row>
    <row r="83" spans="1:4" x14ac:dyDescent="0.25">
      <c r="A83">
        <v>2001812854</v>
      </c>
      <c r="B83" s="8">
        <v>8904223819277</v>
      </c>
      <c r="C83">
        <v>1</v>
      </c>
      <c r="D83">
        <f>_xlfn.XLOOKUP('Company X Order Report'!B:B,'Company X SKU Master'!A:A,'Company X SKU Master'!B:B)*C83</f>
        <v>350</v>
      </c>
    </row>
    <row r="84" spans="1:4" x14ac:dyDescent="0.25">
      <c r="A84">
        <v>2001812854</v>
      </c>
      <c r="B84" s="8">
        <v>8904223819284</v>
      </c>
      <c r="C84">
        <v>1</v>
      </c>
      <c r="D84">
        <f>_xlfn.XLOOKUP('Company X Order Report'!B:B,'Company X SKU Master'!A:A,'Company X SKU Master'!B:B)*C84</f>
        <v>350</v>
      </c>
    </row>
    <row r="85" spans="1:4" x14ac:dyDescent="0.25">
      <c r="A85">
        <v>2001812854</v>
      </c>
      <c r="B85" s="8" t="s">
        <v>32</v>
      </c>
      <c r="C85">
        <v>1</v>
      </c>
      <c r="D85">
        <f>_xlfn.XLOOKUP('Company X Order Report'!B:B,'Company X SKU Master'!A:A,'Company X SKU Master'!B:B)*C85</f>
        <v>500</v>
      </c>
    </row>
    <row r="86" spans="1:4" x14ac:dyDescent="0.25">
      <c r="A86">
        <v>2001812854</v>
      </c>
      <c r="B86" s="8">
        <v>8904223819291</v>
      </c>
      <c r="C86">
        <v>2</v>
      </c>
      <c r="D86">
        <f>_xlfn.XLOOKUP('Company X Order Report'!B:B,'Company X SKU Master'!A:A,'Company X SKU Master'!B:B)*C86</f>
        <v>224</v>
      </c>
    </row>
    <row r="87" spans="1:4" x14ac:dyDescent="0.25">
      <c r="A87">
        <v>2001812854</v>
      </c>
      <c r="B87" s="8">
        <v>8904223819031</v>
      </c>
      <c r="C87">
        <v>2</v>
      </c>
      <c r="D87">
        <f>_xlfn.XLOOKUP('Company X Order Report'!B:B,'Company X SKU Master'!A:A,'Company X SKU Master'!B:B)*C87</f>
        <v>224</v>
      </c>
    </row>
    <row r="88" spans="1:4" x14ac:dyDescent="0.25">
      <c r="A88">
        <v>2001812854</v>
      </c>
      <c r="B88" s="8">
        <v>8904223819024</v>
      </c>
      <c r="C88">
        <v>2</v>
      </c>
      <c r="D88">
        <f>_xlfn.XLOOKUP('Company X Order Report'!B:B,'Company X SKU Master'!A:A,'Company X SKU Master'!B:B)*C88</f>
        <v>224</v>
      </c>
    </row>
    <row r="89" spans="1:4" x14ac:dyDescent="0.25">
      <c r="A89">
        <v>2001812838</v>
      </c>
      <c r="B89" s="8">
        <v>8904223818980</v>
      </c>
      <c r="C89">
        <v>1</v>
      </c>
      <c r="D89">
        <f>_xlfn.XLOOKUP('Company X Order Report'!B:B,'Company X SKU Master'!A:A,'Company X SKU Master'!B:B)*C89</f>
        <v>110</v>
      </c>
    </row>
    <row r="90" spans="1:4" x14ac:dyDescent="0.25">
      <c r="A90">
        <v>2001812838</v>
      </c>
      <c r="B90" s="8">
        <v>8904223819031</v>
      </c>
      <c r="C90">
        <v>4</v>
      </c>
      <c r="D90">
        <f>_xlfn.XLOOKUP('Company X Order Report'!B:B,'Company X SKU Master'!A:A,'Company X SKU Master'!B:B)*C90</f>
        <v>448</v>
      </c>
    </row>
    <row r="91" spans="1:4" x14ac:dyDescent="0.25">
      <c r="A91">
        <v>2001812650</v>
      </c>
      <c r="B91" s="8">
        <v>8904223819031</v>
      </c>
      <c r="C91">
        <v>4</v>
      </c>
      <c r="D91">
        <f>_xlfn.XLOOKUP('Company X Order Report'!B:B,'Company X SKU Master'!A:A,'Company X SKU Master'!B:B)*C91</f>
        <v>448</v>
      </c>
    </row>
    <row r="92" spans="1:4" x14ac:dyDescent="0.25">
      <c r="A92">
        <v>2001812650</v>
      </c>
      <c r="B92" s="8">
        <v>8904223819017</v>
      </c>
      <c r="C92">
        <v>1</v>
      </c>
      <c r="D92">
        <f>_xlfn.XLOOKUP('Company X Order Report'!B:B,'Company X SKU Master'!A:A,'Company X SKU Master'!B:B)*C92</f>
        <v>115</v>
      </c>
    </row>
    <row r="93" spans="1:4" x14ac:dyDescent="0.25">
      <c r="A93">
        <v>2001812195</v>
      </c>
      <c r="B93" s="8">
        <v>8904223818706</v>
      </c>
      <c r="C93">
        <v>1</v>
      </c>
      <c r="D93">
        <f>_xlfn.XLOOKUP('Company X Order Report'!B:B,'Company X SKU Master'!A:A,'Company X SKU Master'!B:B)*C93</f>
        <v>127</v>
      </c>
    </row>
    <row r="94" spans="1:4" x14ac:dyDescent="0.25">
      <c r="A94">
        <v>2001812195</v>
      </c>
      <c r="B94" s="8">
        <v>8904223818942</v>
      </c>
      <c r="C94">
        <v>1</v>
      </c>
      <c r="D94">
        <f>_xlfn.XLOOKUP('Company X Order Report'!B:B,'Company X SKU Master'!A:A,'Company X SKU Master'!B:B)*C94</f>
        <v>133</v>
      </c>
    </row>
    <row r="95" spans="1:4" x14ac:dyDescent="0.25">
      <c r="A95">
        <v>2001812195</v>
      </c>
      <c r="B95" s="8">
        <v>8904223818850</v>
      </c>
      <c r="C95">
        <v>1</v>
      </c>
      <c r="D95">
        <f>_xlfn.XLOOKUP('Company X Order Report'!B:B,'Company X SKU Master'!A:A,'Company X SKU Master'!B:B)*C95</f>
        <v>240</v>
      </c>
    </row>
    <row r="96" spans="1:4" x14ac:dyDescent="0.25">
      <c r="A96">
        <v>2001811809</v>
      </c>
      <c r="B96" s="8">
        <v>8904223818706</v>
      </c>
      <c r="C96">
        <v>1</v>
      </c>
      <c r="D96">
        <f>_xlfn.XLOOKUP('Company X Order Report'!B:B,'Company X SKU Master'!A:A,'Company X SKU Master'!B:B)*C96</f>
        <v>127</v>
      </c>
    </row>
    <row r="97" spans="1:4" x14ac:dyDescent="0.25">
      <c r="A97">
        <v>2001811809</v>
      </c>
      <c r="B97" s="8">
        <v>8904223818942</v>
      </c>
      <c r="C97">
        <v>1</v>
      </c>
      <c r="D97">
        <f>_xlfn.XLOOKUP('Company X Order Report'!B:B,'Company X SKU Master'!A:A,'Company X SKU Master'!B:B)*C97</f>
        <v>133</v>
      </c>
    </row>
    <row r="98" spans="1:4" x14ac:dyDescent="0.25">
      <c r="A98">
        <v>2001811809</v>
      </c>
      <c r="B98" s="8">
        <v>8904223818850</v>
      </c>
      <c r="C98">
        <v>1</v>
      </c>
      <c r="D98">
        <f>_xlfn.XLOOKUP('Company X Order Report'!B:B,'Company X SKU Master'!A:A,'Company X SKU Master'!B:B)*C98</f>
        <v>240</v>
      </c>
    </row>
    <row r="99" spans="1:4" x14ac:dyDescent="0.25">
      <c r="A99">
        <v>2001811604</v>
      </c>
      <c r="B99" s="8">
        <v>8904223816214</v>
      </c>
      <c r="C99">
        <v>1</v>
      </c>
      <c r="D99">
        <f>_xlfn.XLOOKUP('Company X Order Report'!B:B,'Company X SKU Master'!A:A,'Company X SKU Master'!B:B)*C99</f>
        <v>120</v>
      </c>
    </row>
    <row r="100" spans="1:4" x14ac:dyDescent="0.25">
      <c r="A100">
        <v>2001811604</v>
      </c>
      <c r="B100" s="8">
        <v>8904223818669</v>
      </c>
      <c r="C100">
        <v>2</v>
      </c>
      <c r="D100">
        <f>_xlfn.XLOOKUP('Company X Order Report'!B:B,'Company X SKU Master'!A:A,'Company X SKU Master'!B:B)*C100</f>
        <v>480</v>
      </c>
    </row>
    <row r="101" spans="1:4" x14ac:dyDescent="0.25">
      <c r="A101">
        <v>2001811604</v>
      </c>
      <c r="B101" s="8">
        <v>8904223818683</v>
      </c>
      <c r="C101">
        <v>1</v>
      </c>
      <c r="D101">
        <f>_xlfn.XLOOKUP('Company X Order Report'!B:B,'Company X SKU Master'!A:A,'Company X SKU Master'!B:B)*C101</f>
        <v>121</v>
      </c>
    </row>
    <row r="102" spans="1:4" x14ac:dyDescent="0.25">
      <c r="A102">
        <v>2001811475</v>
      </c>
      <c r="B102" s="8">
        <v>8904223818706</v>
      </c>
      <c r="C102">
        <v>1</v>
      </c>
      <c r="D102">
        <f>_xlfn.XLOOKUP('Company X Order Report'!B:B,'Company X SKU Master'!A:A,'Company X SKU Master'!B:B)*C102</f>
        <v>127</v>
      </c>
    </row>
    <row r="103" spans="1:4" x14ac:dyDescent="0.25">
      <c r="A103">
        <v>2001811475</v>
      </c>
      <c r="B103" s="8">
        <v>8904223818669</v>
      </c>
      <c r="C103">
        <v>1</v>
      </c>
      <c r="D103">
        <f>_xlfn.XLOOKUP('Company X Order Report'!B:B,'Company X SKU Master'!A:A,'Company X SKU Master'!B:B)*C103</f>
        <v>240</v>
      </c>
    </row>
    <row r="104" spans="1:4" x14ac:dyDescent="0.25">
      <c r="A104">
        <v>2001811475</v>
      </c>
      <c r="B104" s="8">
        <v>8904223819499</v>
      </c>
      <c r="C104">
        <v>1</v>
      </c>
      <c r="D104">
        <f>_xlfn.XLOOKUP('Company X Order Report'!B:B,'Company X SKU Master'!A:A,'Company X SKU Master'!B:B)*C104</f>
        <v>210</v>
      </c>
    </row>
    <row r="105" spans="1:4" x14ac:dyDescent="0.25">
      <c r="A105">
        <v>2001811475</v>
      </c>
      <c r="B105" s="8">
        <v>8904223819031</v>
      </c>
      <c r="C105">
        <v>1</v>
      </c>
      <c r="D105">
        <f>_xlfn.XLOOKUP('Company X Order Report'!B:B,'Company X SKU Master'!A:A,'Company X SKU Master'!B:B)*C105</f>
        <v>112</v>
      </c>
    </row>
    <row r="106" spans="1:4" x14ac:dyDescent="0.25">
      <c r="A106">
        <v>2001811466</v>
      </c>
      <c r="B106" s="8">
        <v>8904223818706</v>
      </c>
      <c r="C106">
        <v>1</v>
      </c>
      <c r="D106">
        <f>_xlfn.XLOOKUP('Company X Order Report'!B:B,'Company X SKU Master'!A:A,'Company X SKU Master'!B:B)*C106</f>
        <v>127</v>
      </c>
    </row>
    <row r="107" spans="1:4" x14ac:dyDescent="0.25">
      <c r="A107">
        <v>2001811466</v>
      </c>
      <c r="B107" s="8">
        <v>8904223818850</v>
      </c>
      <c r="C107">
        <v>1</v>
      </c>
      <c r="D107">
        <f>_xlfn.XLOOKUP('Company X Order Report'!B:B,'Company X SKU Master'!A:A,'Company X SKU Master'!B:B)*C107</f>
        <v>240</v>
      </c>
    </row>
    <row r="108" spans="1:4" x14ac:dyDescent="0.25">
      <c r="A108">
        <v>2001811466</v>
      </c>
      <c r="B108" s="8">
        <v>8904223819468</v>
      </c>
      <c r="C108">
        <v>1</v>
      </c>
      <c r="D108">
        <f>_xlfn.XLOOKUP('Company X Order Report'!B:B,'Company X SKU Master'!A:A,'Company X SKU Master'!B:B)*C108</f>
        <v>240</v>
      </c>
    </row>
    <row r="109" spans="1:4" x14ac:dyDescent="0.25">
      <c r="A109">
        <v>2001811363</v>
      </c>
      <c r="B109" s="8">
        <v>8904223815859</v>
      </c>
      <c r="C109">
        <v>1</v>
      </c>
      <c r="D109">
        <f>_xlfn.XLOOKUP('Company X Order Report'!B:B,'Company X SKU Master'!A:A,'Company X SKU Master'!B:B)*C109</f>
        <v>165</v>
      </c>
    </row>
    <row r="110" spans="1:4" x14ac:dyDescent="0.25">
      <c r="A110">
        <v>2001811363</v>
      </c>
      <c r="B110" s="8">
        <v>8904223818751</v>
      </c>
      <c r="C110">
        <v>1</v>
      </c>
      <c r="D110">
        <f>_xlfn.XLOOKUP('Company X Order Report'!B:B,'Company X SKU Master'!A:A,'Company X SKU Master'!B:B)*C110</f>
        <v>113</v>
      </c>
    </row>
    <row r="111" spans="1:4" x14ac:dyDescent="0.25">
      <c r="A111">
        <v>2001811363</v>
      </c>
      <c r="B111" s="8">
        <v>8904223815873</v>
      </c>
      <c r="C111">
        <v>1</v>
      </c>
      <c r="D111">
        <f>_xlfn.XLOOKUP('Company X Order Report'!B:B,'Company X SKU Master'!A:A,'Company X SKU Master'!B:B)*C111</f>
        <v>65</v>
      </c>
    </row>
    <row r="112" spans="1:4" x14ac:dyDescent="0.25">
      <c r="A112">
        <v>2001811363</v>
      </c>
      <c r="B112" s="8">
        <v>8904223815859</v>
      </c>
      <c r="C112">
        <v>1</v>
      </c>
      <c r="D112">
        <f>_xlfn.XLOOKUP('Company X Order Report'!B:B,'Company X SKU Master'!A:A,'Company X SKU Master'!B:B)*C112</f>
        <v>165</v>
      </c>
    </row>
    <row r="113" spans="1:4" x14ac:dyDescent="0.25">
      <c r="A113">
        <v>2001811306</v>
      </c>
      <c r="B113" s="8">
        <v>8904223819352</v>
      </c>
      <c r="C113">
        <v>1</v>
      </c>
      <c r="D113">
        <f>_xlfn.XLOOKUP('Company X Order Report'!B:B,'Company X SKU Master'!A:A,'Company X SKU Master'!B:B)*C113</f>
        <v>165</v>
      </c>
    </row>
    <row r="114" spans="1:4" x14ac:dyDescent="0.25">
      <c r="A114">
        <v>2001811306</v>
      </c>
      <c r="B114" s="8">
        <v>8904223819543</v>
      </c>
      <c r="C114">
        <v>1</v>
      </c>
      <c r="D114">
        <f>_xlfn.XLOOKUP('Company X Order Report'!B:B,'Company X SKU Master'!A:A,'Company X SKU Master'!B:B)*C114</f>
        <v>300</v>
      </c>
    </row>
    <row r="115" spans="1:4" x14ac:dyDescent="0.25">
      <c r="A115">
        <v>2001811306</v>
      </c>
      <c r="B115" s="8">
        <v>8904223819147</v>
      </c>
      <c r="C115">
        <v>1</v>
      </c>
      <c r="D115">
        <f>_xlfn.XLOOKUP('Company X Order Report'!B:B,'Company X SKU Master'!A:A,'Company X SKU Master'!B:B)*C115</f>
        <v>240</v>
      </c>
    </row>
    <row r="116" spans="1:4" x14ac:dyDescent="0.25">
      <c r="A116">
        <v>2001811306</v>
      </c>
      <c r="B116" s="8">
        <v>8904223819468</v>
      </c>
      <c r="C116">
        <v>1</v>
      </c>
      <c r="D116">
        <f>_xlfn.XLOOKUP('Company X Order Report'!B:B,'Company X SKU Master'!A:A,'Company X SKU Master'!B:B)*C116</f>
        <v>240</v>
      </c>
    </row>
    <row r="117" spans="1:4" x14ac:dyDescent="0.25">
      <c r="A117">
        <v>2001811305</v>
      </c>
      <c r="B117" s="8">
        <v>8904223816214</v>
      </c>
      <c r="C117">
        <v>1</v>
      </c>
      <c r="D117">
        <f>_xlfn.XLOOKUP('Company X Order Report'!B:B,'Company X SKU Master'!A:A,'Company X SKU Master'!B:B)*C117</f>
        <v>120</v>
      </c>
    </row>
    <row r="118" spans="1:4" x14ac:dyDescent="0.25">
      <c r="A118">
        <v>2001811305</v>
      </c>
      <c r="B118" s="8">
        <v>8904223819499</v>
      </c>
      <c r="C118">
        <v>1</v>
      </c>
      <c r="D118">
        <f>_xlfn.XLOOKUP('Company X Order Report'!B:B,'Company X SKU Master'!A:A,'Company X SKU Master'!B:B)*C118</f>
        <v>210</v>
      </c>
    </row>
    <row r="119" spans="1:4" x14ac:dyDescent="0.25">
      <c r="A119">
        <v>2001811305</v>
      </c>
      <c r="B119" s="8">
        <v>8904223819505</v>
      </c>
      <c r="C119">
        <v>1</v>
      </c>
      <c r="D119">
        <f>_xlfn.XLOOKUP('Company X Order Report'!B:B,'Company X SKU Master'!A:A,'Company X SKU Master'!B:B)*C119</f>
        <v>210</v>
      </c>
    </row>
    <row r="120" spans="1:4" x14ac:dyDescent="0.25">
      <c r="A120">
        <v>2001811305</v>
      </c>
      <c r="B120" s="8">
        <v>8904223819512</v>
      </c>
      <c r="C120">
        <v>1</v>
      </c>
      <c r="D120">
        <f>_xlfn.XLOOKUP('Company X Order Report'!B:B,'Company X SKU Master'!A:A,'Company X SKU Master'!B:B)*C120</f>
        <v>210</v>
      </c>
    </row>
    <row r="121" spans="1:4" x14ac:dyDescent="0.25">
      <c r="A121">
        <v>2001811229</v>
      </c>
      <c r="B121" s="8">
        <v>8904223819468</v>
      </c>
      <c r="C121">
        <v>1</v>
      </c>
      <c r="D121">
        <f>_xlfn.XLOOKUP('Company X Order Report'!B:B,'Company X SKU Master'!A:A,'Company X SKU Master'!B:B)*C121</f>
        <v>240</v>
      </c>
    </row>
    <row r="122" spans="1:4" x14ac:dyDescent="0.25">
      <c r="A122">
        <v>2001811229</v>
      </c>
      <c r="B122" s="8">
        <v>8904223819345</v>
      </c>
      <c r="C122">
        <v>1</v>
      </c>
      <c r="D122">
        <f>_xlfn.XLOOKUP('Company X Order Report'!B:B,'Company X SKU Master'!A:A,'Company X SKU Master'!B:B)*C122</f>
        <v>165</v>
      </c>
    </row>
    <row r="123" spans="1:4" x14ac:dyDescent="0.25">
      <c r="A123">
        <v>2001811229</v>
      </c>
      <c r="B123" s="8">
        <v>8904223818874</v>
      </c>
      <c r="C123">
        <v>1</v>
      </c>
      <c r="D123">
        <f>_xlfn.XLOOKUP('Company X Order Report'!B:B,'Company X SKU Master'!A:A,'Company X SKU Master'!B:B)*C123</f>
        <v>100</v>
      </c>
    </row>
    <row r="124" spans="1:4" x14ac:dyDescent="0.25">
      <c r="A124">
        <v>2001811192</v>
      </c>
      <c r="B124" s="8">
        <v>8904223816214</v>
      </c>
      <c r="C124">
        <v>1</v>
      </c>
      <c r="D124">
        <f>_xlfn.XLOOKUP('Company X Order Report'!B:B,'Company X SKU Master'!A:A,'Company X SKU Master'!B:B)*C124</f>
        <v>120</v>
      </c>
    </row>
    <row r="125" spans="1:4" x14ac:dyDescent="0.25">
      <c r="A125">
        <v>2001811192</v>
      </c>
      <c r="B125" s="8">
        <v>8904223818874</v>
      </c>
      <c r="C125">
        <v>1</v>
      </c>
      <c r="D125">
        <f>_xlfn.XLOOKUP('Company X Order Report'!B:B,'Company X SKU Master'!A:A,'Company X SKU Master'!B:B)*C125</f>
        <v>100</v>
      </c>
    </row>
    <row r="126" spans="1:4" x14ac:dyDescent="0.25">
      <c r="A126">
        <v>2001811192</v>
      </c>
      <c r="B126" s="8">
        <v>8904223818881</v>
      </c>
      <c r="C126">
        <v>1</v>
      </c>
      <c r="D126">
        <f>_xlfn.XLOOKUP('Company X Order Report'!B:B,'Company X SKU Master'!A:A,'Company X SKU Master'!B:B)*C126</f>
        <v>140</v>
      </c>
    </row>
    <row r="127" spans="1:4" x14ac:dyDescent="0.25">
      <c r="A127">
        <v>2001811192</v>
      </c>
      <c r="B127" s="8">
        <v>8904223819291</v>
      </c>
      <c r="C127">
        <v>2</v>
      </c>
      <c r="D127">
        <f>_xlfn.XLOOKUP('Company X Order Report'!B:B,'Company X SKU Master'!A:A,'Company X SKU Master'!B:B)*C127</f>
        <v>224</v>
      </c>
    </row>
    <row r="128" spans="1:4" x14ac:dyDescent="0.25">
      <c r="A128">
        <v>2001811192</v>
      </c>
      <c r="B128" s="8">
        <v>8904223819031</v>
      </c>
      <c r="C128">
        <v>2</v>
      </c>
      <c r="D128">
        <f>_xlfn.XLOOKUP('Company X Order Report'!B:B,'Company X SKU Master'!A:A,'Company X SKU Master'!B:B)*C128</f>
        <v>224</v>
      </c>
    </row>
    <row r="129" spans="1:4" x14ac:dyDescent="0.25">
      <c r="A129">
        <v>2001811192</v>
      </c>
      <c r="B129" s="8">
        <v>8904223819024</v>
      </c>
      <c r="C129">
        <v>2</v>
      </c>
      <c r="D129">
        <f>_xlfn.XLOOKUP('Company X Order Report'!B:B,'Company X SKU Master'!A:A,'Company X SKU Master'!B:B)*C129</f>
        <v>224</v>
      </c>
    </row>
    <row r="130" spans="1:4" x14ac:dyDescent="0.25">
      <c r="A130">
        <v>2001811153</v>
      </c>
      <c r="B130" s="8">
        <v>8904223818706</v>
      </c>
      <c r="C130">
        <v>1</v>
      </c>
      <c r="D130">
        <f>_xlfn.XLOOKUP('Company X Order Report'!B:B,'Company X SKU Master'!A:A,'Company X SKU Master'!B:B)*C130</f>
        <v>127</v>
      </c>
    </row>
    <row r="131" spans="1:4" x14ac:dyDescent="0.25">
      <c r="A131">
        <v>2001811153</v>
      </c>
      <c r="B131" s="8">
        <v>8904223818850</v>
      </c>
      <c r="C131">
        <v>1</v>
      </c>
      <c r="D131">
        <f>_xlfn.XLOOKUP('Company X Order Report'!B:B,'Company X SKU Master'!A:A,'Company X SKU Master'!B:B)*C131</f>
        <v>240</v>
      </c>
    </row>
    <row r="132" spans="1:4" x14ac:dyDescent="0.25">
      <c r="A132">
        <v>2001811153</v>
      </c>
      <c r="B132" s="8">
        <v>8904223819468</v>
      </c>
      <c r="C132">
        <v>1</v>
      </c>
      <c r="D132">
        <f>_xlfn.XLOOKUP('Company X Order Report'!B:B,'Company X SKU Master'!A:A,'Company X SKU Master'!B:B)*C132</f>
        <v>240</v>
      </c>
    </row>
    <row r="133" spans="1:4" x14ac:dyDescent="0.25">
      <c r="A133">
        <v>2001811058</v>
      </c>
      <c r="B133" s="8">
        <v>8904223818706</v>
      </c>
      <c r="C133">
        <v>1</v>
      </c>
      <c r="D133">
        <f>_xlfn.XLOOKUP('Company X Order Report'!B:B,'Company X SKU Master'!A:A,'Company X SKU Master'!B:B)*C133</f>
        <v>127</v>
      </c>
    </row>
    <row r="134" spans="1:4" x14ac:dyDescent="0.25">
      <c r="A134">
        <v>2001811058</v>
      </c>
      <c r="B134" s="8">
        <v>8904223818942</v>
      </c>
      <c r="C134">
        <v>1</v>
      </c>
      <c r="D134">
        <f>_xlfn.XLOOKUP('Company X Order Report'!B:B,'Company X SKU Master'!A:A,'Company X SKU Master'!B:B)*C134</f>
        <v>133</v>
      </c>
    </row>
    <row r="135" spans="1:4" x14ac:dyDescent="0.25">
      <c r="A135">
        <v>2001811058</v>
      </c>
      <c r="B135" s="8">
        <v>8904223818850</v>
      </c>
      <c r="C135">
        <v>1</v>
      </c>
      <c r="D135">
        <f>_xlfn.XLOOKUP('Company X Order Report'!B:B,'Company X SKU Master'!A:A,'Company X SKU Master'!B:B)*C135</f>
        <v>240</v>
      </c>
    </row>
    <row r="136" spans="1:4" x14ac:dyDescent="0.25">
      <c r="A136">
        <v>2001811039</v>
      </c>
      <c r="B136" s="8">
        <v>8904223818706</v>
      </c>
      <c r="C136">
        <v>1</v>
      </c>
      <c r="D136">
        <f>_xlfn.XLOOKUP('Company X Order Report'!B:B,'Company X SKU Master'!A:A,'Company X SKU Master'!B:B)*C136</f>
        <v>127</v>
      </c>
    </row>
    <row r="137" spans="1:4" x14ac:dyDescent="0.25">
      <c r="A137">
        <v>2001811039</v>
      </c>
      <c r="B137" s="8">
        <v>8904223818683</v>
      </c>
      <c r="C137">
        <v>1</v>
      </c>
      <c r="D137">
        <f>_xlfn.XLOOKUP('Company X Order Report'!B:B,'Company X SKU Master'!A:A,'Company X SKU Master'!B:B)*C137</f>
        <v>121</v>
      </c>
    </row>
    <row r="138" spans="1:4" x14ac:dyDescent="0.25">
      <c r="A138">
        <v>2001811039</v>
      </c>
      <c r="B138" s="8">
        <v>8904223818850</v>
      </c>
      <c r="C138">
        <v>1</v>
      </c>
      <c r="D138">
        <f>_xlfn.XLOOKUP('Company X Order Report'!B:B,'Company X SKU Master'!A:A,'Company X SKU Master'!B:B)*C138</f>
        <v>240</v>
      </c>
    </row>
    <row r="139" spans="1:4" x14ac:dyDescent="0.25">
      <c r="A139">
        <v>2001810697</v>
      </c>
      <c r="B139" s="8">
        <v>8904223818706</v>
      </c>
      <c r="C139">
        <v>1</v>
      </c>
      <c r="D139">
        <f>_xlfn.XLOOKUP('Company X Order Report'!B:B,'Company X SKU Master'!A:A,'Company X SKU Master'!B:B)*C139</f>
        <v>127</v>
      </c>
    </row>
    <row r="140" spans="1:4" x14ac:dyDescent="0.25">
      <c r="A140">
        <v>2001810697</v>
      </c>
      <c r="B140" s="8">
        <v>8904223818850</v>
      </c>
      <c r="C140">
        <v>1</v>
      </c>
      <c r="D140">
        <f>_xlfn.XLOOKUP('Company X Order Report'!B:B,'Company X SKU Master'!A:A,'Company X SKU Master'!B:B)*C140</f>
        <v>240</v>
      </c>
    </row>
    <row r="141" spans="1:4" x14ac:dyDescent="0.25">
      <c r="A141">
        <v>2001810697</v>
      </c>
      <c r="B141" s="8">
        <v>8904223819468</v>
      </c>
      <c r="C141">
        <v>1</v>
      </c>
      <c r="D141">
        <f>_xlfn.XLOOKUP('Company X Order Report'!B:B,'Company X SKU Master'!A:A,'Company X SKU Master'!B:B)*C141</f>
        <v>240</v>
      </c>
    </row>
    <row r="142" spans="1:4" x14ac:dyDescent="0.25">
      <c r="A142">
        <v>2001810549</v>
      </c>
      <c r="B142" s="8">
        <v>8904223819468</v>
      </c>
      <c r="C142">
        <v>1</v>
      </c>
      <c r="D142">
        <f>_xlfn.XLOOKUP('Company X Order Report'!B:B,'Company X SKU Master'!A:A,'Company X SKU Master'!B:B)*C142</f>
        <v>240</v>
      </c>
    </row>
    <row r="143" spans="1:4" x14ac:dyDescent="0.25">
      <c r="A143">
        <v>2001810549</v>
      </c>
      <c r="B143" s="8">
        <v>8904223818454</v>
      </c>
      <c r="C143">
        <v>1</v>
      </c>
      <c r="D143">
        <f>_xlfn.XLOOKUP('Company X Order Report'!B:B,'Company X SKU Master'!A:A,'Company X SKU Master'!B:B)*C143</f>
        <v>232</v>
      </c>
    </row>
    <row r="144" spans="1:4" x14ac:dyDescent="0.25">
      <c r="A144">
        <v>2001810549</v>
      </c>
      <c r="B144" s="8">
        <v>8904223818669</v>
      </c>
      <c r="C144">
        <v>1</v>
      </c>
      <c r="D144">
        <f>_xlfn.XLOOKUP('Company X Order Report'!B:B,'Company X SKU Master'!A:A,'Company X SKU Master'!B:B)*C144</f>
        <v>240</v>
      </c>
    </row>
    <row r="145" spans="1:4" x14ac:dyDescent="0.25">
      <c r="A145">
        <v>2001810549</v>
      </c>
      <c r="B145" s="8">
        <v>8904223818638</v>
      </c>
      <c r="C145">
        <v>2</v>
      </c>
      <c r="D145">
        <f>_xlfn.XLOOKUP('Company X Order Report'!B:B,'Company X SKU Master'!A:A,'Company X SKU Master'!B:B)*C145</f>
        <v>274</v>
      </c>
    </row>
    <row r="146" spans="1:4" x14ac:dyDescent="0.25">
      <c r="A146">
        <v>2001810281</v>
      </c>
      <c r="B146" s="8">
        <v>8904223818706</v>
      </c>
      <c r="C146">
        <v>1</v>
      </c>
      <c r="D146">
        <f>_xlfn.XLOOKUP('Company X Order Report'!B:B,'Company X SKU Master'!A:A,'Company X SKU Master'!B:B)*C146</f>
        <v>127</v>
      </c>
    </row>
    <row r="147" spans="1:4" x14ac:dyDescent="0.25">
      <c r="A147">
        <v>2001810281</v>
      </c>
      <c r="B147" s="8">
        <v>8904223818942</v>
      </c>
      <c r="C147">
        <v>1</v>
      </c>
      <c r="D147">
        <f>_xlfn.XLOOKUP('Company X Order Report'!B:B,'Company X SKU Master'!A:A,'Company X SKU Master'!B:B)*C147</f>
        <v>133</v>
      </c>
    </row>
    <row r="148" spans="1:4" x14ac:dyDescent="0.25">
      <c r="A148">
        <v>2001810281</v>
      </c>
      <c r="B148" s="8">
        <v>8904223818850</v>
      </c>
      <c r="C148">
        <v>1</v>
      </c>
      <c r="D148">
        <f>_xlfn.XLOOKUP('Company X Order Report'!B:B,'Company X SKU Master'!A:A,'Company X SKU Master'!B:B)*C148</f>
        <v>240</v>
      </c>
    </row>
    <row r="149" spans="1:4" x14ac:dyDescent="0.25">
      <c r="A149">
        <v>2001810125</v>
      </c>
      <c r="B149" s="8">
        <v>8904223818706</v>
      </c>
      <c r="C149">
        <v>1</v>
      </c>
      <c r="D149">
        <f>_xlfn.XLOOKUP('Company X Order Report'!B:B,'Company X SKU Master'!A:A,'Company X SKU Master'!B:B)*C149</f>
        <v>127</v>
      </c>
    </row>
    <row r="150" spans="1:4" x14ac:dyDescent="0.25">
      <c r="A150">
        <v>2001810125</v>
      </c>
      <c r="B150" s="8">
        <v>8904223818942</v>
      </c>
      <c r="C150">
        <v>1</v>
      </c>
      <c r="D150">
        <f>_xlfn.XLOOKUP('Company X Order Report'!B:B,'Company X SKU Master'!A:A,'Company X SKU Master'!B:B)*C150</f>
        <v>133</v>
      </c>
    </row>
    <row r="151" spans="1:4" x14ac:dyDescent="0.25">
      <c r="A151">
        <v>2001810125</v>
      </c>
      <c r="B151" s="8">
        <v>8904223818850</v>
      </c>
      <c r="C151">
        <v>1</v>
      </c>
      <c r="D151">
        <f>_xlfn.XLOOKUP('Company X Order Report'!B:B,'Company X SKU Master'!A:A,'Company X SKU Master'!B:B)*C151</f>
        <v>240</v>
      </c>
    </row>
    <row r="152" spans="1:4" x14ac:dyDescent="0.25">
      <c r="A152">
        <v>2001810104</v>
      </c>
      <c r="B152" s="8">
        <v>8904223818850</v>
      </c>
      <c r="C152">
        <v>1</v>
      </c>
      <c r="D152">
        <f>_xlfn.XLOOKUP('Company X Order Report'!B:B,'Company X SKU Master'!A:A,'Company X SKU Master'!B:B)*C152</f>
        <v>240</v>
      </c>
    </row>
    <row r="153" spans="1:4" x14ac:dyDescent="0.25">
      <c r="A153">
        <v>2001810104</v>
      </c>
      <c r="B153" s="8">
        <v>8904223818683</v>
      </c>
      <c r="C153">
        <v>1</v>
      </c>
      <c r="D153">
        <f>_xlfn.XLOOKUP('Company X Order Report'!B:B,'Company X SKU Master'!A:A,'Company X SKU Master'!B:B)*C153</f>
        <v>121</v>
      </c>
    </row>
    <row r="154" spans="1:4" x14ac:dyDescent="0.25">
      <c r="A154">
        <v>2001810104</v>
      </c>
      <c r="B154" s="8">
        <v>8904223819468</v>
      </c>
      <c r="C154">
        <v>1</v>
      </c>
      <c r="D154">
        <f>_xlfn.XLOOKUP('Company X Order Report'!B:B,'Company X SKU Master'!A:A,'Company X SKU Master'!B:B)*C154</f>
        <v>240</v>
      </c>
    </row>
    <row r="155" spans="1:4" x14ac:dyDescent="0.25">
      <c r="A155">
        <v>2001809934</v>
      </c>
      <c r="B155" s="8">
        <v>8904223818850</v>
      </c>
      <c r="C155">
        <v>1</v>
      </c>
      <c r="D155">
        <f>_xlfn.XLOOKUP('Company X Order Report'!B:B,'Company X SKU Master'!A:A,'Company X SKU Master'!B:B)*C155</f>
        <v>240</v>
      </c>
    </row>
    <row r="156" spans="1:4" x14ac:dyDescent="0.25">
      <c r="A156">
        <v>2001809934</v>
      </c>
      <c r="B156" s="8">
        <v>8904223818683</v>
      </c>
      <c r="C156">
        <v>1</v>
      </c>
      <c r="D156">
        <f>_xlfn.XLOOKUP('Company X Order Report'!B:B,'Company X SKU Master'!A:A,'Company X SKU Master'!B:B)*C156</f>
        <v>121</v>
      </c>
    </row>
    <row r="157" spans="1:4" x14ac:dyDescent="0.25">
      <c r="A157">
        <v>2001809917</v>
      </c>
      <c r="B157" s="8">
        <v>8904223819499</v>
      </c>
      <c r="C157">
        <v>1</v>
      </c>
      <c r="D157">
        <f>_xlfn.XLOOKUP('Company X Order Report'!B:B,'Company X SKU Master'!A:A,'Company X SKU Master'!B:B)*C157</f>
        <v>210</v>
      </c>
    </row>
    <row r="158" spans="1:4" x14ac:dyDescent="0.25">
      <c r="A158">
        <v>2001809917</v>
      </c>
      <c r="B158" s="8">
        <v>8904223819505</v>
      </c>
      <c r="C158">
        <v>1</v>
      </c>
      <c r="D158">
        <f>_xlfn.XLOOKUP('Company X Order Report'!B:B,'Company X SKU Master'!A:A,'Company X SKU Master'!B:B)*C158</f>
        <v>210</v>
      </c>
    </row>
    <row r="159" spans="1:4" x14ac:dyDescent="0.25">
      <c r="A159">
        <v>2001809917</v>
      </c>
      <c r="B159" s="8">
        <v>8904223819512</v>
      </c>
      <c r="C159">
        <v>1</v>
      </c>
      <c r="D159">
        <f>_xlfn.XLOOKUP('Company X Order Report'!B:B,'Company X SKU Master'!A:A,'Company X SKU Master'!B:B)*C159</f>
        <v>210</v>
      </c>
    </row>
    <row r="160" spans="1:4" x14ac:dyDescent="0.25">
      <c r="A160">
        <v>2001809820</v>
      </c>
      <c r="B160" s="8">
        <v>8904223819277</v>
      </c>
      <c r="C160">
        <v>1</v>
      </c>
      <c r="D160">
        <f>_xlfn.XLOOKUP('Company X Order Report'!B:B,'Company X SKU Master'!A:A,'Company X SKU Master'!B:B)*C160</f>
        <v>350</v>
      </c>
    </row>
    <row r="161" spans="1:4" x14ac:dyDescent="0.25">
      <c r="A161">
        <v>2001809820</v>
      </c>
      <c r="B161" s="8">
        <v>8904223818478</v>
      </c>
      <c r="C161">
        <v>1</v>
      </c>
      <c r="D161">
        <f>_xlfn.XLOOKUP('Company X Order Report'!B:B,'Company X SKU Master'!A:A,'Company X SKU Master'!B:B)*C161</f>
        <v>350</v>
      </c>
    </row>
    <row r="162" spans="1:4" x14ac:dyDescent="0.25">
      <c r="A162">
        <v>2001809820</v>
      </c>
      <c r="B162" s="8">
        <v>8904223819284</v>
      </c>
      <c r="C162">
        <v>1</v>
      </c>
      <c r="D162">
        <f>_xlfn.XLOOKUP('Company X Order Report'!B:B,'Company X SKU Master'!A:A,'Company X SKU Master'!B:B)*C162</f>
        <v>350</v>
      </c>
    </row>
    <row r="163" spans="1:4" x14ac:dyDescent="0.25">
      <c r="A163">
        <v>2001809820</v>
      </c>
      <c r="B163" s="8">
        <v>8904223819130</v>
      </c>
      <c r="C163">
        <v>1</v>
      </c>
      <c r="D163">
        <f>_xlfn.XLOOKUP('Company X Order Report'!B:B,'Company X SKU Master'!A:A,'Company X SKU Master'!B:B)*C163</f>
        <v>350</v>
      </c>
    </row>
    <row r="164" spans="1:4" x14ac:dyDescent="0.25">
      <c r="A164">
        <v>2001809820</v>
      </c>
      <c r="B164" s="8">
        <v>8904223819031</v>
      </c>
      <c r="C164">
        <v>2</v>
      </c>
      <c r="D164">
        <f>_xlfn.XLOOKUP('Company X Order Report'!B:B,'Company X SKU Master'!A:A,'Company X SKU Master'!B:B)*C164</f>
        <v>224</v>
      </c>
    </row>
    <row r="165" spans="1:4" x14ac:dyDescent="0.25">
      <c r="A165">
        <v>2001809820</v>
      </c>
      <c r="B165" s="8">
        <v>8904223819024</v>
      </c>
      <c r="C165">
        <v>2</v>
      </c>
      <c r="D165">
        <f>_xlfn.XLOOKUP('Company X Order Report'!B:B,'Company X SKU Master'!A:A,'Company X SKU Master'!B:B)*C165</f>
        <v>224</v>
      </c>
    </row>
    <row r="166" spans="1:4" x14ac:dyDescent="0.25">
      <c r="A166">
        <v>2001809820</v>
      </c>
      <c r="B166" s="8">
        <v>8904223816214</v>
      </c>
      <c r="C166">
        <v>1</v>
      </c>
      <c r="D166">
        <f>_xlfn.XLOOKUP('Company X Order Report'!B:B,'Company X SKU Master'!A:A,'Company X SKU Master'!B:B)*C166</f>
        <v>120</v>
      </c>
    </row>
    <row r="167" spans="1:4" x14ac:dyDescent="0.25">
      <c r="A167">
        <v>2001809820</v>
      </c>
      <c r="B167" s="8">
        <v>8904223818874</v>
      </c>
      <c r="C167">
        <v>1</v>
      </c>
      <c r="D167">
        <f>_xlfn.XLOOKUP('Company X Order Report'!B:B,'Company X SKU Master'!A:A,'Company X SKU Master'!B:B)*C167</f>
        <v>100</v>
      </c>
    </row>
    <row r="168" spans="1:4" x14ac:dyDescent="0.25">
      <c r="A168">
        <v>2001809820</v>
      </c>
      <c r="B168" s="8">
        <v>8904223818881</v>
      </c>
      <c r="C168">
        <v>1</v>
      </c>
      <c r="D168">
        <f>_xlfn.XLOOKUP('Company X Order Report'!B:B,'Company X SKU Master'!A:A,'Company X SKU Master'!B:B)*C168</f>
        <v>140</v>
      </c>
    </row>
    <row r="169" spans="1:4" x14ac:dyDescent="0.25">
      <c r="A169">
        <v>2001809820</v>
      </c>
      <c r="B169" s="8">
        <v>8904223818898</v>
      </c>
      <c r="C169">
        <v>1</v>
      </c>
      <c r="D169">
        <f>_xlfn.XLOOKUP('Company X Order Report'!B:B,'Company X SKU Master'!A:A,'Company X SKU Master'!B:B)*C169</f>
        <v>140</v>
      </c>
    </row>
    <row r="170" spans="1:4" x14ac:dyDescent="0.25">
      <c r="A170">
        <v>2001809820</v>
      </c>
      <c r="B170" s="8">
        <v>8904223818706</v>
      </c>
      <c r="C170">
        <v>1</v>
      </c>
      <c r="D170">
        <f>_xlfn.XLOOKUP('Company X Order Report'!B:B,'Company X SKU Master'!A:A,'Company X SKU Master'!B:B)*C170</f>
        <v>127</v>
      </c>
    </row>
    <row r="171" spans="1:4" x14ac:dyDescent="0.25">
      <c r="A171">
        <v>2001809820</v>
      </c>
      <c r="B171" s="8">
        <v>8904223818942</v>
      </c>
      <c r="C171">
        <v>1</v>
      </c>
      <c r="D171">
        <f>_xlfn.XLOOKUP('Company X Order Report'!B:B,'Company X SKU Master'!A:A,'Company X SKU Master'!B:B)*C171</f>
        <v>133</v>
      </c>
    </row>
    <row r="172" spans="1:4" x14ac:dyDescent="0.25">
      <c r="A172">
        <v>2001809820</v>
      </c>
      <c r="B172" s="8">
        <v>8904223818850</v>
      </c>
      <c r="C172">
        <v>1</v>
      </c>
      <c r="D172">
        <f>_xlfn.XLOOKUP('Company X Order Report'!B:B,'Company X SKU Master'!A:A,'Company X SKU Master'!B:B)*C172</f>
        <v>240</v>
      </c>
    </row>
    <row r="173" spans="1:4" x14ac:dyDescent="0.25">
      <c r="A173">
        <v>2001809820</v>
      </c>
      <c r="B173" s="8">
        <v>8904223818454</v>
      </c>
      <c r="C173">
        <v>1</v>
      </c>
      <c r="D173">
        <f>_xlfn.XLOOKUP('Company X Order Report'!B:B,'Company X SKU Master'!A:A,'Company X SKU Master'!B:B)*C173</f>
        <v>232</v>
      </c>
    </row>
    <row r="174" spans="1:4" x14ac:dyDescent="0.25">
      <c r="A174">
        <v>2001809794</v>
      </c>
      <c r="B174" s="8">
        <v>8904223819284</v>
      </c>
      <c r="C174">
        <v>1</v>
      </c>
      <c r="D174">
        <f>_xlfn.XLOOKUP('Company X Order Report'!B:B,'Company X SKU Master'!A:A,'Company X SKU Master'!B:B)*C174</f>
        <v>350</v>
      </c>
    </row>
    <row r="175" spans="1:4" x14ac:dyDescent="0.25">
      <c r="A175">
        <v>2001809794</v>
      </c>
      <c r="B175" s="8">
        <v>8904223819352</v>
      </c>
      <c r="C175">
        <v>1</v>
      </c>
      <c r="D175">
        <f>_xlfn.XLOOKUP('Company X Order Report'!B:B,'Company X SKU Master'!A:A,'Company X SKU Master'!B:B)*C175</f>
        <v>165</v>
      </c>
    </row>
    <row r="176" spans="1:4" x14ac:dyDescent="0.25">
      <c r="A176">
        <v>2001809794</v>
      </c>
      <c r="B176" s="8">
        <v>8904223818935</v>
      </c>
      <c r="C176">
        <v>1</v>
      </c>
      <c r="D176">
        <f>_xlfn.XLOOKUP('Company X Order Report'!B:B,'Company X SKU Master'!A:A,'Company X SKU Master'!B:B)*C176</f>
        <v>120</v>
      </c>
    </row>
    <row r="177" spans="1:4" x14ac:dyDescent="0.25">
      <c r="A177">
        <v>2001809794</v>
      </c>
      <c r="B177" s="8">
        <v>8904223816214</v>
      </c>
      <c r="C177">
        <v>1</v>
      </c>
      <c r="D177">
        <f>_xlfn.XLOOKUP('Company X Order Report'!B:B,'Company X SKU Master'!A:A,'Company X SKU Master'!B:B)*C177</f>
        <v>120</v>
      </c>
    </row>
    <row r="178" spans="1:4" x14ac:dyDescent="0.25">
      <c r="A178">
        <v>2001809794</v>
      </c>
      <c r="B178" s="8">
        <v>8904223818454</v>
      </c>
      <c r="C178">
        <v>1</v>
      </c>
      <c r="D178">
        <f>_xlfn.XLOOKUP('Company X Order Report'!B:B,'Company X SKU Master'!A:A,'Company X SKU Master'!B:B)*C178</f>
        <v>232</v>
      </c>
    </row>
    <row r="179" spans="1:4" x14ac:dyDescent="0.25">
      <c r="A179">
        <v>2001809794</v>
      </c>
      <c r="B179" s="8" t="s">
        <v>33</v>
      </c>
      <c r="C179">
        <v>1</v>
      </c>
      <c r="D179">
        <f>_xlfn.XLOOKUP('Company X Order Report'!B:B,'Company X SKU Master'!A:A,'Company X SKU Master'!B:B)*C179</f>
        <v>500</v>
      </c>
    </row>
    <row r="180" spans="1:4" x14ac:dyDescent="0.25">
      <c r="A180">
        <v>2001809794</v>
      </c>
      <c r="B180" s="8">
        <v>8904223819116</v>
      </c>
      <c r="C180">
        <v>1</v>
      </c>
      <c r="D180">
        <f>_xlfn.XLOOKUP('Company X Order Report'!B:B,'Company X SKU Master'!A:A,'Company X SKU Master'!B:B)*C180</f>
        <v>30</v>
      </c>
    </row>
    <row r="181" spans="1:4" x14ac:dyDescent="0.25">
      <c r="A181">
        <v>2001809592</v>
      </c>
      <c r="B181" s="8">
        <v>8904223818706</v>
      </c>
      <c r="C181">
        <v>1</v>
      </c>
      <c r="D181">
        <f>_xlfn.XLOOKUP('Company X Order Report'!B:B,'Company X SKU Master'!A:A,'Company X SKU Master'!B:B)*C181</f>
        <v>127</v>
      </c>
    </row>
    <row r="182" spans="1:4" x14ac:dyDescent="0.25">
      <c r="A182">
        <v>2001809592</v>
      </c>
      <c r="B182" s="8">
        <v>8904223819024</v>
      </c>
      <c r="C182">
        <v>8</v>
      </c>
      <c r="D182">
        <f>_xlfn.XLOOKUP('Company X Order Report'!B:B,'Company X SKU Master'!A:A,'Company X SKU Master'!B:B)*C182</f>
        <v>896</v>
      </c>
    </row>
    <row r="183" spans="1:4" x14ac:dyDescent="0.25">
      <c r="A183">
        <v>2001809592</v>
      </c>
      <c r="B183" s="8">
        <v>8904223818683</v>
      </c>
      <c r="C183">
        <v>2</v>
      </c>
      <c r="D183">
        <f>_xlfn.XLOOKUP('Company X Order Report'!B:B,'Company X SKU Master'!A:A,'Company X SKU Master'!B:B)*C183</f>
        <v>242</v>
      </c>
    </row>
    <row r="184" spans="1:4" x14ac:dyDescent="0.25">
      <c r="A184">
        <v>2001809592</v>
      </c>
      <c r="B184" s="8">
        <v>8904223818850</v>
      </c>
      <c r="C184">
        <v>1</v>
      </c>
      <c r="D184">
        <f>_xlfn.XLOOKUP('Company X Order Report'!B:B,'Company X SKU Master'!A:A,'Company X SKU Master'!B:B)*C184</f>
        <v>240</v>
      </c>
    </row>
    <row r="185" spans="1:4" x14ac:dyDescent="0.25">
      <c r="A185">
        <v>2001809383</v>
      </c>
      <c r="B185" s="8">
        <v>8904223818706</v>
      </c>
      <c r="C185">
        <v>1</v>
      </c>
      <c r="D185">
        <f>_xlfn.XLOOKUP('Company X Order Report'!B:B,'Company X SKU Master'!A:A,'Company X SKU Master'!B:B)*C185</f>
        <v>127</v>
      </c>
    </row>
    <row r="186" spans="1:4" x14ac:dyDescent="0.25">
      <c r="A186">
        <v>2001809383</v>
      </c>
      <c r="B186" s="8">
        <v>8904223818850</v>
      </c>
      <c r="C186">
        <v>1</v>
      </c>
      <c r="D186">
        <f>_xlfn.XLOOKUP('Company X Order Report'!B:B,'Company X SKU Master'!A:A,'Company X SKU Master'!B:B)*C186</f>
        <v>240</v>
      </c>
    </row>
    <row r="187" spans="1:4" x14ac:dyDescent="0.25">
      <c r="A187">
        <v>2001809383</v>
      </c>
      <c r="B187" s="8">
        <v>8904223819468</v>
      </c>
      <c r="C187">
        <v>1</v>
      </c>
      <c r="D187">
        <f>_xlfn.XLOOKUP('Company X Order Report'!B:B,'Company X SKU Master'!A:A,'Company X SKU Master'!B:B)*C187</f>
        <v>240</v>
      </c>
    </row>
    <row r="188" spans="1:4" x14ac:dyDescent="0.25">
      <c r="A188">
        <v>2001809270</v>
      </c>
      <c r="B188" s="8">
        <v>8904223818706</v>
      </c>
      <c r="C188">
        <v>1</v>
      </c>
      <c r="D188">
        <f>_xlfn.XLOOKUP('Company X Order Report'!B:B,'Company X SKU Master'!A:A,'Company X SKU Master'!B:B)*C188</f>
        <v>127</v>
      </c>
    </row>
    <row r="189" spans="1:4" x14ac:dyDescent="0.25">
      <c r="A189">
        <v>2001809270</v>
      </c>
      <c r="B189" s="8">
        <v>8904223818942</v>
      </c>
      <c r="C189">
        <v>1</v>
      </c>
      <c r="D189">
        <f>_xlfn.XLOOKUP('Company X Order Report'!B:B,'Company X SKU Master'!A:A,'Company X SKU Master'!B:B)*C189</f>
        <v>133</v>
      </c>
    </row>
    <row r="190" spans="1:4" x14ac:dyDescent="0.25">
      <c r="A190">
        <v>2001809270</v>
      </c>
      <c r="B190" s="8">
        <v>8904223818850</v>
      </c>
      <c r="C190">
        <v>1</v>
      </c>
      <c r="D190">
        <f>_xlfn.XLOOKUP('Company X Order Report'!B:B,'Company X SKU Master'!A:A,'Company X SKU Master'!B:B)*C190</f>
        <v>240</v>
      </c>
    </row>
    <row r="191" spans="1:4" x14ac:dyDescent="0.25">
      <c r="A191">
        <v>2001808992</v>
      </c>
      <c r="B191" s="8">
        <v>8904223818706</v>
      </c>
      <c r="C191">
        <v>1</v>
      </c>
      <c r="D191">
        <f>_xlfn.XLOOKUP('Company X Order Report'!B:B,'Company X SKU Master'!A:A,'Company X SKU Master'!B:B)*C191</f>
        <v>127</v>
      </c>
    </row>
    <row r="192" spans="1:4" x14ac:dyDescent="0.25">
      <c r="A192">
        <v>2001808992</v>
      </c>
      <c r="B192" s="8">
        <v>8904223818942</v>
      </c>
      <c r="C192">
        <v>1</v>
      </c>
      <c r="D192">
        <f>_xlfn.XLOOKUP('Company X Order Report'!B:B,'Company X SKU Master'!A:A,'Company X SKU Master'!B:B)*C192</f>
        <v>133</v>
      </c>
    </row>
    <row r="193" spans="1:4" x14ac:dyDescent="0.25">
      <c r="A193">
        <v>2001808992</v>
      </c>
      <c r="B193" s="8">
        <v>8904223818850</v>
      </c>
      <c r="C193">
        <v>1</v>
      </c>
      <c r="D193">
        <f>_xlfn.XLOOKUP('Company X Order Report'!B:B,'Company X SKU Master'!A:A,'Company X SKU Master'!B:B)*C193</f>
        <v>240</v>
      </c>
    </row>
    <row r="194" spans="1:4" x14ac:dyDescent="0.25">
      <c r="A194">
        <v>2001808883</v>
      </c>
      <c r="B194" s="8">
        <v>8904223818706</v>
      </c>
      <c r="C194">
        <v>1</v>
      </c>
      <c r="D194">
        <f>_xlfn.XLOOKUP('Company X Order Report'!B:B,'Company X SKU Master'!A:A,'Company X SKU Master'!B:B)*C194</f>
        <v>127</v>
      </c>
    </row>
    <row r="195" spans="1:4" x14ac:dyDescent="0.25">
      <c r="A195">
        <v>2001808883</v>
      </c>
      <c r="B195" s="8">
        <v>8904223818942</v>
      </c>
      <c r="C195">
        <v>1</v>
      </c>
      <c r="D195">
        <f>_xlfn.XLOOKUP('Company X Order Report'!B:B,'Company X SKU Master'!A:A,'Company X SKU Master'!B:B)*C195</f>
        <v>133</v>
      </c>
    </row>
    <row r="196" spans="1:4" x14ac:dyDescent="0.25">
      <c r="A196">
        <v>2001808883</v>
      </c>
      <c r="B196" s="8">
        <v>8904223818850</v>
      </c>
      <c r="C196">
        <v>1</v>
      </c>
      <c r="D196">
        <f>_xlfn.XLOOKUP('Company X Order Report'!B:B,'Company X SKU Master'!A:A,'Company X SKU Master'!B:B)*C196</f>
        <v>240</v>
      </c>
    </row>
    <row r="197" spans="1:4" x14ac:dyDescent="0.25">
      <c r="A197">
        <v>2001808837</v>
      </c>
      <c r="B197" s="8">
        <v>8904223818706</v>
      </c>
      <c r="C197">
        <v>1</v>
      </c>
      <c r="D197">
        <f>_xlfn.XLOOKUP('Company X Order Report'!B:B,'Company X SKU Master'!A:A,'Company X SKU Master'!B:B)*C197</f>
        <v>127</v>
      </c>
    </row>
    <row r="198" spans="1:4" x14ac:dyDescent="0.25">
      <c r="A198">
        <v>2001808837</v>
      </c>
      <c r="B198" s="8">
        <v>8904223818942</v>
      </c>
      <c r="C198">
        <v>1</v>
      </c>
      <c r="D198">
        <f>_xlfn.XLOOKUP('Company X Order Report'!B:B,'Company X SKU Master'!A:A,'Company X SKU Master'!B:B)*C198</f>
        <v>133</v>
      </c>
    </row>
    <row r="199" spans="1:4" x14ac:dyDescent="0.25">
      <c r="A199">
        <v>2001808837</v>
      </c>
      <c r="B199" s="8">
        <v>8904223818850</v>
      </c>
      <c r="C199">
        <v>1</v>
      </c>
      <c r="D199">
        <f>_xlfn.XLOOKUP('Company X Order Report'!B:B,'Company X SKU Master'!A:A,'Company X SKU Master'!B:B)*C199</f>
        <v>240</v>
      </c>
    </row>
    <row r="200" spans="1:4" x14ac:dyDescent="0.25">
      <c r="A200">
        <v>2001808832</v>
      </c>
      <c r="B200" s="8">
        <v>8904223819338</v>
      </c>
      <c r="C200">
        <v>1</v>
      </c>
      <c r="D200">
        <f>_xlfn.XLOOKUP('Company X Order Report'!B:B,'Company X SKU Master'!A:A,'Company X SKU Master'!B:B)*C200</f>
        <v>600</v>
      </c>
    </row>
    <row r="201" spans="1:4" x14ac:dyDescent="0.25">
      <c r="A201">
        <v>2001808801</v>
      </c>
      <c r="B201" s="8">
        <v>8904223817273</v>
      </c>
      <c r="C201">
        <v>2</v>
      </c>
      <c r="D201">
        <f>_xlfn.XLOOKUP('Company X Order Report'!B:B,'Company X SKU Master'!A:A,'Company X SKU Master'!B:B)*C201</f>
        <v>130</v>
      </c>
    </row>
    <row r="202" spans="1:4" x14ac:dyDescent="0.25">
      <c r="A202">
        <v>2001808801</v>
      </c>
      <c r="B202" s="8">
        <v>8904223815866</v>
      </c>
      <c r="C202">
        <v>2</v>
      </c>
      <c r="D202">
        <f>_xlfn.XLOOKUP('Company X Order Report'!B:B,'Company X SKU Master'!A:A,'Company X SKU Master'!B:B)*C202</f>
        <v>226</v>
      </c>
    </row>
    <row r="203" spans="1:4" x14ac:dyDescent="0.25">
      <c r="A203">
        <v>2001808801</v>
      </c>
      <c r="B203" s="8">
        <v>8904223815859</v>
      </c>
      <c r="C203">
        <v>1</v>
      </c>
      <c r="D203">
        <f>_xlfn.XLOOKUP('Company X Order Report'!B:B,'Company X SKU Master'!A:A,'Company X SKU Master'!B:B)*C203</f>
        <v>165</v>
      </c>
    </row>
    <row r="204" spans="1:4" x14ac:dyDescent="0.25">
      <c r="A204">
        <v>2001808801</v>
      </c>
      <c r="B204" s="8">
        <v>8904223815682</v>
      </c>
      <c r="C204">
        <v>1</v>
      </c>
      <c r="D204">
        <f>_xlfn.XLOOKUP('Company X Order Report'!B:B,'Company X SKU Master'!A:A,'Company X SKU Master'!B:B)*C204</f>
        <v>210</v>
      </c>
    </row>
    <row r="205" spans="1:4" x14ac:dyDescent="0.25">
      <c r="A205">
        <v>2001808739</v>
      </c>
      <c r="B205" s="8">
        <v>8904223816214</v>
      </c>
      <c r="C205">
        <v>1</v>
      </c>
      <c r="D205">
        <f>_xlfn.XLOOKUP('Company X Order Report'!B:B,'Company X SKU Master'!A:A,'Company X SKU Master'!B:B)*C205</f>
        <v>120</v>
      </c>
    </row>
    <row r="206" spans="1:4" x14ac:dyDescent="0.25">
      <c r="A206">
        <v>2001808739</v>
      </c>
      <c r="B206" s="8">
        <v>8904223818874</v>
      </c>
      <c r="C206">
        <v>1</v>
      </c>
      <c r="D206">
        <f>_xlfn.XLOOKUP('Company X Order Report'!B:B,'Company X SKU Master'!A:A,'Company X SKU Master'!B:B)*C206</f>
        <v>100</v>
      </c>
    </row>
    <row r="207" spans="1:4" x14ac:dyDescent="0.25">
      <c r="A207">
        <v>2001808679</v>
      </c>
      <c r="B207" s="8">
        <v>8904223818706</v>
      </c>
      <c r="C207">
        <v>1</v>
      </c>
      <c r="D207">
        <f>_xlfn.XLOOKUP('Company X Order Report'!B:B,'Company X SKU Master'!A:A,'Company X SKU Master'!B:B)*C207</f>
        <v>127</v>
      </c>
    </row>
    <row r="208" spans="1:4" x14ac:dyDescent="0.25">
      <c r="A208">
        <v>2001808679</v>
      </c>
      <c r="B208" s="8">
        <v>8904223818942</v>
      </c>
      <c r="C208">
        <v>1</v>
      </c>
      <c r="D208">
        <f>_xlfn.XLOOKUP('Company X Order Report'!B:B,'Company X SKU Master'!A:A,'Company X SKU Master'!B:B)*C208</f>
        <v>133</v>
      </c>
    </row>
    <row r="209" spans="1:4" x14ac:dyDescent="0.25">
      <c r="A209">
        <v>2001808679</v>
      </c>
      <c r="B209" s="8">
        <v>8904223818850</v>
      </c>
      <c r="C209">
        <v>1</v>
      </c>
      <c r="D209">
        <f>_xlfn.XLOOKUP('Company X Order Report'!B:B,'Company X SKU Master'!A:A,'Company X SKU Master'!B:B)*C209</f>
        <v>240</v>
      </c>
    </row>
    <row r="210" spans="1:4" x14ac:dyDescent="0.25">
      <c r="A210">
        <v>2001808675</v>
      </c>
      <c r="B210" s="8">
        <v>8904223818614</v>
      </c>
      <c r="C210">
        <v>1</v>
      </c>
      <c r="D210">
        <f>_xlfn.XLOOKUP('Company X Order Report'!B:B,'Company X SKU Master'!A:A,'Company X SKU Master'!B:B)*C210</f>
        <v>65</v>
      </c>
    </row>
    <row r="211" spans="1:4" x14ac:dyDescent="0.25">
      <c r="A211">
        <v>2001808675</v>
      </c>
      <c r="B211" s="8">
        <v>8904223815866</v>
      </c>
      <c r="C211">
        <v>1</v>
      </c>
      <c r="D211">
        <f>_xlfn.XLOOKUP('Company X Order Report'!B:B,'Company X SKU Master'!A:A,'Company X SKU Master'!B:B)*C211</f>
        <v>113</v>
      </c>
    </row>
    <row r="212" spans="1:4" x14ac:dyDescent="0.25">
      <c r="A212">
        <v>2001808675</v>
      </c>
      <c r="B212" s="8">
        <v>8904223815859</v>
      </c>
      <c r="C212">
        <v>1</v>
      </c>
      <c r="D212">
        <f>_xlfn.XLOOKUP('Company X Order Report'!B:B,'Company X SKU Master'!A:A,'Company X SKU Master'!B:B)*C212</f>
        <v>165</v>
      </c>
    </row>
    <row r="213" spans="1:4" x14ac:dyDescent="0.25">
      <c r="A213">
        <v>2001808675</v>
      </c>
      <c r="B213" s="8">
        <v>8904223817334</v>
      </c>
      <c r="C213">
        <v>1</v>
      </c>
      <c r="D213">
        <f>_xlfn.XLOOKUP('Company X Order Report'!B:B,'Company X SKU Master'!A:A,'Company X SKU Master'!B:B)*C213</f>
        <v>170</v>
      </c>
    </row>
    <row r="214" spans="1:4" x14ac:dyDescent="0.25">
      <c r="A214">
        <v>2001808675</v>
      </c>
      <c r="B214" s="8" t="s">
        <v>34</v>
      </c>
      <c r="C214">
        <v>1</v>
      </c>
      <c r="D214">
        <f>_xlfn.XLOOKUP('Company X Order Report'!B:B,'Company X SKU Master'!A:A,'Company X SKU Master'!B:B)*C214</f>
        <v>500</v>
      </c>
    </row>
    <row r="215" spans="1:4" x14ac:dyDescent="0.25">
      <c r="A215">
        <v>2001808675</v>
      </c>
      <c r="B215" s="8">
        <v>8904223819369</v>
      </c>
      <c r="C215">
        <v>1</v>
      </c>
      <c r="D215">
        <f>_xlfn.XLOOKUP('Company X Order Report'!B:B,'Company X SKU Master'!A:A,'Company X SKU Master'!B:B)*C215</f>
        <v>170</v>
      </c>
    </row>
    <row r="216" spans="1:4" x14ac:dyDescent="0.25">
      <c r="A216">
        <v>2001808585</v>
      </c>
      <c r="B216" s="8">
        <v>8904223818706</v>
      </c>
      <c r="C216">
        <v>1</v>
      </c>
      <c r="D216">
        <f>_xlfn.XLOOKUP('Company X Order Report'!B:B,'Company X SKU Master'!A:A,'Company X SKU Master'!B:B)*C216</f>
        <v>127</v>
      </c>
    </row>
    <row r="217" spans="1:4" x14ac:dyDescent="0.25">
      <c r="A217">
        <v>2001808585</v>
      </c>
      <c r="B217" s="8">
        <v>8904223818942</v>
      </c>
      <c r="C217">
        <v>1</v>
      </c>
      <c r="D217">
        <f>_xlfn.XLOOKUP('Company X Order Report'!B:B,'Company X SKU Master'!A:A,'Company X SKU Master'!B:B)*C217</f>
        <v>133</v>
      </c>
    </row>
    <row r="218" spans="1:4" x14ac:dyDescent="0.25">
      <c r="A218">
        <v>2001808585</v>
      </c>
      <c r="B218" s="8">
        <v>8904223818850</v>
      </c>
      <c r="C218">
        <v>1</v>
      </c>
      <c r="D218">
        <f>_xlfn.XLOOKUP('Company X Order Report'!B:B,'Company X SKU Master'!A:A,'Company X SKU Master'!B:B)*C218</f>
        <v>240</v>
      </c>
    </row>
    <row r="219" spans="1:4" x14ac:dyDescent="0.25">
      <c r="A219">
        <v>2001808542</v>
      </c>
      <c r="B219" s="8">
        <v>8904223819468</v>
      </c>
      <c r="C219">
        <v>2</v>
      </c>
      <c r="D219">
        <f>_xlfn.XLOOKUP('Company X Order Report'!B:B,'Company X SKU Master'!A:A,'Company X SKU Master'!B:B)*C219</f>
        <v>480</v>
      </c>
    </row>
    <row r="220" spans="1:4" x14ac:dyDescent="0.25">
      <c r="A220">
        <v>2001808542</v>
      </c>
      <c r="B220" s="8">
        <v>8904223818706</v>
      </c>
      <c r="C220">
        <v>2</v>
      </c>
      <c r="D220">
        <f>_xlfn.XLOOKUP('Company X Order Report'!B:B,'Company X SKU Master'!A:A,'Company X SKU Master'!B:B)*C220</f>
        <v>254</v>
      </c>
    </row>
    <row r="221" spans="1:4" x14ac:dyDescent="0.25">
      <c r="A221">
        <v>2001808507</v>
      </c>
      <c r="B221" s="8">
        <v>8904223818706</v>
      </c>
      <c r="C221">
        <v>1</v>
      </c>
      <c r="D221">
        <f>_xlfn.XLOOKUP('Company X Order Report'!B:B,'Company X SKU Master'!A:A,'Company X SKU Master'!B:B)*C221</f>
        <v>127</v>
      </c>
    </row>
    <row r="222" spans="1:4" x14ac:dyDescent="0.25">
      <c r="A222">
        <v>2001808507</v>
      </c>
      <c r="B222" s="8">
        <v>8904223818850</v>
      </c>
      <c r="C222">
        <v>1</v>
      </c>
      <c r="D222">
        <f>_xlfn.XLOOKUP('Company X Order Report'!B:B,'Company X SKU Master'!A:A,'Company X SKU Master'!B:B)*C222</f>
        <v>240</v>
      </c>
    </row>
    <row r="223" spans="1:4" x14ac:dyDescent="0.25">
      <c r="A223">
        <v>2001808507</v>
      </c>
      <c r="B223" s="8">
        <v>8904223819468</v>
      </c>
      <c r="C223">
        <v>1</v>
      </c>
      <c r="D223">
        <f>_xlfn.XLOOKUP('Company X Order Report'!B:B,'Company X SKU Master'!A:A,'Company X SKU Master'!B:B)*C223</f>
        <v>240</v>
      </c>
    </row>
    <row r="224" spans="1:4" x14ac:dyDescent="0.25">
      <c r="A224">
        <v>2001808475</v>
      </c>
      <c r="B224" s="8">
        <v>8904223818706</v>
      </c>
      <c r="C224">
        <v>1</v>
      </c>
      <c r="D224">
        <f>_xlfn.XLOOKUP('Company X Order Report'!B:B,'Company X SKU Master'!A:A,'Company X SKU Master'!B:B)*C224</f>
        <v>127</v>
      </c>
    </row>
    <row r="225" spans="1:4" x14ac:dyDescent="0.25">
      <c r="A225">
        <v>2001808475</v>
      </c>
      <c r="B225" s="8">
        <v>8904223818942</v>
      </c>
      <c r="C225">
        <v>1</v>
      </c>
      <c r="D225">
        <f>_xlfn.XLOOKUP('Company X Order Report'!B:B,'Company X SKU Master'!A:A,'Company X SKU Master'!B:B)*C225</f>
        <v>133</v>
      </c>
    </row>
    <row r="226" spans="1:4" x14ac:dyDescent="0.25">
      <c r="A226">
        <v>2001808475</v>
      </c>
      <c r="B226" s="8">
        <v>8904223818850</v>
      </c>
      <c r="C226">
        <v>1</v>
      </c>
      <c r="D226">
        <f>_xlfn.XLOOKUP('Company X Order Report'!B:B,'Company X SKU Master'!A:A,'Company X SKU Master'!B:B)*C226</f>
        <v>240</v>
      </c>
    </row>
    <row r="227" spans="1:4" x14ac:dyDescent="0.25">
      <c r="A227">
        <v>2001808295</v>
      </c>
      <c r="B227" s="8">
        <v>8904223819161</v>
      </c>
      <c r="C227">
        <v>1</v>
      </c>
      <c r="D227">
        <f>_xlfn.XLOOKUP('Company X Order Report'!B:B,'Company X SKU Master'!A:A,'Company X SKU Master'!B:B)*C227</f>
        <v>115</v>
      </c>
    </row>
    <row r="228" spans="1:4" x14ac:dyDescent="0.25">
      <c r="A228">
        <v>2001808295</v>
      </c>
      <c r="B228" s="8">
        <v>8904223819260</v>
      </c>
      <c r="C228">
        <v>1</v>
      </c>
      <c r="D228">
        <f>_xlfn.XLOOKUP('Company X Order Report'!B:B,'Company X SKU Master'!A:A,'Company X SKU Master'!B:B)*C228</f>
        <v>130</v>
      </c>
    </row>
    <row r="229" spans="1:4" x14ac:dyDescent="0.25">
      <c r="A229">
        <v>2001808286</v>
      </c>
      <c r="B229" s="8">
        <v>8904223818683</v>
      </c>
      <c r="C229">
        <v>1</v>
      </c>
      <c r="D229">
        <f>_xlfn.XLOOKUP('Company X Order Report'!B:B,'Company X SKU Master'!A:A,'Company X SKU Master'!B:B)*C229</f>
        <v>121</v>
      </c>
    </row>
    <row r="230" spans="1:4" x14ac:dyDescent="0.25">
      <c r="A230">
        <v>2001808286</v>
      </c>
      <c r="B230" s="8">
        <v>8904223819468</v>
      </c>
      <c r="C230">
        <v>1</v>
      </c>
      <c r="D230">
        <f>_xlfn.XLOOKUP('Company X Order Report'!B:B,'Company X SKU Master'!A:A,'Company X SKU Master'!B:B)*C230</f>
        <v>240</v>
      </c>
    </row>
    <row r="231" spans="1:4" x14ac:dyDescent="0.25">
      <c r="A231">
        <v>2001808286</v>
      </c>
      <c r="B231" s="8">
        <v>8904223818850</v>
      </c>
      <c r="C231">
        <v>1</v>
      </c>
      <c r="D231">
        <f>_xlfn.XLOOKUP('Company X Order Report'!B:B,'Company X SKU Master'!A:A,'Company X SKU Master'!B:B)*C231</f>
        <v>240</v>
      </c>
    </row>
    <row r="232" spans="1:4" x14ac:dyDescent="0.25">
      <c r="A232">
        <v>2001808207</v>
      </c>
      <c r="B232" s="8">
        <v>8904223818706</v>
      </c>
      <c r="C232">
        <v>1</v>
      </c>
      <c r="D232">
        <f>_xlfn.XLOOKUP('Company X Order Report'!B:B,'Company X SKU Master'!A:A,'Company X SKU Master'!B:B)*C232</f>
        <v>127</v>
      </c>
    </row>
    <row r="233" spans="1:4" x14ac:dyDescent="0.25">
      <c r="A233">
        <v>2001808207</v>
      </c>
      <c r="B233" s="8">
        <v>8904223818850</v>
      </c>
      <c r="C233">
        <v>1</v>
      </c>
      <c r="D233">
        <f>_xlfn.XLOOKUP('Company X Order Report'!B:B,'Company X SKU Master'!A:A,'Company X SKU Master'!B:B)*C233</f>
        <v>240</v>
      </c>
    </row>
    <row r="234" spans="1:4" x14ac:dyDescent="0.25">
      <c r="A234">
        <v>2001808207</v>
      </c>
      <c r="B234" s="8">
        <v>8904223819468</v>
      </c>
      <c r="C234">
        <v>1</v>
      </c>
      <c r="D234">
        <f>_xlfn.XLOOKUP('Company X Order Report'!B:B,'Company X SKU Master'!A:A,'Company X SKU Master'!B:B)*C234</f>
        <v>240</v>
      </c>
    </row>
    <row r="235" spans="1:4" x14ac:dyDescent="0.25">
      <c r="A235">
        <v>2001808118</v>
      </c>
      <c r="B235" s="8">
        <v>8904223815859</v>
      </c>
      <c r="C235">
        <v>1</v>
      </c>
      <c r="D235">
        <f>_xlfn.XLOOKUP('Company X Order Report'!B:B,'Company X SKU Master'!A:A,'Company X SKU Master'!B:B)*C235</f>
        <v>165</v>
      </c>
    </row>
    <row r="236" spans="1:4" x14ac:dyDescent="0.25">
      <c r="A236">
        <v>2001808118</v>
      </c>
      <c r="B236" s="8">
        <v>8904223817273</v>
      </c>
      <c r="C236">
        <v>1</v>
      </c>
      <c r="D236">
        <f>_xlfn.XLOOKUP('Company X Order Report'!B:B,'Company X SKU Master'!A:A,'Company X SKU Master'!B:B)*C236</f>
        <v>65</v>
      </c>
    </row>
    <row r="237" spans="1:4" x14ac:dyDescent="0.25">
      <c r="A237">
        <v>2001808118</v>
      </c>
      <c r="B237" s="8">
        <v>8904223818751</v>
      </c>
      <c r="C237">
        <v>1</v>
      </c>
      <c r="D237">
        <f>_xlfn.XLOOKUP('Company X Order Report'!B:B,'Company X SKU Master'!A:A,'Company X SKU Master'!B:B)*C237</f>
        <v>113</v>
      </c>
    </row>
    <row r="238" spans="1:4" x14ac:dyDescent="0.25">
      <c r="A238">
        <v>2001808102</v>
      </c>
      <c r="B238" s="8">
        <v>8904223819291</v>
      </c>
      <c r="C238">
        <v>2</v>
      </c>
      <c r="D238">
        <f>_xlfn.XLOOKUP('Company X Order Report'!B:B,'Company X SKU Master'!A:A,'Company X SKU Master'!B:B)*C238</f>
        <v>224</v>
      </c>
    </row>
    <row r="239" spans="1:4" x14ac:dyDescent="0.25">
      <c r="A239">
        <v>2001808102</v>
      </c>
      <c r="B239" s="8">
        <v>8904223819031</v>
      </c>
      <c r="C239">
        <v>2</v>
      </c>
      <c r="D239">
        <f>_xlfn.XLOOKUP('Company X Order Report'!B:B,'Company X SKU Master'!A:A,'Company X SKU Master'!B:B)*C239</f>
        <v>224</v>
      </c>
    </row>
    <row r="240" spans="1:4" x14ac:dyDescent="0.25">
      <c r="A240">
        <v>2001808102</v>
      </c>
      <c r="B240" s="8">
        <v>8904223819024</v>
      </c>
      <c r="C240">
        <v>2</v>
      </c>
      <c r="D240">
        <f>_xlfn.XLOOKUP('Company X Order Report'!B:B,'Company X SKU Master'!A:A,'Company X SKU Master'!B:B)*C240</f>
        <v>224</v>
      </c>
    </row>
    <row r="241" spans="1:4" x14ac:dyDescent="0.25">
      <c r="A241">
        <v>2001808102</v>
      </c>
      <c r="B241" s="8">
        <v>8904223819161</v>
      </c>
      <c r="C241">
        <v>1</v>
      </c>
      <c r="D241">
        <f>_xlfn.XLOOKUP('Company X Order Report'!B:B,'Company X SKU Master'!A:A,'Company X SKU Master'!B:B)*C241</f>
        <v>115</v>
      </c>
    </row>
    <row r="242" spans="1:4" x14ac:dyDescent="0.25">
      <c r="A242">
        <v>2001808102</v>
      </c>
      <c r="B242" s="8">
        <v>8904223819260</v>
      </c>
      <c r="C242">
        <v>1</v>
      </c>
      <c r="D242">
        <f>_xlfn.XLOOKUP('Company X Order Report'!B:B,'Company X SKU Master'!A:A,'Company X SKU Master'!B:B)*C242</f>
        <v>130</v>
      </c>
    </row>
    <row r="243" spans="1:4" x14ac:dyDescent="0.25">
      <c r="A243">
        <v>2001808102</v>
      </c>
      <c r="B243" s="8">
        <v>8904223819468</v>
      </c>
      <c r="C243">
        <v>1</v>
      </c>
      <c r="D243">
        <f>_xlfn.XLOOKUP('Company X Order Report'!B:B,'Company X SKU Master'!A:A,'Company X SKU Master'!B:B)*C243</f>
        <v>240</v>
      </c>
    </row>
    <row r="244" spans="1:4" x14ac:dyDescent="0.25">
      <c r="A244">
        <v>2001807981</v>
      </c>
      <c r="B244" s="8">
        <v>8904223818706</v>
      </c>
      <c r="C244">
        <v>1</v>
      </c>
      <c r="D244">
        <f>_xlfn.XLOOKUP('Company X Order Report'!B:B,'Company X SKU Master'!A:A,'Company X SKU Master'!B:B)*C244</f>
        <v>127</v>
      </c>
    </row>
    <row r="245" spans="1:4" x14ac:dyDescent="0.25">
      <c r="A245">
        <v>2001807981</v>
      </c>
      <c r="B245" s="8">
        <v>8904223818942</v>
      </c>
      <c r="C245">
        <v>1</v>
      </c>
      <c r="D245">
        <f>_xlfn.XLOOKUP('Company X Order Report'!B:B,'Company X SKU Master'!A:A,'Company X SKU Master'!B:B)*C245</f>
        <v>133</v>
      </c>
    </row>
    <row r="246" spans="1:4" x14ac:dyDescent="0.25">
      <c r="A246">
        <v>2001807981</v>
      </c>
      <c r="B246" s="8">
        <v>8904223818850</v>
      </c>
      <c r="C246">
        <v>1</v>
      </c>
      <c r="D246">
        <f>_xlfn.XLOOKUP('Company X Order Report'!B:B,'Company X SKU Master'!A:A,'Company X SKU Master'!B:B)*C246</f>
        <v>240</v>
      </c>
    </row>
    <row r="247" spans="1:4" x14ac:dyDescent="0.25">
      <c r="A247">
        <v>2001807976</v>
      </c>
      <c r="B247" s="8">
        <v>8904223819468</v>
      </c>
      <c r="C247">
        <v>1</v>
      </c>
      <c r="D247">
        <f>_xlfn.XLOOKUP('Company X Order Report'!B:B,'Company X SKU Master'!A:A,'Company X SKU Master'!B:B)*C247</f>
        <v>240</v>
      </c>
    </row>
    <row r="248" spans="1:4" x14ac:dyDescent="0.25">
      <c r="A248">
        <v>2001807976</v>
      </c>
      <c r="B248" s="8">
        <v>8904223818669</v>
      </c>
      <c r="C248">
        <v>1</v>
      </c>
      <c r="D248">
        <f>_xlfn.XLOOKUP('Company X Order Report'!B:B,'Company X SKU Master'!A:A,'Company X SKU Master'!B:B)*C248</f>
        <v>240</v>
      </c>
    </row>
    <row r="249" spans="1:4" x14ac:dyDescent="0.25">
      <c r="A249">
        <v>2001807976</v>
      </c>
      <c r="B249" s="8">
        <v>8904223818683</v>
      </c>
      <c r="C249">
        <v>1</v>
      </c>
      <c r="D249">
        <f>_xlfn.XLOOKUP('Company X Order Report'!B:B,'Company X SKU Master'!A:A,'Company X SKU Master'!B:B)*C249</f>
        <v>121</v>
      </c>
    </row>
    <row r="250" spans="1:4" x14ac:dyDescent="0.25">
      <c r="A250">
        <v>2001807976</v>
      </c>
      <c r="B250" s="8">
        <v>8904223818713</v>
      </c>
      <c r="C250">
        <v>1</v>
      </c>
      <c r="D250">
        <f>_xlfn.XLOOKUP('Company X Order Report'!B:B,'Company X SKU Master'!A:A,'Company X SKU Master'!B:B)*C250</f>
        <v>120</v>
      </c>
    </row>
    <row r="251" spans="1:4" x14ac:dyDescent="0.25">
      <c r="A251">
        <v>2001807970</v>
      </c>
      <c r="B251" s="8">
        <v>8904223819321</v>
      </c>
      <c r="C251">
        <v>1</v>
      </c>
      <c r="D251">
        <f>_xlfn.XLOOKUP('Company X Order Report'!B:B,'Company X SKU Master'!A:A,'Company X SKU Master'!B:B)*C251</f>
        <v>600</v>
      </c>
    </row>
    <row r="252" spans="1:4" x14ac:dyDescent="0.25">
      <c r="A252">
        <v>2001807970</v>
      </c>
      <c r="B252" s="8">
        <v>8904223818430</v>
      </c>
      <c r="C252">
        <v>1</v>
      </c>
      <c r="D252">
        <f>_xlfn.XLOOKUP('Company X Order Report'!B:B,'Company X SKU Master'!A:A,'Company X SKU Master'!B:B)*C252</f>
        <v>165</v>
      </c>
    </row>
    <row r="253" spans="1:4" x14ac:dyDescent="0.25">
      <c r="A253">
        <v>2001807960</v>
      </c>
      <c r="B253" s="8">
        <v>8904223818669</v>
      </c>
      <c r="C253">
        <v>1</v>
      </c>
      <c r="D253">
        <f>_xlfn.XLOOKUP('Company X Order Report'!B:B,'Company X SKU Master'!A:A,'Company X SKU Master'!B:B)*C253</f>
        <v>240</v>
      </c>
    </row>
    <row r="254" spans="1:4" x14ac:dyDescent="0.25">
      <c r="A254">
        <v>2001807960</v>
      </c>
      <c r="B254" s="8">
        <v>8904223819147</v>
      </c>
      <c r="C254">
        <v>1</v>
      </c>
      <c r="D254">
        <f>_xlfn.XLOOKUP('Company X Order Report'!B:B,'Company X SKU Master'!A:A,'Company X SKU Master'!B:B)*C254</f>
        <v>240</v>
      </c>
    </row>
    <row r="255" spans="1:4" x14ac:dyDescent="0.25">
      <c r="A255">
        <v>2001807960</v>
      </c>
      <c r="B255" s="8">
        <v>8904223818850</v>
      </c>
      <c r="C255">
        <v>1</v>
      </c>
      <c r="D255">
        <f>_xlfn.XLOOKUP('Company X Order Report'!B:B,'Company X SKU Master'!A:A,'Company X SKU Master'!B:B)*C255</f>
        <v>240</v>
      </c>
    </row>
    <row r="256" spans="1:4" x14ac:dyDescent="0.25">
      <c r="A256">
        <v>2001807960</v>
      </c>
      <c r="B256" s="8">
        <v>8904223819505</v>
      </c>
      <c r="C256">
        <v>1</v>
      </c>
      <c r="D256">
        <f>_xlfn.XLOOKUP('Company X Order Report'!B:B,'Company X SKU Master'!A:A,'Company X SKU Master'!B:B)*C256</f>
        <v>210</v>
      </c>
    </row>
    <row r="257" spans="1:4" x14ac:dyDescent="0.25">
      <c r="A257">
        <v>2001807956</v>
      </c>
      <c r="B257" s="8">
        <v>8904223818706</v>
      </c>
      <c r="C257">
        <v>1</v>
      </c>
      <c r="D257">
        <f>_xlfn.XLOOKUP('Company X Order Report'!B:B,'Company X SKU Master'!A:A,'Company X SKU Master'!B:B)*C257</f>
        <v>127</v>
      </c>
    </row>
    <row r="258" spans="1:4" x14ac:dyDescent="0.25">
      <c r="A258">
        <v>2001807956</v>
      </c>
      <c r="B258" s="8">
        <v>8904223818942</v>
      </c>
      <c r="C258">
        <v>1</v>
      </c>
      <c r="D258">
        <f>_xlfn.XLOOKUP('Company X Order Report'!B:B,'Company X SKU Master'!A:A,'Company X SKU Master'!B:B)*C258</f>
        <v>133</v>
      </c>
    </row>
    <row r="259" spans="1:4" x14ac:dyDescent="0.25">
      <c r="A259">
        <v>2001807956</v>
      </c>
      <c r="B259" s="8">
        <v>8904223818850</v>
      </c>
      <c r="C259">
        <v>1</v>
      </c>
      <c r="D259">
        <f>_xlfn.XLOOKUP('Company X Order Report'!B:B,'Company X SKU Master'!A:A,'Company X SKU Master'!B:B)*C259</f>
        <v>240</v>
      </c>
    </row>
    <row r="260" spans="1:4" x14ac:dyDescent="0.25">
      <c r="A260">
        <v>2001807956</v>
      </c>
      <c r="B260" s="8">
        <v>8904223819246</v>
      </c>
      <c r="C260">
        <v>2</v>
      </c>
      <c r="D260">
        <f>_xlfn.XLOOKUP('Company X Order Report'!B:B,'Company X SKU Master'!A:A,'Company X SKU Master'!B:B)*C260</f>
        <v>580</v>
      </c>
    </row>
    <row r="261" spans="1:4" x14ac:dyDescent="0.25">
      <c r="A261">
        <v>2001807931</v>
      </c>
      <c r="B261" s="8">
        <v>8904223818706</v>
      </c>
      <c r="C261">
        <v>1</v>
      </c>
      <c r="D261">
        <f>_xlfn.XLOOKUP('Company X Order Report'!B:B,'Company X SKU Master'!A:A,'Company X SKU Master'!B:B)*C261</f>
        <v>127</v>
      </c>
    </row>
    <row r="262" spans="1:4" x14ac:dyDescent="0.25">
      <c r="A262">
        <v>2001807931</v>
      </c>
      <c r="B262" s="8">
        <v>8904223818850</v>
      </c>
      <c r="C262">
        <v>1</v>
      </c>
      <c r="D262">
        <f>_xlfn.XLOOKUP('Company X Order Report'!B:B,'Company X SKU Master'!A:A,'Company X SKU Master'!B:B)*C262</f>
        <v>240</v>
      </c>
    </row>
    <row r="263" spans="1:4" x14ac:dyDescent="0.25">
      <c r="A263">
        <v>2001807931</v>
      </c>
      <c r="B263" s="8">
        <v>8904223819468</v>
      </c>
      <c r="C263">
        <v>1</v>
      </c>
      <c r="D263">
        <f>_xlfn.XLOOKUP('Company X Order Report'!B:B,'Company X SKU Master'!A:A,'Company X SKU Master'!B:B)*C263</f>
        <v>240</v>
      </c>
    </row>
    <row r="264" spans="1:4" x14ac:dyDescent="0.25">
      <c r="A264">
        <v>2001807930</v>
      </c>
      <c r="B264" s="8">
        <v>8904223819468</v>
      </c>
      <c r="C264">
        <v>1</v>
      </c>
      <c r="D264">
        <f>_xlfn.XLOOKUP('Company X Order Report'!B:B,'Company X SKU Master'!A:A,'Company X SKU Master'!B:B)*C264</f>
        <v>240</v>
      </c>
    </row>
    <row r="265" spans="1:4" x14ac:dyDescent="0.25">
      <c r="A265">
        <v>2001807852</v>
      </c>
      <c r="B265" s="8">
        <v>8904223818706</v>
      </c>
      <c r="C265">
        <v>1</v>
      </c>
      <c r="D265">
        <f>_xlfn.XLOOKUP('Company X Order Report'!B:B,'Company X SKU Master'!A:A,'Company X SKU Master'!B:B)*C265</f>
        <v>127</v>
      </c>
    </row>
    <row r="266" spans="1:4" x14ac:dyDescent="0.25">
      <c r="A266">
        <v>2001807852</v>
      </c>
      <c r="B266" s="8">
        <v>8904223818942</v>
      </c>
      <c r="C266">
        <v>1</v>
      </c>
      <c r="D266">
        <f>_xlfn.XLOOKUP('Company X Order Report'!B:B,'Company X SKU Master'!A:A,'Company X SKU Master'!B:B)*C266</f>
        <v>133</v>
      </c>
    </row>
    <row r="267" spans="1:4" x14ac:dyDescent="0.25">
      <c r="A267">
        <v>2001807852</v>
      </c>
      <c r="B267" s="8">
        <v>8904223818850</v>
      </c>
      <c r="C267">
        <v>1</v>
      </c>
      <c r="D267">
        <f>_xlfn.XLOOKUP('Company X Order Report'!B:B,'Company X SKU Master'!A:A,'Company X SKU Master'!B:B)*C267</f>
        <v>240</v>
      </c>
    </row>
    <row r="268" spans="1:4" x14ac:dyDescent="0.25">
      <c r="A268">
        <v>2001807814</v>
      </c>
      <c r="B268" s="8">
        <v>8904223818706</v>
      </c>
      <c r="C268">
        <v>1</v>
      </c>
      <c r="D268">
        <f>_xlfn.XLOOKUP('Company X Order Report'!B:B,'Company X SKU Master'!A:A,'Company X SKU Master'!B:B)*C268</f>
        <v>127</v>
      </c>
    </row>
    <row r="269" spans="1:4" x14ac:dyDescent="0.25">
      <c r="A269">
        <v>2001807814</v>
      </c>
      <c r="B269" s="8">
        <v>8904223818850</v>
      </c>
      <c r="C269">
        <v>1</v>
      </c>
      <c r="D269">
        <f>_xlfn.XLOOKUP('Company X Order Report'!B:B,'Company X SKU Master'!A:A,'Company X SKU Master'!B:B)*C269</f>
        <v>240</v>
      </c>
    </row>
    <row r="270" spans="1:4" x14ac:dyDescent="0.25">
      <c r="A270">
        <v>2001807814</v>
      </c>
      <c r="B270" s="8">
        <v>8904223819468</v>
      </c>
      <c r="C270">
        <v>1</v>
      </c>
      <c r="D270">
        <f>_xlfn.XLOOKUP('Company X Order Report'!B:B,'Company X SKU Master'!A:A,'Company X SKU Master'!B:B)*C270</f>
        <v>240</v>
      </c>
    </row>
    <row r="271" spans="1:4" x14ac:dyDescent="0.25">
      <c r="A271">
        <v>2001807785</v>
      </c>
      <c r="B271" s="8">
        <v>8904223818706</v>
      </c>
      <c r="C271">
        <v>1</v>
      </c>
      <c r="D271">
        <f>_xlfn.XLOOKUP('Company X Order Report'!B:B,'Company X SKU Master'!A:A,'Company X SKU Master'!B:B)*C271</f>
        <v>127</v>
      </c>
    </row>
    <row r="272" spans="1:4" x14ac:dyDescent="0.25">
      <c r="A272">
        <v>2001807785</v>
      </c>
      <c r="B272" s="8">
        <v>8904223818942</v>
      </c>
      <c r="C272">
        <v>1</v>
      </c>
      <c r="D272">
        <f>_xlfn.XLOOKUP('Company X Order Report'!B:B,'Company X SKU Master'!A:A,'Company X SKU Master'!B:B)*C272</f>
        <v>133</v>
      </c>
    </row>
    <row r="273" spans="1:4" x14ac:dyDescent="0.25">
      <c r="A273">
        <v>2001807785</v>
      </c>
      <c r="B273" s="8">
        <v>8904223818850</v>
      </c>
      <c r="C273">
        <v>1</v>
      </c>
      <c r="D273">
        <f>_xlfn.XLOOKUP('Company X Order Report'!B:B,'Company X SKU Master'!A:A,'Company X SKU Master'!B:B)*C273</f>
        <v>240</v>
      </c>
    </row>
    <row r="274" spans="1:4" x14ac:dyDescent="0.25">
      <c r="A274">
        <v>2001807613</v>
      </c>
      <c r="B274" s="8">
        <v>8904223819147</v>
      </c>
      <c r="C274">
        <v>1</v>
      </c>
      <c r="D274">
        <f>_xlfn.XLOOKUP('Company X Order Report'!B:B,'Company X SKU Master'!A:A,'Company X SKU Master'!B:B)*C274</f>
        <v>240</v>
      </c>
    </row>
    <row r="275" spans="1:4" x14ac:dyDescent="0.25">
      <c r="A275">
        <v>2001807613</v>
      </c>
      <c r="B275" s="8">
        <v>8904223819468</v>
      </c>
      <c r="C275">
        <v>1</v>
      </c>
      <c r="D275">
        <f>_xlfn.XLOOKUP('Company X Order Report'!B:B,'Company X SKU Master'!A:A,'Company X SKU Master'!B:B)*C275</f>
        <v>240</v>
      </c>
    </row>
    <row r="276" spans="1:4" x14ac:dyDescent="0.25">
      <c r="A276">
        <v>2001807613</v>
      </c>
      <c r="B276" s="8">
        <v>8904223819277</v>
      </c>
      <c r="C276">
        <v>1</v>
      </c>
      <c r="D276">
        <f>_xlfn.XLOOKUP('Company X Order Report'!B:B,'Company X SKU Master'!A:A,'Company X SKU Master'!B:B)*C276</f>
        <v>350</v>
      </c>
    </row>
    <row r="277" spans="1:4" x14ac:dyDescent="0.25">
      <c r="A277">
        <v>2001807415</v>
      </c>
      <c r="B277" s="8">
        <v>8904223818850</v>
      </c>
      <c r="C277">
        <v>2</v>
      </c>
      <c r="D277">
        <f>_xlfn.XLOOKUP('Company X Order Report'!B:B,'Company X SKU Master'!A:A,'Company X SKU Master'!B:B)*C277</f>
        <v>480</v>
      </c>
    </row>
    <row r="278" spans="1:4" x14ac:dyDescent="0.25">
      <c r="A278">
        <v>2001807415</v>
      </c>
      <c r="B278" s="8">
        <v>8904223818713</v>
      </c>
      <c r="C278">
        <v>1</v>
      </c>
      <c r="D278">
        <f>_xlfn.XLOOKUP('Company X Order Report'!B:B,'Company X SKU Master'!A:A,'Company X SKU Master'!B:B)*C278</f>
        <v>120</v>
      </c>
    </row>
    <row r="279" spans="1:4" x14ac:dyDescent="0.25">
      <c r="A279">
        <v>2001807415</v>
      </c>
      <c r="B279" s="8">
        <v>8904223819024</v>
      </c>
      <c r="C279">
        <v>4</v>
      </c>
      <c r="D279">
        <f>_xlfn.XLOOKUP('Company X Order Report'!B:B,'Company X SKU Master'!A:A,'Company X SKU Master'!B:B)*C279</f>
        <v>448</v>
      </c>
    </row>
    <row r="280" spans="1:4" x14ac:dyDescent="0.25">
      <c r="A280">
        <v>2001807362</v>
      </c>
      <c r="B280" s="8">
        <v>8904223819031</v>
      </c>
      <c r="C280">
        <v>6</v>
      </c>
      <c r="D280">
        <f>_xlfn.XLOOKUP('Company X Order Report'!B:B,'Company X SKU Master'!A:A,'Company X SKU Master'!B:B)*C280</f>
        <v>672</v>
      </c>
    </row>
    <row r="281" spans="1:4" x14ac:dyDescent="0.25">
      <c r="A281">
        <v>2001807362</v>
      </c>
      <c r="B281" s="8">
        <v>8904223819024</v>
      </c>
      <c r="C281">
        <v>6</v>
      </c>
      <c r="D281">
        <f>_xlfn.XLOOKUP('Company X Order Report'!B:B,'Company X SKU Master'!A:A,'Company X SKU Master'!B:B)*C281</f>
        <v>672</v>
      </c>
    </row>
    <row r="282" spans="1:4" x14ac:dyDescent="0.25">
      <c r="A282">
        <v>2001807362</v>
      </c>
      <c r="B282" s="8">
        <v>8904223819291</v>
      </c>
      <c r="C282">
        <v>2</v>
      </c>
      <c r="D282">
        <f>_xlfn.XLOOKUP('Company X Order Report'!B:B,'Company X SKU Master'!A:A,'Company X SKU Master'!B:B)*C282</f>
        <v>224</v>
      </c>
    </row>
    <row r="283" spans="1:4" x14ac:dyDescent="0.25">
      <c r="A283">
        <v>2001807362</v>
      </c>
      <c r="B283" s="8">
        <v>8904223819031</v>
      </c>
      <c r="C283">
        <v>2</v>
      </c>
      <c r="D283">
        <f>_xlfn.XLOOKUP('Company X Order Report'!B:B,'Company X SKU Master'!A:A,'Company X SKU Master'!B:B)*C283</f>
        <v>224</v>
      </c>
    </row>
    <row r="284" spans="1:4" x14ac:dyDescent="0.25">
      <c r="A284">
        <v>2001807362</v>
      </c>
      <c r="B284" s="8">
        <v>8904223819024</v>
      </c>
      <c r="C284">
        <v>2</v>
      </c>
      <c r="D284">
        <f>_xlfn.XLOOKUP('Company X Order Report'!B:B,'Company X SKU Master'!A:A,'Company X SKU Master'!B:B)*C284</f>
        <v>224</v>
      </c>
    </row>
    <row r="285" spans="1:4" x14ac:dyDescent="0.25">
      <c r="A285">
        <v>2001807329</v>
      </c>
      <c r="B285" s="8">
        <v>8904223818706</v>
      </c>
      <c r="C285">
        <v>1</v>
      </c>
      <c r="D285">
        <f>_xlfn.XLOOKUP('Company X Order Report'!B:B,'Company X SKU Master'!A:A,'Company X SKU Master'!B:B)*C285</f>
        <v>127</v>
      </c>
    </row>
    <row r="286" spans="1:4" x14ac:dyDescent="0.25">
      <c r="A286">
        <v>2001807329</v>
      </c>
      <c r="B286" s="8">
        <v>8904223818942</v>
      </c>
      <c r="C286">
        <v>1</v>
      </c>
      <c r="D286">
        <f>_xlfn.XLOOKUP('Company X Order Report'!B:B,'Company X SKU Master'!A:A,'Company X SKU Master'!B:B)*C286</f>
        <v>133</v>
      </c>
    </row>
    <row r="287" spans="1:4" x14ac:dyDescent="0.25">
      <c r="A287">
        <v>2001807329</v>
      </c>
      <c r="B287" s="8">
        <v>8904223818850</v>
      </c>
      <c r="C287">
        <v>1</v>
      </c>
      <c r="D287">
        <f>_xlfn.XLOOKUP('Company X Order Report'!B:B,'Company X SKU Master'!A:A,'Company X SKU Master'!B:B)*C287</f>
        <v>240</v>
      </c>
    </row>
    <row r="288" spans="1:4" x14ac:dyDescent="0.25">
      <c r="A288">
        <v>2001807328</v>
      </c>
      <c r="B288" s="8">
        <v>8904223818997</v>
      </c>
      <c r="C288">
        <v>1</v>
      </c>
      <c r="D288">
        <f>_xlfn.XLOOKUP('Company X Order Report'!B:B,'Company X SKU Master'!A:A,'Company X SKU Master'!B:B)*C288</f>
        <v>490</v>
      </c>
    </row>
    <row r="289" spans="1:4" x14ac:dyDescent="0.25">
      <c r="A289">
        <v>2001807290</v>
      </c>
      <c r="B289" s="8">
        <v>8904223818706</v>
      </c>
      <c r="C289">
        <v>1</v>
      </c>
      <c r="D289">
        <f>_xlfn.XLOOKUP('Company X Order Report'!B:B,'Company X SKU Master'!A:A,'Company X SKU Master'!B:B)*C289</f>
        <v>127</v>
      </c>
    </row>
    <row r="290" spans="1:4" x14ac:dyDescent="0.25">
      <c r="A290">
        <v>2001807290</v>
      </c>
      <c r="B290" s="8">
        <v>8904223818942</v>
      </c>
      <c r="C290">
        <v>1</v>
      </c>
      <c r="D290">
        <f>_xlfn.XLOOKUP('Company X Order Report'!B:B,'Company X SKU Master'!A:A,'Company X SKU Master'!B:B)*C290</f>
        <v>133</v>
      </c>
    </row>
    <row r="291" spans="1:4" x14ac:dyDescent="0.25">
      <c r="A291">
        <v>2001807290</v>
      </c>
      <c r="B291" s="8">
        <v>8904223818850</v>
      </c>
      <c r="C291">
        <v>1</v>
      </c>
      <c r="D291">
        <f>_xlfn.XLOOKUP('Company X Order Report'!B:B,'Company X SKU Master'!A:A,'Company X SKU Master'!B:B)*C291</f>
        <v>240</v>
      </c>
    </row>
    <row r="292" spans="1:4" x14ac:dyDescent="0.25">
      <c r="A292">
        <v>2001807241</v>
      </c>
      <c r="B292" s="8">
        <v>8904223818706</v>
      </c>
      <c r="C292">
        <v>1</v>
      </c>
      <c r="D292">
        <f>_xlfn.XLOOKUP('Company X Order Report'!B:B,'Company X SKU Master'!A:A,'Company X SKU Master'!B:B)*C292</f>
        <v>127</v>
      </c>
    </row>
    <row r="293" spans="1:4" x14ac:dyDescent="0.25">
      <c r="A293">
        <v>2001807241</v>
      </c>
      <c r="B293" s="8">
        <v>8904223818850</v>
      </c>
      <c r="C293">
        <v>1</v>
      </c>
      <c r="D293">
        <f>_xlfn.XLOOKUP('Company X Order Report'!B:B,'Company X SKU Master'!A:A,'Company X SKU Master'!B:B)*C293</f>
        <v>240</v>
      </c>
    </row>
    <row r="294" spans="1:4" x14ac:dyDescent="0.25">
      <c r="A294">
        <v>2001807241</v>
      </c>
      <c r="B294" s="8">
        <v>8904223819468</v>
      </c>
      <c r="C294">
        <v>1</v>
      </c>
      <c r="D294">
        <f>_xlfn.XLOOKUP('Company X Order Report'!B:B,'Company X SKU Master'!A:A,'Company X SKU Master'!B:B)*C294</f>
        <v>240</v>
      </c>
    </row>
    <row r="295" spans="1:4" x14ac:dyDescent="0.25">
      <c r="A295">
        <v>2001807186</v>
      </c>
      <c r="B295" s="8">
        <v>8904223818706</v>
      </c>
      <c r="C295">
        <v>1</v>
      </c>
      <c r="D295">
        <f>_xlfn.XLOOKUP('Company X Order Report'!B:B,'Company X SKU Master'!A:A,'Company X SKU Master'!B:B)*C295</f>
        <v>127</v>
      </c>
    </row>
    <row r="296" spans="1:4" x14ac:dyDescent="0.25">
      <c r="A296">
        <v>2001807186</v>
      </c>
      <c r="B296" s="8">
        <v>8904223818942</v>
      </c>
      <c r="C296">
        <v>1</v>
      </c>
      <c r="D296">
        <f>_xlfn.XLOOKUP('Company X Order Report'!B:B,'Company X SKU Master'!A:A,'Company X SKU Master'!B:B)*C296</f>
        <v>133</v>
      </c>
    </row>
    <row r="297" spans="1:4" x14ac:dyDescent="0.25">
      <c r="A297">
        <v>2001807186</v>
      </c>
      <c r="B297" s="8">
        <v>8904223818850</v>
      </c>
      <c r="C297">
        <v>1</v>
      </c>
      <c r="D297">
        <f>_xlfn.XLOOKUP('Company X Order Report'!B:B,'Company X SKU Master'!A:A,'Company X SKU Master'!B:B)*C297</f>
        <v>240</v>
      </c>
    </row>
    <row r="298" spans="1:4" x14ac:dyDescent="0.25">
      <c r="A298">
        <v>2001807084</v>
      </c>
      <c r="B298" s="8">
        <v>8904223818706</v>
      </c>
      <c r="C298">
        <v>1</v>
      </c>
      <c r="D298">
        <f>_xlfn.XLOOKUP('Company X Order Report'!B:B,'Company X SKU Master'!A:A,'Company X SKU Master'!B:B)*C298</f>
        <v>127</v>
      </c>
    </row>
    <row r="299" spans="1:4" x14ac:dyDescent="0.25">
      <c r="A299">
        <v>2001807084</v>
      </c>
      <c r="B299" s="8">
        <v>8904223818942</v>
      </c>
      <c r="C299">
        <v>1</v>
      </c>
      <c r="D299">
        <f>_xlfn.XLOOKUP('Company X Order Report'!B:B,'Company X SKU Master'!A:A,'Company X SKU Master'!B:B)*C299</f>
        <v>133</v>
      </c>
    </row>
    <row r="300" spans="1:4" x14ac:dyDescent="0.25">
      <c r="A300">
        <v>2001807084</v>
      </c>
      <c r="B300" s="8">
        <v>8904223818850</v>
      </c>
      <c r="C300">
        <v>1</v>
      </c>
      <c r="D300">
        <f>_xlfn.XLOOKUP('Company X Order Report'!B:B,'Company X SKU Master'!A:A,'Company X SKU Master'!B:B)*C300</f>
        <v>240</v>
      </c>
    </row>
    <row r="301" spans="1:4" x14ac:dyDescent="0.25">
      <c r="A301">
        <v>2001807058</v>
      </c>
      <c r="B301" s="8">
        <v>8904223819239</v>
      </c>
      <c r="C301">
        <v>1</v>
      </c>
      <c r="D301">
        <f>_xlfn.XLOOKUP('Company X Order Report'!B:B,'Company X SKU Master'!A:A,'Company X SKU Master'!B:B)*C301</f>
        <v>290</v>
      </c>
    </row>
    <row r="302" spans="1:4" x14ac:dyDescent="0.25">
      <c r="A302">
        <v>2001807058</v>
      </c>
      <c r="B302" s="8">
        <v>8904223819246</v>
      </c>
      <c r="C302">
        <v>1</v>
      </c>
      <c r="D302">
        <f>_xlfn.XLOOKUP('Company X Order Report'!B:B,'Company X SKU Master'!A:A,'Company X SKU Master'!B:B)*C302</f>
        <v>290</v>
      </c>
    </row>
    <row r="303" spans="1:4" x14ac:dyDescent="0.25">
      <c r="A303">
        <v>2001807058</v>
      </c>
      <c r="B303" s="8">
        <v>8904223819253</v>
      </c>
      <c r="C303">
        <v>1</v>
      </c>
      <c r="D303">
        <f>_xlfn.XLOOKUP('Company X Order Report'!B:B,'Company X SKU Master'!A:A,'Company X SKU Master'!B:B)*C303</f>
        <v>290</v>
      </c>
    </row>
    <row r="304" spans="1:4" x14ac:dyDescent="0.25">
      <c r="A304">
        <v>2001807058</v>
      </c>
      <c r="B304" s="8">
        <v>8904223818713</v>
      </c>
      <c r="C304">
        <v>1</v>
      </c>
      <c r="D304">
        <f>_xlfn.XLOOKUP('Company X Order Report'!B:B,'Company X SKU Master'!A:A,'Company X SKU Master'!B:B)*C304</f>
        <v>120</v>
      </c>
    </row>
    <row r="305" spans="1:4" x14ac:dyDescent="0.25">
      <c r="A305">
        <v>2001807058</v>
      </c>
      <c r="B305" s="8">
        <v>8904223817273</v>
      </c>
      <c r="C305">
        <v>1</v>
      </c>
      <c r="D305">
        <f>_xlfn.XLOOKUP('Company X Order Report'!B:B,'Company X SKU Master'!A:A,'Company X SKU Master'!B:B)*C305</f>
        <v>65</v>
      </c>
    </row>
    <row r="306" spans="1:4" x14ac:dyDescent="0.25">
      <c r="A306">
        <v>2001807058</v>
      </c>
      <c r="B306" s="8">
        <v>8904223818751</v>
      </c>
      <c r="C306">
        <v>1</v>
      </c>
      <c r="D306">
        <f>_xlfn.XLOOKUP('Company X Order Report'!B:B,'Company X SKU Master'!A:A,'Company X SKU Master'!B:B)*C306</f>
        <v>113</v>
      </c>
    </row>
    <row r="307" spans="1:4" x14ac:dyDescent="0.25">
      <c r="A307">
        <v>2001807036</v>
      </c>
      <c r="B307" s="8">
        <v>8904223819291</v>
      </c>
      <c r="C307">
        <v>4</v>
      </c>
      <c r="D307">
        <f>_xlfn.XLOOKUP('Company X Order Report'!B:B,'Company X SKU Master'!A:A,'Company X SKU Master'!B:B)*C307</f>
        <v>448</v>
      </c>
    </row>
    <row r="308" spans="1:4" x14ac:dyDescent="0.25">
      <c r="A308">
        <v>2001807036</v>
      </c>
      <c r="B308" s="8">
        <v>8904223819031</v>
      </c>
      <c r="C308">
        <v>4</v>
      </c>
      <c r="D308">
        <f>_xlfn.XLOOKUP('Company X Order Report'!B:B,'Company X SKU Master'!A:A,'Company X SKU Master'!B:B)*C308</f>
        <v>448</v>
      </c>
    </row>
    <row r="309" spans="1:4" x14ac:dyDescent="0.25">
      <c r="A309">
        <v>2001807036</v>
      </c>
      <c r="B309" s="8">
        <v>8904223819024</v>
      </c>
      <c r="C309">
        <v>4</v>
      </c>
      <c r="D309">
        <f>_xlfn.XLOOKUP('Company X Order Report'!B:B,'Company X SKU Master'!A:A,'Company X SKU Master'!B:B)*C309</f>
        <v>448</v>
      </c>
    </row>
    <row r="310" spans="1:4" x14ac:dyDescent="0.25">
      <c r="A310">
        <v>2001807036</v>
      </c>
      <c r="B310" s="8">
        <v>8904223819017</v>
      </c>
      <c r="C310">
        <v>1</v>
      </c>
      <c r="D310">
        <f>_xlfn.XLOOKUP('Company X Order Report'!B:B,'Company X SKU Master'!A:A,'Company X SKU Master'!B:B)*C310</f>
        <v>115</v>
      </c>
    </row>
    <row r="311" spans="1:4" x14ac:dyDescent="0.25">
      <c r="A311">
        <v>2001807012</v>
      </c>
      <c r="B311" s="8">
        <v>8904223819468</v>
      </c>
      <c r="C311">
        <v>1</v>
      </c>
      <c r="D311">
        <f>_xlfn.XLOOKUP('Company X Order Report'!B:B,'Company X SKU Master'!A:A,'Company X SKU Master'!B:B)*C311</f>
        <v>240</v>
      </c>
    </row>
    <row r="312" spans="1:4" x14ac:dyDescent="0.25">
      <c r="A312">
        <v>2001807004</v>
      </c>
      <c r="B312" s="8">
        <v>8904223818706</v>
      </c>
      <c r="C312">
        <v>1</v>
      </c>
      <c r="D312">
        <f>_xlfn.XLOOKUP('Company X Order Report'!B:B,'Company X SKU Master'!A:A,'Company X SKU Master'!B:B)*C312</f>
        <v>127</v>
      </c>
    </row>
    <row r="313" spans="1:4" x14ac:dyDescent="0.25">
      <c r="A313">
        <v>2001807004</v>
      </c>
      <c r="B313" s="8">
        <v>8904223818942</v>
      </c>
      <c r="C313">
        <v>1</v>
      </c>
      <c r="D313">
        <f>_xlfn.XLOOKUP('Company X Order Report'!B:B,'Company X SKU Master'!A:A,'Company X SKU Master'!B:B)*C313</f>
        <v>133</v>
      </c>
    </row>
    <row r="314" spans="1:4" x14ac:dyDescent="0.25">
      <c r="A314">
        <v>2001807004</v>
      </c>
      <c r="B314" s="8">
        <v>8904223818850</v>
      </c>
      <c r="C314">
        <v>1</v>
      </c>
      <c r="D314">
        <f>_xlfn.XLOOKUP('Company X Order Report'!B:B,'Company X SKU Master'!A:A,'Company X SKU Master'!B:B)*C314</f>
        <v>240</v>
      </c>
    </row>
    <row r="315" spans="1:4" x14ac:dyDescent="0.25">
      <c r="A315">
        <v>2001806968</v>
      </c>
      <c r="B315" s="8">
        <v>8904223818706</v>
      </c>
      <c r="C315">
        <v>1</v>
      </c>
      <c r="D315">
        <f>_xlfn.XLOOKUP('Company X Order Report'!B:B,'Company X SKU Master'!A:A,'Company X SKU Master'!B:B)*C315</f>
        <v>127</v>
      </c>
    </row>
    <row r="316" spans="1:4" x14ac:dyDescent="0.25">
      <c r="A316">
        <v>2001806968</v>
      </c>
      <c r="B316" s="8">
        <v>8904223818942</v>
      </c>
      <c r="C316">
        <v>1</v>
      </c>
      <c r="D316">
        <f>_xlfn.XLOOKUP('Company X Order Report'!B:B,'Company X SKU Master'!A:A,'Company X SKU Master'!B:B)*C316</f>
        <v>133</v>
      </c>
    </row>
    <row r="317" spans="1:4" x14ac:dyDescent="0.25">
      <c r="A317">
        <v>2001806968</v>
      </c>
      <c r="B317" s="8">
        <v>8904223818850</v>
      </c>
      <c r="C317">
        <v>1</v>
      </c>
      <c r="D317">
        <f>_xlfn.XLOOKUP('Company X Order Report'!B:B,'Company X SKU Master'!A:A,'Company X SKU Master'!B:B)*C317</f>
        <v>240</v>
      </c>
    </row>
    <row r="318" spans="1:4" x14ac:dyDescent="0.25">
      <c r="A318">
        <v>2001806885</v>
      </c>
      <c r="B318" s="8">
        <v>8904223819499</v>
      </c>
      <c r="C318">
        <v>2</v>
      </c>
      <c r="D318">
        <f>_xlfn.XLOOKUP('Company X Order Report'!B:B,'Company X SKU Master'!A:A,'Company X SKU Master'!B:B)*C318</f>
        <v>420</v>
      </c>
    </row>
    <row r="319" spans="1:4" x14ac:dyDescent="0.25">
      <c r="A319">
        <v>2001806885</v>
      </c>
      <c r="B319" s="8">
        <v>8904223819499</v>
      </c>
      <c r="C319">
        <v>2</v>
      </c>
      <c r="D319">
        <f>_xlfn.XLOOKUP('Company X Order Report'!B:B,'Company X SKU Master'!A:A,'Company X SKU Master'!B:B)*C319</f>
        <v>420</v>
      </c>
    </row>
    <row r="320" spans="1:4" x14ac:dyDescent="0.25">
      <c r="A320">
        <v>2001806828</v>
      </c>
      <c r="B320" s="8">
        <v>8904223818706</v>
      </c>
      <c r="C320">
        <v>1</v>
      </c>
      <c r="D320">
        <f>_xlfn.XLOOKUP('Company X Order Report'!B:B,'Company X SKU Master'!A:A,'Company X SKU Master'!B:B)*C320</f>
        <v>127</v>
      </c>
    </row>
    <row r="321" spans="1:4" x14ac:dyDescent="0.25">
      <c r="A321">
        <v>2001806828</v>
      </c>
      <c r="B321" s="8">
        <v>8904223818942</v>
      </c>
      <c r="C321">
        <v>1</v>
      </c>
      <c r="D321">
        <f>_xlfn.XLOOKUP('Company X Order Report'!B:B,'Company X SKU Master'!A:A,'Company X SKU Master'!B:B)*C321</f>
        <v>133</v>
      </c>
    </row>
    <row r="322" spans="1:4" x14ac:dyDescent="0.25">
      <c r="A322">
        <v>2001806828</v>
      </c>
      <c r="B322" s="8">
        <v>8904223818850</v>
      </c>
      <c r="C322">
        <v>1</v>
      </c>
      <c r="D322">
        <f>_xlfn.XLOOKUP('Company X Order Report'!B:B,'Company X SKU Master'!A:A,'Company X SKU Master'!B:B)*C322</f>
        <v>240</v>
      </c>
    </row>
    <row r="323" spans="1:4" x14ac:dyDescent="0.25">
      <c r="A323">
        <v>2001806823</v>
      </c>
      <c r="B323" s="8">
        <v>8904223818706</v>
      </c>
      <c r="C323">
        <v>1</v>
      </c>
      <c r="D323">
        <f>_xlfn.XLOOKUP('Company X Order Report'!B:B,'Company X SKU Master'!A:A,'Company X SKU Master'!B:B)*C323</f>
        <v>127</v>
      </c>
    </row>
    <row r="324" spans="1:4" x14ac:dyDescent="0.25">
      <c r="A324">
        <v>2001806801</v>
      </c>
      <c r="B324" s="8">
        <v>8904223818850</v>
      </c>
      <c r="C324">
        <v>1</v>
      </c>
      <c r="D324">
        <f>_xlfn.XLOOKUP('Company X Order Report'!B:B,'Company X SKU Master'!A:A,'Company X SKU Master'!B:B)*C324</f>
        <v>240</v>
      </c>
    </row>
    <row r="325" spans="1:4" x14ac:dyDescent="0.25">
      <c r="A325">
        <v>2001806801</v>
      </c>
      <c r="B325" s="8">
        <v>8904223818683</v>
      </c>
      <c r="C325">
        <v>1</v>
      </c>
      <c r="D325">
        <f>_xlfn.XLOOKUP('Company X Order Report'!B:B,'Company X SKU Master'!A:A,'Company X SKU Master'!B:B)*C325</f>
        <v>121</v>
      </c>
    </row>
    <row r="326" spans="1:4" x14ac:dyDescent="0.25">
      <c r="A326">
        <v>2001806776</v>
      </c>
      <c r="B326" s="8">
        <v>8904223818706</v>
      </c>
      <c r="C326">
        <v>1</v>
      </c>
      <c r="D326">
        <f>_xlfn.XLOOKUP('Company X Order Report'!B:B,'Company X SKU Master'!A:A,'Company X SKU Master'!B:B)*C326</f>
        <v>127</v>
      </c>
    </row>
    <row r="327" spans="1:4" x14ac:dyDescent="0.25">
      <c r="A327">
        <v>2001806776</v>
      </c>
      <c r="B327" s="8">
        <v>8904223818638</v>
      </c>
      <c r="C327">
        <v>2</v>
      </c>
      <c r="D327">
        <f>_xlfn.XLOOKUP('Company X Order Report'!B:B,'Company X SKU Master'!A:A,'Company X SKU Master'!B:B)*C327</f>
        <v>274</v>
      </c>
    </row>
    <row r="328" spans="1:4" x14ac:dyDescent="0.25">
      <c r="A328">
        <v>2001806776</v>
      </c>
      <c r="B328" s="8">
        <v>8904223819505</v>
      </c>
      <c r="C328">
        <v>1</v>
      </c>
      <c r="D328">
        <f>_xlfn.XLOOKUP('Company X Order Report'!B:B,'Company X SKU Master'!A:A,'Company X SKU Master'!B:B)*C328</f>
        <v>210</v>
      </c>
    </row>
    <row r="329" spans="1:4" x14ac:dyDescent="0.25">
      <c r="A329">
        <v>2001806768</v>
      </c>
      <c r="B329" s="8">
        <v>8904223819512</v>
      </c>
      <c r="C329">
        <v>4</v>
      </c>
      <c r="D329">
        <f>_xlfn.XLOOKUP('Company X Order Report'!B:B,'Company X SKU Master'!A:A,'Company X SKU Master'!B:B)*C329</f>
        <v>840</v>
      </c>
    </row>
    <row r="330" spans="1:4" x14ac:dyDescent="0.25">
      <c r="A330">
        <v>2001806735</v>
      </c>
      <c r="B330" s="8">
        <v>8904223818706</v>
      </c>
      <c r="C330">
        <v>1</v>
      </c>
      <c r="D330">
        <f>_xlfn.XLOOKUP('Company X Order Report'!B:B,'Company X SKU Master'!A:A,'Company X SKU Master'!B:B)*C330</f>
        <v>127</v>
      </c>
    </row>
    <row r="331" spans="1:4" x14ac:dyDescent="0.25">
      <c r="A331">
        <v>2001806735</v>
      </c>
      <c r="B331" s="8">
        <v>8904223818942</v>
      </c>
      <c r="C331">
        <v>1</v>
      </c>
      <c r="D331">
        <f>_xlfn.XLOOKUP('Company X Order Report'!B:B,'Company X SKU Master'!A:A,'Company X SKU Master'!B:B)*C331</f>
        <v>133</v>
      </c>
    </row>
    <row r="332" spans="1:4" x14ac:dyDescent="0.25">
      <c r="A332">
        <v>2001806735</v>
      </c>
      <c r="B332" s="8">
        <v>8904223818850</v>
      </c>
      <c r="C332">
        <v>1</v>
      </c>
      <c r="D332">
        <f>_xlfn.XLOOKUP('Company X Order Report'!B:B,'Company X SKU Master'!A:A,'Company X SKU Master'!B:B)*C332</f>
        <v>240</v>
      </c>
    </row>
    <row r="333" spans="1:4" x14ac:dyDescent="0.25">
      <c r="A333">
        <v>2001806733</v>
      </c>
      <c r="B333" s="8">
        <v>8904223819031</v>
      </c>
      <c r="C333">
        <v>1</v>
      </c>
      <c r="D333">
        <f>_xlfn.XLOOKUP('Company X Order Report'!B:B,'Company X SKU Master'!A:A,'Company X SKU Master'!B:B)*C333</f>
        <v>112</v>
      </c>
    </row>
    <row r="334" spans="1:4" x14ac:dyDescent="0.25">
      <c r="A334">
        <v>2001806733</v>
      </c>
      <c r="B334" s="8">
        <v>8904223818430</v>
      </c>
      <c r="C334">
        <v>1</v>
      </c>
      <c r="D334">
        <f>_xlfn.XLOOKUP('Company X Order Report'!B:B,'Company X SKU Master'!A:A,'Company X SKU Master'!B:B)*C334</f>
        <v>165</v>
      </c>
    </row>
    <row r="335" spans="1:4" x14ac:dyDescent="0.25">
      <c r="A335">
        <v>2001806733</v>
      </c>
      <c r="B335" s="8">
        <v>8904223818850</v>
      </c>
      <c r="C335">
        <v>1</v>
      </c>
      <c r="D335">
        <f>_xlfn.XLOOKUP('Company X Order Report'!B:B,'Company X SKU Master'!A:A,'Company X SKU Master'!B:B)*C335</f>
        <v>240</v>
      </c>
    </row>
    <row r="336" spans="1:4" x14ac:dyDescent="0.25">
      <c r="A336">
        <v>2001806733</v>
      </c>
      <c r="B336" s="8">
        <v>8904223819512</v>
      </c>
      <c r="C336">
        <v>1</v>
      </c>
      <c r="D336">
        <f>_xlfn.XLOOKUP('Company X Order Report'!B:B,'Company X SKU Master'!A:A,'Company X SKU Master'!B:B)*C336</f>
        <v>210</v>
      </c>
    </row>
    <row r="337" spans="1:4" x14ac:dyDescent="0.25">
      <c r="A337">
        <v>2001806733</v>
      </c>
      <c r="B337" s="8">
        <v>8904223819468</v>
      </c>
      <c r="C337">
        <v>1</v>
      </c>
      <c r="D337">
        <f>_xlfn.XLOOKUP('Company X Order Report'!B:B,'Company X SKU Master'!A:A,'Company X SKU Master'!B:B)*C337</f>
        <v>240</v>
      </c>
    </row>
    <row r="338" spans="1:4" x14ac:dyDescent="0.25">
      <c r="A338">
        <v>2001806726</v>
      </c>
      <c r="B338" s="8">
        <v>8904223818706</v>
      </c>
      <c r="C338">
        <v>1</v>
      </c>
      <c r="D338">
        <f>_xlfn.XLOOKUP('Company X Order Report'!B:B,'Company X SKU Master'!A:A,'Company X SKU Master'!B:B)*C338</f>
        <v>127</v>
      </c>
    </row>
    <row r="339" spans="1:4" x14ac:dyDescent="0.25">
      <c r="A339">
        <v>2001806726</v>
      </c>
      <c r="B339" s="8">
        <v>8904223818942</v>
      </c>
      <c r="C339">
        <v>1</v>
      </c>
      <c r="D339">
        <f>_xlfn.XLOOKUP('Company X Order Report'!B:B,'Company X SKU Master'!A:A,'Company X SKU Master'!B:B)*C339</f>
        <v>133</v>
      </c>
    </row>
    <row r="340" spans="1:4" x14ac:dyDescent="0.25">
      <c r="A340">
        <v>2001806726</v>
      </c>
      <c r="B340" s="8">
        <v>8904223818850</v>
      </c>
      <c r="C340">
        <v>1</v>
      </c>
      <c r="D340">
        <f>_xlfn.XLOOKUP('Company X Order Report'!B:B,'Company X SKU Master'!A:A,'Company X SKU Master'!B:B)*C340</f>
        <v>240</v>
      </c>
    </row>
    <row r="341" spans="1:4" x14ac:dyDescent="0.25">
      <c r="A341">
        <v>2001806686</v>
      </c>
      <c r="B341" s="8">
        <v>8904223819468</v>
      </c>
      <c r="C341">
        <v>1</v>
      </c>
      <c r="D341">
        <f>_xlfn.XLOOKUP('Company X Order Report'!B:B,'Company X SKU Master'!A:A,'Company X SKU Master'!B:B)*C341</f>
        <v>240</v>
      </c>
    </row>
    <row r="342" spans="1:4" x14ac:dyDescent="0.25">
      <c r="A342">
        <v>2001806652</v>
      </c>
      <c r="B342" s="8">
        <v>8904223818706</v>
      </c>
      <c r="C342">
        <v>1</v>
      </c>
      <c r="D342">
        <f>_xlfn.XLOOKUP('Company X Order Report'!B:B,'Company X SKU Master'!A:A,'Company X SKU Master'!B:B)*C342</f>
        <v>127</v>
      </c>
    </row>
    <row r="343" spans="1:4" x14ac:dyDescent="0.25">
      <c r="A343">
        <v>2001806652</v>
      </c>
      <c r="B343" s="8">
        <v>8904223818942</v>
      </c>
      <c r="C343">
        <v>1</v>
      </c>
      <c r="D343">
        <f>_xlfn.XLOOKUP('Company X Order Report'!B:B,'Company X SKU Master'!A:A,'Company X SKU Master'!B:B)*C343</f>
        <v>133</v>
      </c>
    </row>
    <row r="344" spans="1:4" x14ac:dyDescent="0.25">
      <c r="A344">
        <v>2001806652</v>
      </c>
      <c r="B344" s="8">
        <v>8904223818850</v>
      </c>
      <c r="C344">
        <v>1</v>
      </c>
      <c r="D344">
        <f>_xlfn.XLOOKUP('Company X Order Report'!B:B,'Company X SKU Master'!A:A,'Company X SKU Master'!B:B)*C344</f>
        <v>240</v>
      </c>
    </row>
    <row r="345" spans="1:4" x14ac:dyDescent="0.25">
      <c r="A345">
        <v>2001806616</v>
      </c>
      <c r="B345" s="8">
        <v>8904223818669</v>
      </c>
      <c r="C345">
        <v>1</v>
      </c>
      <c r="D345">
        <f>_xlfn.XLOOKUP('Company X Order Report'!B:B,'Company X SKU Master'!A:A,'Company X SKU Master'!B:B)*C345</f>
        <v>240</v>
      </c>
    </row>
    <row r="346" spans="1:4" x14ac:dyDescent="0.25">
      <c r="A346">
        <v>2001806616</v>
      </c>
      <c r="B346" s="8">
        <v>8904223818683</v>
      </c>
      <c r="C346">
        <v>1</v>
      </c>
      <c r="D346">
        <f>_xlfn.XLOOKUP('Company X Order Report'!B:B,'Company X SKU Master'!A:A,'Company X SKU Master'!B:B)*C346</f>
        <v>121</v>
      </c>
    </row>
    <row r="347" spans="1:4" x14ac:dyDescent="0.25">
      <c r="A347">
        <v>2001806616</v>
      </c>
      <c r="B347" s="8">
        <v>8904223818935</v>
      </c>
      <c r="C347">
        <v>1</v>
      </c>
      <c r="D347">
        <f>_xlfn.XLOOKUP('Company X Order Report'!B:B,'Company X SKU Master'!A:A,'Company X SKU Master'!B:B)*C347</f>
        <v>120</v>
      </c>
    </row>
    <row r="348" spans="1:4" x14ac:dyDescent="0.25">
      <c r="A348">
        <v>2001806616</v>
      </c>
      <c r="B348" s="8">
        <v>8904223818713</v>
      </c>
      <c r="C348">
        <v>1</v>
      </c>
      <c r="D348">
        <f>_xlfn.XLOOKUP('Company X Order Report'!B:B,'Company X SKU Master'!A:A,'Company X SKU Master'!B:B)*C348</f>
        <v>120</v>
      </c>
    </row>
    <row r="349" spans="1:4" x14ac:dyDescent="0.25">
      <c r="A349">
        <v>2001806616</v>
      </c>
      <c r="B349" s="8">
        <v>8904223819024</v>
      </c>
      <c r="C349">
        <v>1</v>
      </c>
      <c r="D349">
        <f>_xlfn.XLOOKUP('Company X Order Report'!B:B,'Company X SKU Master'!A:A,'Company X SKU Master'!B:B)*C349</f>
        <v>112</v>
      </c>
    </row>
    <row r="350" spans="1:4" x14ac:dyDescent="0.25">
      <c r="A350">
        <v>2001806616</v>
      </c>
      <c r="B350" s="8">
        <v>8904223819123</v>
      </c>
      <c r="C350">
        <v>1</v>
      </c>
      <c r="D350">
        <f>_xlfn.XLOOKUP('Company X Order Report'!B:B,'Company X SKU Master'!A:A,'Company X SKU Master'!B:B)*C350</f>
        <v>250</v>
      </c>
    </row>
    <row r="351" spans="1:4" x14ac:dyDescent="0.25">
      <c r="A351">
        <v>2001806575</v>
      </c>
      <c r="B351" s="8">
        <v>8904223818706</v>
      </c>
      <c r="C351">
        <v>1</v>
      </c>
      <c r="D351">
        <f>_xlfn.XLOOKUP('Company X Order Report'!B:B,'Company X SKU Master'!A:A,'Company X SKU Master'!B:B)*C351</f>
        <v>127</v>
      </c>
    </row>
    <row r="352" spans="1:4" x14ac:dyDescent="0.25">
      <c r="A352">
        <v>2001806575</v>
      </c>
      <c r="B352" s="8">
        <v>8904223818942</v>
      </c>
      <c r="C352">
        <v>1</v>
      </c>
      <c r="D352">
        <f>_xlfn.XLOOKUP('Company X Order Report'!B:B,'Company X SKU Master'!A:A,'Company X SKU Master'!B:B)*C352</f>
        <v>133</v>
      </c>
    </row>
    <row r="353" spans="1:4" x14ac:dyDescent="0.25">
      <c r="A353">
        <v>2001806575</v>
      </c>
      <c r="B353" s="8">
        <v>8904223818850</v>
      </c>
      <c r="C353">
        <v>1</v>
      </c>
      <c r="D353">
        <f>_xlfn.XLOOKUP('Company X Order Report'!B:B,'Company X SKU Master'!A:A,'Company X SKU Master'!B:B)*C353</f>
        <v>240</v>
      </c>
    </row>
    <row r="354" spans="1:4" x14ac:dyDescent="0.25">
      <c r="A354">
        <v>2001806567</v>
      </c>
      <c r="B354" s="8">
        <v>8904223818591</v>
      </c>
      <c r="C354">
        <v>1</v>
      </c>
      <c r="D354">
        <f>_xlfn.XLOOKUP('Company X Order Report'!B:B,'Company X SKU Master'!A:A,'Company X SKU Master'!B:B)*C354</f>
        <v>120</v>
      </c>
    </row>
    <row r="355" spans="1:4" x14ac:dyDescent="0.25">
      <c r="A355">
        <v>2001806567</v>
      </c>
      <c r="B355" s="8">
        <v>8904223816214</v>
      </c>
      <c r="C355">
        <v>1</v>
      </c>
      <c r="D355">
        <f>_xlfn.XLOOKUP('Company X Order Report'!B:B,'Company X SKU Master'!A:A,'Company X SKU Master'!B:B)*C355</f>
        <v>120</v>
      </c>
    </row>
    <row r="356" spans="1:4" x14ac:dyDescent="0.25">
      <c r="A356">
        <v>2001806567</v>
      </c>
      <c r="B356" s="8">
        <v>8904223819024</v>
      </c>
      <c r="C356">
        <v>1</v>
      </c>
      <c r="D356">
        <f>_xlfn.XLOOKUP('Company X Order Report'!B:B,'Company X SKU Master'!A:A,'Company X SKU Master'!B:B)*C356</f>
        <v>112</v>
      </c>
    </row>
    <row r="357" spans="1:4" x14ac:dyDescent="0.25">
      <c r="A357">
        <v>2001806567</v>
      </c>
      <c r="B357" s="8">
        <v>8904223819253</v>
      </c>
      <c r="C357">
        <v>1</v>
      </c>
      <c r="D357">
        <f>_xlfn.XLOOKUP('Company X Order Report'!B:B,'Company X SKU Master'!A:A,'Company X SKU Master'!B:B)*C357</f>
        <v>290</v>
      </c>
    </row>
    <row r="358" spans="1:4" x14ac:dyDescent="0.25">
      <c r="A358">
        <v>2001806567</v>
      </c>
      <c r="B358" s="8">
        <v>8904223815804</v>
      </c>
      <c r="C358">
        <v>1</v>
      </c>
      <c r="D358">
        <f>_xlfn.XLOOKUP('Company X Order Report'!B:B,'Company X SKU Master'!A:A,'Company X SKU Master'!B:B)*C358</f>
        <v>160</v>
      </c>
    </row>
    <row r="359" spans="1:4" x14ac:dyDescent="0.25">
      <c r="A359">
        <v>2001806567</v>
      </c>
      <c r="B359" s="8">
        <v>8904223818577</v>
      </c>
      <c r="C359">
        <v>1</v>
      </c>
      <c r="D359">
        <f>_xlfn.XLOOKUP('Company X Order Report'!B:B,'Company X SKU Master'!A:A,'Company X SKU Master'!B:B)*C359</f>
        <v>150</v>
      </c>
    </row>
    <row r="360" spans="1:4" x14ac:dyDescent="0.25">
      <c r="A360">
        <v>2001806547</v>
      </c>
      <c r="B360" s="8">
        <v>8904223818706</v>
      </c>
      <c r="C360">
        <v>1</v>
      </c>
      <c r="D360">
        <f>_xlfn.XLOOKUP('Company X Order Report'!B:B,'Company X SKU Master'!A:A,'Company X SKU Master'!B:B)*C360</f>
        <v>127</v>
      </c>
    </row>
    <row r="361" spans="1:4" x14ac:dyDescent="0.25">
      <c r="A361">
        <v>2001806533</v>
      </c>
      <c r="B361" s="8">
        <v>8904223818706</v>
      </c>
      <c r="C361">
        <v>1</v>
      </c>
      <c r="D361">
        <f>_xlfn.XLOOKUP('Company X Order Report'!B:B,'Company X SKU Master'!A:A,'Company X SKU Master'!B:B)*C361</f>
        <v>127</v>
      </c>
    </row>
    <row r="362" spans="1:4" x14ac:dyDescent="0.25">
      <c r="A362">
        <v>2001806533</v>
      </c>
      <c r="B362" s="8">
        <v>8904223818942</v>
      </c>
      <c r="C362">
        <v>1</v>
      </c>
      <c r="D362">
        <f>_xlfn.XLOOKUP('Company X Order Report'!B:B,'Company X SKU Master'!A:A,'Company X SKU Master'!B:B)*C362</f>
        <v>133</v>
      </c>
    </row>
    <row r="363" spans="1:4" x14ac:dyDescent="0.25">
      <c r="A363">
        <v>2001806533</v>
      </c>
      <c r="B363" s="8">
        <v>8904223818850</v>
      </c>
      <c r="C363">
        <v>1</v>
      </c>
      <c r="D363">
        <f>_xlfn.XLOOKUP('Company X Order Report'!B:B,'Company X SKU Master'!A:A,'Company X SKU Master'!B:B)*C363</f>
        <v>240</v>
      </c>
    </row>
    <row r="364" spans="1:4" x14ac:dyDescent="0.25">
      <c r="A364">
        <v>2001806471</v>
      </c>
      <c r="B364" s="8">
        <v>8904223818706</v>
      </c>
      <c r="C364">
        <v>2</v>
      </c>
      <c r="D364">
        <f>_xlfn.XLOOKUP('Company X Order Report'!B:B,'Company X SKU Master'!A:A,'Company X SKU Master'!B:B)*C364</f>
        <v>254</v>
      </c>
    </row>
    <row r="365" spans="1:4" x14ac:dyDescent="0.25">
      <c r="A365">
        <v>2001806471</v>
      </c>
      <c r="B365" s="8">
        <v>8904223818942</v>
      </c>
      <c r="C365">
        <v>2</v>
      </c>
      <c r="D365">
        <f>_xlfn.XLOOKUP('Company X Order Report'!B:B,'Company X SKU Master'!A:A,'Company X SKU Master'!B:B)*C365</f>
        <v>266</v>
      </c>
    </row>
    <row r="366" spans="1:4" x14ac:dyDescent="0.25">
      <c r="A366">
        <v>2001806471</v>
      </c>
      <c r="B366" s="8">
        <v>8904223818850</v>
      </c>
      <c r="C366">
        <v>2</v>
      </c>
      <c r="D366">
        <f>_xlfn.XLOOKUP('Company X Order Report'!B:B,'Company X SKU Master'!A:A,'Company X SKU Master'!B:B)*C366</f>
        <v>480</v>
      </c>
    </row>
    <row r="367" spans="1:4" x14ac:dyDescent="0.25">
      <c r="A367">
        <v>2001806471</v>
      </c>
      <c r="B367" s="8">
        <v>8904223818706</v>
      </c>
      <c r="C367">
        <v>1</v>
      </c>
      <c r="D367">
        <f>_xlfn.XLOOKUP('Company X Order Report'!B:B,'Company X SKU Master'!A:A,'Company X SKU Master'!B:B)*C367</f>
        <v>127</v>
      </c>
    </row>
    <row r="368" spans="1:4" x14ac:dyDescent="0.25">
      <c r="A368">
        <v>2001806471</v>
      </c>
      <c r="B368" s="8">
        <v>8904223818942</v>
      </c>
      <c r="C368">
        <v>1</v>
      </c>
      <c r="D368">
        <f>_xlfn.XLOOKUP('Company X Order Report'!B:B,'Company X SKU Master'!A:A,'Company X SKU Master'!B:B)*C368</f>
        <v>133</v>
      </c>
    </row>
    <row r="369" spans="1:4" x14ac:dyDescent="0.25">
      <c r="A369">
        <v>2001806471</v>
      </c>
      <c r="B369" s="8">
        <v>8904223818850</v>
      </c>
      <c r="C369">
        <v>1</v>
      </c>
      <c r="D369">
        <f>_xlfn.XLOOKUP('Company X Order Report'!B:B,'Company X SKU Master'!A:A,'Company X SKU Master'!B:B)*C369</f>
        <v>240</v>
      </c>
    </row>
    <row r="370" spans="1:4" x14ac:dyDescent="0.25">
      <c r="A370">
        <v>2001806471</v>
      </c>
      <c r="B370" s="8">
        <v>8904223818683</v>
      </c>
      <c r="C370">
        <v>1</v>
      </c>
      <c r="D370">
        <f>_xlfn.XLOOKUP('Company X Order Report'!B:B,'Company X SKU Master'!A:A,'Company X SKU Master'!B:B)*C370</f>
        <v>121</v>
      </c>
    </row>
    <row r="371" spans="1:4" x14ac:dyDescent="0.25">
      <c r="A371">
        <v>2001806458</v>
      </c>
      <c r="B371" s="8">
        <v>8904223819284</v>
      </c>
      <c r="C371">
        <v>1</v>
      </c>
      <c r="D371">
        <f>_xlfn.XLOOKUP('Company X Order Report'!B:B,'Company X SKU Master'!A:A,'Company X SKU Master'!B:B)*C371</f>
        <v>350</v>
      </c>
    </row>
    <row r="372" spans="1:4" x14ac:dyDescent="0.25">
      <c r="A372">
        <v>2001806458</v>
      </c>
      <c r="B372" s="8">
        <v>8904223818478</v>
      </c>
      <c r="C372">
        <v>1</v>
      </c>
      <c r="D372">
        <f>_xlfn.XLOOKUP('Company X Order Report'!B:B,'Company X SKU Master'!A:A,'Company X SKU Master'!B:B)*C372</f>
        <v>350</v>
      </c>
    </row>
    <row r="373" spans="1:4" x14ac:dyDescent="0.25">
      <c r="A373">
        <v>2001806446</v>
      </c>
      <c r="B373" s="8">
        <v>8904223818706</v>
      </c>
      <c r="C373">
        <v>1</v>
      </c>
      <c r="D373">
        <f>_xlfn.XLOOKUP('Company X Order Report'!B:B,'Company X SKU Master'!A:A,'Company X SKU Master'!B:B)*C373</f>
        <v>127</v>
      </c>
    </row>
    <row r="374" spans="1:4" x14ac:dyDescent="0.25">
      <c r="A374">
        <v>2001806446</v>
      </c>
      <c r="B374" s="8">
        <v>8904223818942</v>
      </c>
      <c r="C374">
        <v>1</v>
      </c>
      <c r="D374">
        <f>_xlfn.XLOOKUP('Company X Order Report'!B:B,'Company X SKU Master'!A:A,'Company X SKU Master'!B:B)*C374</f>
        <v>133</v>
      </c>
    </row>
    <row r="375" spans="1:4" x14ac:dyDescent="0.25">
      <c r="A375">
        <v>2001806446</v>
      </c>
      <c r="B375" s="8">
        <v>8904223818850</v>
      </c>
      <c r="C375">
        <v>1</v>
      </c>
      <c r="D375">
        <f>_xlfn.XLOOKUP('Company X Order Report'!B:B,'Company X SKU Master'!A:A,'Company X SKU Master'!B:B)*C375</f>
        <v>240</v>
      </c>
    </row>
    <row r="376" spans="1:4" x14ac:dyDescent="0.25">
      <c r="A376">
        <v>2001806408</v>
      </c>
      <c r="B376" s="8">
        <v>8904223819437</v>
      </c>
      <c r="C376">
        <v>2</v>
      </c>
      <c r="D376">
        <f>_xlfn.XLOOKUP('Company X Order Report'!B:B,'Company X SKU Master'!A:A,'Company X SKU Master'!B:B)*C376</f>
        <v>1104</v>
      </c>
    </row>
    <row r="377" spans="1:4" x14ac:dyDescent="0.25">
      <c r="A377">
        <v>2001806408</v>
      </c>
      <c r="B377" s="8">
        <v>8904223819352</v>
      </c>
      <c r="C377">
        <v>1</v>
      </c>
      <c r="D377">
        <f>_xlfn.XLOOKUP('Company X Order Report'!B:B,'Company X SKU Master'!A:A,'Company X SKU Master'!B:B)*C377</f>
        <v>165</v>
      </c>
    </row>
    <row r="378" spans="1:4" x14ac:dyDescent="0.25">
      <c r="A378">
        <v>2001806408</v>
      </c>
      <c r="B378" s="8">
        <v>8904223819024</v>
      </c>
      <c r="C378">
        <v>8</v>
      </c>
      <c r="D378">
        <f>_xlfn.XLOOKUP('Company X Order Report'!B:B,'Company X SKU Master'!A:A,'Company X SKU Master'!B:B)*C378</f>
        <v>896</v>
      </c>
    </row>
    <row r="379" spans="1:4" x14ac:dyDescent="0.25">
      <c r="A379">
        <v>2001806408</v>
      </c>
      <c r="B379" s="8">
        <v>8904223818874</v>
      </c>
      <c r="C379">
        <v>1</v>
      </c>
      <c r="D379">
        <f>_xlfn.XLOOKUP('Company X Order Report'!B:B,'Company X SKU Master'!A:A,'Company X SKU Master'!B:B)*C379</f>
        <v>100</v>
      </c>
    </row>
    <row r="380" spans="1:4" x14ac:dyDescent="0.25">
      <c r="A380">
        <v>2001806338</v>
      </c>
      <c r="B380" s="8">
        <v>8904223818706</v>
      </c>
      <c r="C380">
        <v>1</v>
      </c>
      <c r="D380">
        <f>_xlfn.XLOOKUP('Company X Order Report'!B:B,'Company X SKU Master'!A:A,'Company X SKU Master'!B:B)*C380</f>
        <v>127</v>
      </c>
    </row>
    <row r="381" spans="1:4" x14ac:dyDescent="0.25">
      <c r="A381">
        <v>2001806338</v>
      </c>
      <c r="B381" s="8">
        <v>8904223818942</v>
      </c>
      <c r="C381">
        <v>1</v>
      </c>
      <c r="D381">
        <f>_xlfn.XLOOKUP('Company X Order Report'!B:B,'Company X SKU Master'!A:A,'Company X SKU Master'!B:B)*C381</f>
        <v>133</v>
      </c>
    </row>
    <row r="382" spans="1:4" x14ac:dyDescent="0.25">
      <c r="A382">
        <v>2001806338</v>
      </c>
      <c r="B382" s="8">
        <v>8904223818850</v>
      </c>
      <c r="C382">
        <v>1</v>
      </c>
      <c r="D382">
        <f>_xlfn.XLOOKUP('Company X Order Report'!B:B,'Company X SKU Master'!A:A,'Company X SKU Master'!B:B)*C382</f>
        <v>240</v>
      </c>
    </row>
    <row r="383" spans="1:4" x14ac:dyDescent="0.25">
      <c r="A383">
        <v>2001806304</v>
      </c>
      <c r="B383" s="8">
        <v>8904223818706</v>
      </c>
      <c r="C383">
        <v>1</v>
      </c>
      <c r="D383">
        <f>_xlfn.XLOOKUP('Company X Order Report'!B:B,'Company X SKU Master'!A:A,'Company X SKU Master'!B:B)*C383</f>
        <v>127</v>
      </c>
    </row>
    <row r="384" spans="1:4" x14ac:dyDescent="0.25">
      <c r="A384">
        <v>2001806304</v>
      </c>
      <c r="B384" s="8">
        <v>8904223818942</v>
      </c>
      <c r="C384">
        <v>1</v>
      </c>
      <c r="D384">
        <f>_xlfn.XLOOKUP('Company X Order Report'!B:B,'Company X SKU Master'!A:A,'Company X SKU Master'!B:B)*C384</f>
        <v>133</v>
      </c>
    </row>
    <row r="385" spans="1:4" x14ac:dyDescent="0.25">
      <c r="A385">
        <v>2001806304</v>
      </c>
      <c r="B385" s="8">
        <v>8904223818850</v>
      </c>
      <c r="C385">
        <v>1</v>
      </c>
      <c r="D385">
        <f>_xlfn.XLOOKUP('Company X Order Report'!B:B,'Company X SKU Master'!A:A,'Company X SKU Master'!B:B)*C385</f>
        <v>240</v>
      </c>
    </row>
    <row r="386" spans="1:4" x14ac:dyDescent="0.25">
      <c r="A386">
        <v>2001806273</v>
      </c>
      <c r="B386" s="8">
        <v>8904223819017</v>
      </c>
      <c r="C386">
        <v>1</v>
      </c>
      <c r="D386">
        <f>_xlfn.XLOOKUP('Company X Order Report'!B:B,'Company X SKU Master'!A:A,'Company X SKU Master'!B:B)*C386</f>
        <v>115</v>
      </c>
    </row>
    <row r="387" spans="1:4" x14ac:dyDescent="0.25">
      <c r="A387">
        <v>2001806273</v>
      </c>
      <c r="B387" s="8">
        <v>8904223818706</v>
      </c>
      <c r="C387">
        <v>1</v>
      </c>
      <c r="D387">
        <f>_xlfn.XLOOKUP('Company X Order Report'!B:B,'Company X SKU Master'!A:A,'Company X SKU Master'!B:B)*C387</f>
        <v>127</v>
      </c>
    </row>
    <row r="388" spans="1:4" x14ac:dyDescent="0.25">
      <c r="A388">
        <v>2001806273</v>
      </c>
      <c r="B388" s="8">
        <v>8904223818942</v>
      </c>
      <c r="C388">
        <v>1</v>
      </c>
      <c r="D388">
        <f>_xlfn.XLOOKUP('Company X Order Report'!B:B,'Company X SKU Master'!A:A,'Company X SKU Master'!B:B)*C388</f>
        <v>133</v>
      </c>
    </row>
    <row r="389" spans="1:4" x14ac:dyDescent="0.25">
      <c r="A389">
        <v>2001806273</v>
      </c>
      <c r="B389" s="8">
        <v>8904223818850</v>
      </c>
      <c r="C389">
        <v>1</v>
      </c>
      <c r="D389">
        <f>_xlfn.XLOOKUP('Company X Order Report'!B:B,'Company X SKU Master'!A:A,'Company X SKU Master'!B:B)*C389</f>
        <v>240</v>
      </c>
    </row>
    <row r="390" spans="1:4" x14ac:dyDescent="0.25">
      <c r="A390">
        <v>2001806251</v>
      </c>
      <c r="B390" s="8">
        <v>8904223819161</v>
      </c>
      <c r="C390">
        <v>1</v>
      </c>
      <c r="D390">
        <f>_xlfn.XLOOKUP('Company X Order Report'!B:B,'Company X SKU Master'!A:A,'Company X SKU Master'!B:B)*C390</f>
        <v>115</v>
      </c>
    </row>
    <row r="391" spans="1:4" x14ac:dyDescent="0.25">
      <c r="A391">
        <v>2001806251</v>
      </c>
      <c r="B391" s="8">
        <v>8904223819260</v>
      </c>
      <c r="C391">
        <v>1</v>
      </c>
      <c r="D391">
        <f>_xlfn.XLOOKUP('Company X Order Report'!B:B,'Company X SKU Master'!A:A,'Company X SKU Master'!B:B)*C391</f>
        <v>130</v>
      </c>
    </row>
    <row r="392" spans="1:4" x14ac:dyDescent="0.25">
      <c r="A392">
        <v>2001806233</v>
      </c>
      <c r="B392" s="8">
        <v>8904223819161</v>
      </c>
      <c r="C392">
        <v>1</v>
      </c>
      <c r="D392">
        <f>_xlfn.XLOOKUP('Company X Order Report'!B:B,'Company X SKU Master'!A:A,'Company X SKU Master'!B:B)*C392</f>
        <v>115</v>
      </c>
    </row>
    <row r="393" spans="1:4" x14ac:dyDescent="0.25">
      <c r="A393">
        <v>2001806233</v>
      </c>
      <c r="B393" s="8">
        <v>8904223819260</v>
      </c>
      <c r="C393">
        <v>1</v>
      </c>
      <c r="D393">
        <f>_xlfn.XLOOKUP('Company X Order Report'!B:B,'Company X SKU Master'!A:A,'Company X SKU Master'!B:B)*C393</f>
        <v>130</v>
      </c>
    </row>
    <row r="394" spans="1:4" x14ac:dyDescent="0.25">
      <c r="A394">
        <v>2001806232</v>
      </c>
      <c r="B394" s="8">
        <v>8904223818645</v>
      </c>
      <c r="C394">
        <v>6</v>
      </c>
      <c r="D394">
        <f>_xlfn.XLOOKUP('Company X Order Report'!B:B,'Company X SKU Master'!A:A,'Company X SKU Master'!B:B)*C394</f>
        <v>822</v>
      </c>
    </row>
    <row r="395" spans="1:4" x14ac:dyDescent="0.25">
      <c r="A395">
        <v>2001806232</v>
      </c>
      <c r="B395" s="8">
        <v>8904223819147</v>
      </c>
      <c r="C395">
        <v>2</v>
      </c>
      <c r="D395">
        <f>_xlfn.XLOOKUP('Company X Order Report'!B:B,'Company X SKU Master'!A:A,'Company X SKU Master'!B:B)*C395</f>
        <v>480</v>
      </c>
    </row>
    <row r="396" spans="1:4" x14ac:dyDescent="0.25">
      <c r="A396">
        <v>2001806229</v>
      </c>
      <c r="B396" s="8">
        <v>8904223818706</v>
      </c>
      <c r="C396">
        <v>1</v>
      </c>
      <c r="D396">
        <f>_xlfn.XLOOKUP('Company X Order Report'!B:B,'Company X SKU Master'!A:A,'Company X SKU Master'!B:B)*C396</f>
        <v>127</v>
      </c>
    </row>
    <row r="397" spans="1:4" x14ac:dyDescent="0.25">
      <c r="A397">
        <v>2001806229</v>
      </c>
      <c r="B397" s="8">
        <v>8904223818942</v>
      </c>
      <c r="C397">
        <v>1</v>
      </c>
      <c r="D397">
        <f>_xlfn.XLOOKUP('Company X Order Report'!B:B,'Company X SKU Master'!A:A,'Company X SKU Master'!B:B)*C397</f>
        <v>133</v>
      </c>
    </row>
    <row r="398" spans="1:4" x14ac:dyDescent="0.25">
      <c r="A398">
        <v>2001806229</v>
      </c>
      <c r="B398" s="8">
        <v>8904223818850</v>
      </c>
      <c r="C398">
        <v>1</v>
      </c>
      <c r="D398">
        <f>_xlfn.XLOOKUP('Company X Order Report'!B:B,'Company X SKU Master'!A:A,'Company X SKU Master'!B:B)*C398</f>
        <v>240</v>
      </c>
    </row>
    <row r="399" spans="1:4" x14ac:dyDescent="0.25">
      <c r="A399">
        <v>2001806226</v>
      </c>
      <c r="B399" s="8">
        <v>8904223818850</v>
      </c>
      <c r="C399">
        <v>2</v>
      </c>
      <c r="D399">
        <f>_xlfn.XLOOKUP('Company X Order Report'!B:B,'Company X SKU Master'!A:A,'Company X SKU Master'!B:B)*C399</f>
        <v>480</v>
      </c>
    </row>
    <row r="400" spans="1:4" x14ac:dyDescent="0.25">
      <c r="A400">
        <v>2001806210</v>
      </c>
      <c r="B400" s="8">
        <v>8904223816214</v>
      </c>
      <c r="C400">
        <v>1</v>
      </c>
      <c r="D400">
        <f>_xlfn.XLOOKUP('Company X Order Report'!B:B,'Company X SKU Master'!A:A,'Company X SKU Master'!B:B)*C400</f>
        <v>120</v>
      </c>
    </row>
    <row r="401" spans="1:4" x14ac:dyDescent="0.25">
      <c r="A401">
        <v>2001806210</v>
      </c>
      <c r="B401" s="8">
        <v>8904223818874</v>
      </c>
      <c r="C401">
        <v>1</v>
      </c>
      <c r="D401">
        <f>_xlfn.XLOOKUP('Company X Order Report'!B:B,'Company X SKU Master'!A:A,'Company X SKU Master'!B:B)*C401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3B8-52A2-4DE5-BA34-5D14FBD08F2A}">
  <dimension ref="A1:C125"/>
  <sheetViews>
    <sheetView workbookViewId="0">
      <selection activeCell="B9" sqref="B9"/>
    </sheetView>
  </sheetViews>
  <sheetFormatPr defaultColWidth="26.140625" defaultRowHeight="15" x14ac:dyDescent="0.25"/>
  <cols>
    <col min="1" max="1" width="19" bestFit="1" customWidth="1"/>
    <col min="2" max="2" width="17.42578125" bestFit="1" customWidth="1"/>
    <col min="3" max="3" width="5.42578125" bestFit="1" customWidth="1"/>
  </cols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>
        <v>121003</v>
      </c>
      <c r="B2">
        <v>507101</v>
      </c>
      <c r="C2" t="s">
        <v>38</v>
      </c>
    </row>
    <row r="3" spans="1:3" x14ac:dyDescent="0.25">
      <c r="A3">
        <v>121003</v>
      </c>
      <c r="B3">
        <v>486886</v>
      </c>
      <c r="C3" t="s">
        <v>38</v>
      </c>
    </row>
    <row r="4" spans="1:3" x14ac:dyDescent="0.25">
      <c r="A4">
        <v>121003</v>
      </c>
      <c r="B4">
        <v>532484</v>
      </c>
      <c r="C4" t="s">
        <v>38</v>
      </c>
    </row>
    <row r="5" spans="1:3" x14ac:dyDescent="0.25">
      <c r="A5">
        <v>121003</v>
      </c>
      <c r="B5">
        <v>143001</v>
      </c>
      <c r="C5" t="s">
        <v>39</v>
      </c>
    </row>
    <row r="6" spans="1:3" x14ac:dyDescent="0.25">
      <c r="A6">
        <v>121003</v>
      </c>
      <c r="B6">
        <v>515591</v>
      </c>
      <c r="C6" t="s">
        <v>38</v>
      </c>
    </row>
    <row r="7" spans="1:3" x14ac:dyDescent="0.25">
      <c r="A7">
        <v>121003</v>
      </c>
      <c r="B7">
        <v>326502</v>
      </c>
      <c r="C7" t="s">
        <v>38</v>
      </c>
    </row>
    <row r="8" spans="1:3" x14ac:dyDescent="0.25">
      <c r="A8">
        <v>121003</v>
      </c>
      <c r="B8">
        <v>208019</v>
      </c>
      <c r="C8" t="s">
        <v>39</v>
      </c>
    </row>
    <row r="9" spans="1:3" x14ac:dyDescent="0.25">
      <c r="A9">
        <v>121003</v>
      </c>
      <c r="B9">
        <v>140301</v>
      </c>
      <c r="C9" t="s">
        <v>39</v>
      </c>
    </row>
    <row r="10" spans="1:3" x14ac:dyDescent="0.25">
      <c r="A10">
        <v>121003</v>
      </c>
      <c r="B10">
        <v>396001</v>
      </c>
      <c r="C10" t="s">
        <v>38</v>
      </c>
    </row>
    <row r="11" spans="1:3" x14ac:dyDescent="0.25">
      <c r="A11">
        <v>121003</v>
      </c>
      <c r="B11">
        <v>711106</v>
      </c>
      <c r="C11" t="s">
        <v>38</v>
      </c>
    </row>
    <row r="12" spans="1:3" x14ac:dyDescent="0.25">
      <c r="A12">
        <v>121003</v>
      </c>
      <c r="B12">
        <v>284001</v>
      </c>
      <c r="C12" t="s">
        <v>39</v>
      </c>
    </row>
    <row r="13" spans="1:3" x14ac:dyDescent="0.25">
      <c r="A13">
        <v>121003</v>
      </c>
      <c r="B13">
        <v>441601</v>
      </c>
      <c r="C13" t="s">
        <v>38</v>
      </c>
    </row>
    <row r="14" spans="1:3" x14ac:dyDescent="0.25">
      <c r="A14">
        <v>121003</v>
      </c>
      <c r="B14">
        <v>248006</v>
      </c>
      <c r="C14" t="s">
        <v>39</v>
      </c>
    </row>
    <row r="15" spans="1:3" x14ac:dyDescent="0.25">
      <c r="A15">
        <v>121003</v>
      </c>
      <c r="B15">
        <v>485001</v>
      </c>
      <c r="C15" t="s">
        <v>38</v>
      </c>
    </row>
    <row r="16" spans="1:3" x14ac:dyDescent="0.25">
      <c r="A16">
        <v>121003</v>
      </c>
      <c r="B16">
        <v>845438</v>
      </c>
      <c r="C16" t="s">
        <v>38</v>
      </c>
    </row>
    <row r="17" spans="1:3" x14ac:dyDescent="0.25">
      <c r="A17">
        <v>121003</v>
      </c>
      <c r="B17">
        <v>463106</v>
      </c>
      <c r="C17" t="s">
        <v>38</v>
      </c>
    </row>
    <row r="18" spans="1:3" x14ac:dyDescent="0.25">
      <c r="A18">
        <v>121003</v>
      </c>
      <c r="B18">
        <v>140301</v>
      </c>
      <c r="C18" t="s">
        <v>39</v>
      </c>
    </row>
    <row r="19" spans="1:3" x14ac:dyDescent="0.25">
      <c r="A19">
        <v>121003</v>
      </c>
      <c r="B19">
        <v>495671</v>
      </c>
      <c r="C19" t="s">
        <v>38</v>
      </c>
    </row>
    <row r="20" spans="1:3" x14ac:dyDescent="0.25">
      <c r="A20">
        <v>121003</v>
      </c>
      <c r="B20">
        <v>673002</v>
      </c>
      <c r="C20" t="s">
        <v>40</v>
      </c>
    </row>
    <row r="21" spans="1:3" x14ac:dyDescent="0.25">
      <c r="A21">
        <v>121003</v>
      </c>
      <c r="B21">
        <v>208002</v>
      </c>
      <c r="C21" t="s">
        <v>39</v>
      </c>
    </row>
    <row r="22" spans="1:3" x14ac:dyDescent="0.25">
      <c r="A22">
        <v>121003</v>
      </c>
      <c r="B22">
        <v>416010</v>
      </c>
      <c r="C22" t="s">
        <v>38</v>
      </c>
    </row>
    <row r="23" spans="1:3" x14ac:dyDescent="0.25">
      <c r="A23">
        <v>121003</v>
      </c>
      <c r="B23">
        <v>226010</v>
      </c>
      <c r="C23" t="s">
        <v>39</v>
      </c>
    </row>
    <row r="24" spans="1:3" x14ac:dyDescent="0.25">
      <c r="A24">
        <v>121003</v>
      </c>
      <c r="B24">
        <v>400705</v>
      </c>
      <c r="C24" t="s">
        <v>38</v>
      </c>
    </row>
    <row r="25" spans="1:3" x14ac:dyDescent="0.25">
      <c r="A25">
        <v>121003</v>
      </c>
      <c r="B25">
        <v>262405</v>
      </c>
      <c r="C25" t="s">
        <v>39</v>
      </c>
    </row>
    <row r="26" spans="1:3" x14ac:dyDescent="0.25">
      <c r="A26">
        <v>121003</v>
      </c>
      <c r="B26">
        <v>394210</v>
      </c>
      <c r="C26" t="s">
        <v>38</v>
      </c>
    </row>
    <row r="27" spans="1:3" x14ac:dyDescent="0.25">
      <c r="A27">
        <v>121003</v>
      </c>
      <c r="B27">
        <v>411014</v>
      </c>
      <c r="C27" t="s">
        <v>38</v>
      </c>
    </row>
    <row r="28" spans="1:3" x14ac:dyDescent="0.25">
      <c r="A28">
        <v>121003</v>
      </c>
      <c r="B28">
        <v>783301</v>
      </c>
      <c r="C28" t="s">
        <v>40</v>
      </c>
    </row>
    <row r="29" spans="1:3" x14ac:dyDescent="0.25">
      <c r="A29">
        <v>121003</v>
      </c>
      <c r="B29">
        <v>486661</v>
      </c>
      <c r="C29" t="s">
        <v>38</v>
      </c>
    </row>
    <row r="30" spans="1:3" x14ac:dyDescent="0.25">
      <c r="A30">
        <v>121003</v>
      </c>
      <c r="B30">
        <v>244001</v>
      </c>
      <c r="C30" t="s">
        <v>39</v>
      </c>
    </row>
    <row r="31" spans="1:3" x14ac:dyDescent="0.25">
      <c r="A31">
        <v>121003</v>
      </c>
      <c r="B31">
        <v>492001</v>
      </c>
      <c r="C31" t="s">
        <v>38</v>
      </c>
    </row>
    <row r="32" spans="1:3" x14ac:dyDescent="0.25">
      <c r="A32">
        <v>121003</v>
      </c>
      <c r="B32">
        <v>517128</v>
      </c>
      <c r="C32" t="s">
        <v>38</v>
      </c>
    </row>
    <row r="33" spans="1:3" x14ac:dyDescent="0.25">
      <c r="A33">
        <v>121003</v>
      </c>
      <c r="B33">
        <v>562110</v>
      </c>
      <c r="C33" t="s">
        <v>38</v>
      </c>
    </row>
    <row r="34" spans="1:3" x14ac:dyDescent="0.25">
      <c r="A34">
        <v>121003</v>
      </c>
      <c r="B34">
        <v>831006</v>
      </c>
      <c r="C34" t="s">
        <v>38</v>
      </c>
    </row>
    <row r="35" spans="1:3" x14ac:dyDescent="0.25">
      <c r="A35">
        <v>121003</v>
      </c>
      <c r="B35">
        <v>140604</v>
      </c>
      <c r="C35" t="s">
        <v>39</v>
      </c>
    </row>
    <row r="36" spans="1:3" x14ac:dyDescent="0.25">
      <c r="A36">
        <v>121003</v>
      </c>
      <c r="B36">
        <v>723146</v>
      </c>
      <c r="C36" t="s">
        <v>38</v>
      </c>
    </row>
    <row r="37" spans="1:3" x14ac:dyDescent="0.25">
      <c r="A37">
        <v>121003</v>
      </c>
      <c r="B37">
        <v>421204</v>
      </c>
      <c r="C37" t="s">
        <v>38</v>
      </c>
    </row>
    <row r="38" spans="1:3" x14ac:dyDescent="0.25">
      <c r="A38">
        <v>121003</v>
      </c>
      <c r="B38">
        <v>263139</v>
      </c>
      <c r="C38" t="s">
        <v>39</v>
      </c>
    </row>
    <row r="39" spans="1:3" x14ac:dyDescent="0.25">
      <c r="A39">
        <v>121003</v>
      </c>
      <c r="B39">
        <v>743263</v>
      </c>
      <c r="C39" t="s">
        <v>38</v>
      </c>
    </row>
    <row r="40" spans="1:3" x14ac:dyDescent="0.25">
      <c r="A40">
        <v>121003</v>
      </c>
      <c r="B40">
        <v>392150</v>
      </c>
      <c r="C40" t="s">
        <v>38</v>
      </c>
    </row>
    <row r="41" spans="1:3" x14ac:dyDescent="0.25">
      <c r="A41">
        <v>121003</v>
      </c>
      <c r="B41">
        <v>382830</v>
      </c>
      <c r="C41" t="s">
        <v>38</v>
      </c>
    </row>
    <row r="42" spans="1:3" x14ac:dyDescent="0.25">
      <c r="A42">
        <v>121003</v>
      </c>
      <c r="B42">
        <v>711303</v>
      </c>
      <c r="C42" t="s">
        <v>38</v>
      </c>
    </row>
    <row r="43" spans="1:3" x14ac:dyDescent="0.25">
      <c r="A43">
        <v>121003</v>
      </c>
      <c r="B43">
        <v>283102</v>
      </c>
      <c r="C43" t="s">
        <v>39</v>
      </c>
    </row>
    <row r="44" spans="1:3" x14ac:dyDescent="0.25">
      <c r="A44">
        <v>121003</v>
      </c>
      <c r="B44">
        <v>370201</v>
      </c>
      <c r="C44" t="s">
        <v>38</v>
      </c>
    </row>
    <row r="45" spans="1:3" x14ac:dyDescent="0.25">
      <c r="A45">
        <v>121003</v>
      </c>
      <c r="B45">
        <v>248001</v>
      </c>
      <c r="C45" t="s">
        <v>39</v>
      </c>
    </row>
    <row r="46" spans="1:3" x14ac:dyDescent="0.25">
      <c r="A46">
        <v>121003</v>
      </c>
      <c r="B46">
        <v>144001</v>
      </c>
      <c r="C46" t="s">
        <v>39</v>
      </c>
    </row>
    <row r="47" spans="1:3" x14ac:dyDescent="0.25">
      <c r="A47">
        <v>121003</v>
      </c>
      <c r="B47">
        <v>403401</v>
      </c>
      <c r="C47" t="s">
        <v>38</v>
      </c>
    </row>
    <row r="48" spans="1:3" x14ac:dyDescent="0.25">
      <c r="A48">
        <v>121003</v>
      </c>
      <c r="B48">
        <v>452001</v>
      </c>
      <c r="C48" t="s">
        <v>38</v>
      </c>
    </row>
    <row r="49" spans="1:3" x14ac:dyDescent="0.25">
      <c r="A49">
        <v>121003</v>
      </c>
      <c r="B49">
        <v>721636</v>
      </c>
      <c r="C49" t="s">
        <v>38</v>
      </c>
    </row>
    <row r="50" spans="1:3" x14ac:dyDescent="0.25">
      <c r="A50">
        <v>121003</v>
      </c>
      <c r="B50">
        <v>831002</v>
      </c>
      <c r="C50" t="s">
        <v>38</v>
      </c>
    </row>
    <row r="51" spans="1:3" x14ac:dyDescent="0.25">
      <c r="A51">
        <v>121003</v>
      </c>
      <c r="B51">
        <v>226004</v>
      </c>
      <c r="C51" t="s">
        <v>39</v>
      </c>
    </row>
    <row r="52" spans="1:3" x14ac:dyDescent="0.25">
      <c r="A52">
        <v>121003</v>
      </c>
      <c r="B52">
        <v>248001</v>
      </c>
      <c r="C52" t="s">
        <v>39</v>
      </c>
    </row>
    <row r="53" spans="1:3" x14ac:dyDescent="0.25">
      <c r="A53">
        <v>121003</v>
      </c>
      <c r="B53">
        <v>410206</v>
      </c>
      <c r="C53" t="s">
        <v>38</v>
      </c>
    </row>
    <row r="54" spans="1:3" x14ac:dyDescent="0.25">
      <c r="A54">
        <v>121003</v>
      </c>
      <c r="B54">
        <v>516503</v>
      </c>
      <c r="C54" t="s">
        <v>38</v>
      </c>
    </row>
    <row r="55" spans="1:3" x14ac:dyDescent="0.25">
      <c r="A55">
        <v>121003</v>
      </c>
      <c r="B55">
        <v>742103</v>
      </c>
      <c r="C55" t="s">
        <v>38</v>
      </c>
    </row>
    <row r="56" spans="1:3" x14ac:dyDescent="0.25">
      <c r="A56">
        <v>121003</v>
      </c>
      <c r="B56">
        <v>452018</v>
      </c>
      <c r="C56" t="s">
        <v>38</v>
      </c>
    </row>
    <row r="57" spans="1:3" x14ac:dyDescent="0.25">
      <c r="A57">
        <v>121003</v>
      </c>
      <c r="B57">
        <v>208001</v>
      </c>
      <c r="C57" t="s">
        <v>39</v>
      </c>
    </row>
    <row r="58" spans="1:3" x14ac:dyDescent="0.25">
      <c r="A58">
        <v>121003</v>
      </c>
      <c r="B58">
        <v>244713</v>
      </c>
      <c r="C58" t="s">
        <v>39</v>
      </c>
    </row>
    <row r="59" spans="1:3" x14ac:dyDescent="0.25">
      <c r="A59">
        <v>121003</v>
      </c>
      <c r="B59">
        <v>580007</v>
      </c>
      <c r="C59" t="s">
        <v>38</v>
      </c>
    </row>
    <row r="60" spans="1:3" x14ac:dyDescent="0.25">
      <c r="A60">
        <v>121003</v>
      </c>
      <c r="B60">
        <v>360005</v>
      </c>
      <c r="C60" t="s">
        <v>38</v>
      </c>
    </row>
    <row r="61" spans="1:3" x14ac:dyDescent="0.25">
      <c r="A61">
        <v>121003</v>
      </c>
      <c r="B61">
        <v>313027</v>
      </c>
      <c r="C61" t="s">
        <v>39</v>
      </c>
    </row>
    <row r="62" spans="1:3" x14ac:dyDescent="0.25">
      <c r="A62">
        <v>121003</v>
      </c>
      <c r="B62">
        <v>341001</v>
      </c>
      <c r="C62" t="s">
        <v>39</v>
      </c>
    </row>
    <row r="63" spans="1:3" x14ac:dyDescent="0.25">
      <c r="A63">
        <v>121003</v>
      </c>
      <c r="B63">
        <v>332715</v>
      </c>
      <c r="C63" t="s">
        <v>39</v>
      </c>
    </row>
    <row r="64" spans="1:3" x14ac:dyDescent="0.25">
      <c r="A64">
        <v>121003</v>
      </c>
      <c r="B64">
        <v>302031</v>
      </c>
      <c r="C64" t="s">
        <v>39</v>
      </c>
    </row>
    <row r="65" spans="1:3" x14ac:dyDescent="0.25">
      <c r="A65">
        <v>121003</v>
      </c>
      <c r="B65">
        <v>335001</v>
      </c>
      <c r="C65" t="s">
        <v>39</v>
      </c>
    </row>
    <row r="66" spans="1:3" x14ac:dyDescent="0.25">
      <c r="A66">
        <v>121003</v>
      </c>
      <c r="B66">
        <v>334004</v>
      </c>
      <c r="C66" t="s">
        <v>39</v>
      </c>
    </row>
    <row r="67" spans="1:3" x14ac:dyDescent="0.25">
      <c r="A67">
        <v>121003</v>
      </c>
      <c r="B67">
        <v>321001</v>
      </c>
      <c r="C67" t="s">
        <v>39</v>
      </c>
    </row>
    <row r="68" spans="1:3" x14ac:dyDescent="0.25">
      <c r="A68">
        <v>121003</v>
      </c>
      <c r="B68">
        <v>324001</v>
      </c>
      <c r="C68" t="s">
        <v>39</v>
      </c>
    </row>
    <row r="69" spans="1:3" x14ac:dyDescent="0.25">
      <c r="A69">
        <v>121003</v>
      </c>
      <c r="B69">
        <v>321608</v>
      </c>
      <c r="C69" t="s">
        <v>39</v>
      </c>
    </row>
    <row r="70" spans="1:3" x14ac:dyDescent="0.25">
      <c r="A70">
        <v>121003</v>
      </c>
      <c r="B70">
        <v>302002</v>
      </c>
      <c r="C70" t="s">
        <v>39</v>
      </c>
    </row>
    <row r="71" spans="1:3" x14ac:dyDescent="0.25">
      <c r="A71">
        <v>121003</v>
      </c>
      <c r="B71">
        <v>311011</v>
      </c>
      <c r="C71" t="s">
        <v>39</v>
      </c>
    </row>
    <row r="72" spans="1:3" x14ac:dyDescent="0.25">
      <c r="A72">
        <v>121003</v>
      </c>
      <c r="B72">
        <v>306302</v>
      </c>
      <c r="C72" t="s">
        <v>39</v>
      </c>
    </row>
    <row r="73" spans="1:3" x14ac:dyDescent="0.25">
      <c r="A73">
        <v>121003</v>
      </c>
      <c r="B73">
        <v>313001</v>
      </c>
      <c r="C73" t="s">
        <v>39</v>
      </c>
    </row>
    <row r="74" spans="1:3" x14ac:dyDescent="0.25">
      <c r="A74">
        <v>121003</v>
      </c>
      <c r="B74">
        <v>302002</v>
      </c>
      <c r="C74" t="s">
        <v>39</v>
      </c>
    </row>
    <row r="75" spans="1:3" x14ac:dyDescent="0.25">
      <c r="A75">
        <v>121003</v>
      </c>
      <c r="B75">
        <v>322255</v>
      </c>
      <c r="C75" t="s">
        <v>39</v>
      </c>
    </row>
    <row r="76" spans="1:3" x14ac:dyDescent="0.25">
      <c r="A76">
        <v>121003</v>
      </c>
      <c r="B76">
        <v>302017</v>
      </c>
      <c r="C76" t="s">
        <v>39</v>
      </c>
    </row>
    <row r="77" spans="1:3" x14ac:dyDescent="0.25">
      <c r="A77">
        <v>121003</v>
      </c>
      <c r="B77">
        <v>302017</v>
      </c>
      <c r="C77" t="s">
        <v>39</v>
      </c>
    </row>
    <row r="78" spans="1:3" x14ac:dyDescent="0.25">
      <c r="A78">
        <v>121003</v>
      </c>
      <c r="B78">
        <v>335512</v>
      </c>
      <c r="C78" t="s">
        <v>39</v>
      </c>
    </row>
    <row r="79" spans="1:3" x14ac:dyDescent="0.25">
      <c r="A79">
        <v>121003</v>
      </c>
      <c r="B79">
        <v>313001</v>
      </c>
      <c r="C79" t="s">
        <v>39</v>
      </c>
    </row>
    <row r="80" spans="1:3" x14ac:dyDescent="0.25">
      <c r="A80">
        <v>121003</v>
      </c>
      <c r="B80">
        <v>313001</v>
      </c>
      <c r="C80" t="s">
        <v>39</v>
      </c>
    </row>
    <row r="81" spans="1:3" x14ac:dyDescent="0.25">
      <c r="A81">
        <v>121003</v>
      </c>
      <c r="B81">
        <v>307026</v>
      </c>
      <c r="C81" t="s">
        <v>39</v>
      </c>
    </row>
    <row r="82" spans="1:3" x14ac:dyDescent="0.25">
      <c r="A82">
        <v>121003</v>
      </c>
      <c r="B82">
        <v>327025</v>
      </c>
      <c r="C82" t="s">
        <v>39</v>
      </c>
    </row>
    <row r="83" spans="1:3" x14ac:dyDescent="0.25">
      <c r="A83">
        <v>121003</v>
      </c>
      <c r="B83">
        <v>313333</v>
      </c>
      <c r="C83" t="s">
        <v>39</v>
      </c>
    </row>
    <row r="84" spans="1:3" x14ac:dyDescent="0.25">
      <c r="A84">
        <v>121003</v>
      </c>
      <c r="B84">
        <v>313001</v>
      </c>
      <c r="C84" t="s">
        <v>39</v>
      </c>
    </row>
    <row r="85" spans="1:3" x14ac:dyDescent="0.25">
      <c r="A85">
        <v>121003</v>
      </c>
      <c r="B85">
        <v>342008</v>
      </c>
      <c r="C85" t="s">
        <v>39</v>
      </c>
    </row>
    <row r="86" spans="1:3" x14ac:dyDescent="0.25">
      <c r="A86">
        <v>121003</v>
      </c>
      <c r="B86">
        <v>314401</v>
      </c>
      <c r="C86" t="s">
        <v>39</v>
      </c>
    </row>
    <row r="87" spans="1:3" x14ac:dyDescent="0.25">
      <c r="A87">
        <v>121003</v>
      </c>
      <c r="B87">
        <v>342301</v>
      </c>
      <c r="C87" t="s">
        <v>39</v>
      </c>
    </row>
    <row r="88" spans="1:3" x14ac:dyDescent="0.25">
      <c r="A88">
        <v>121003</v>
      </c>
      <c r="B88">
        <v>313003</v>
      </c>
      <c r="C88" t="s">
        <v>39</v>
      </c>
    </row>
    <row r="89" spans="1:3" x14ac:dyDescent="0.25">
      <c r="A89">
        <v>121003</v>
      </c>
      <c r="B89">
        <v>173212</v>
      </c>
      <c r="C89" t="s">
        <v>40</v>
      </c>
    </row>
    <row r="90" spans="1:3" x14ac:dyDescent="0.25">
      <c r="A90">
        <v>121003</v>
      </c>
      <c r="B90">
        <v>174101</v>
      </c>
      <c r="C90" t="s">
        <v>40</v>
      </c>
    </row>
    <row r="91" spans="1:3" x14ac:dyDescent="0.25">
      <c r="A91">
        <v>121003</v>
      </c>
      <c r="B91">
        <v>173213</v>
      </c>
      <c r="C91" t="s">
        <v>40</v>
      </c>
    </row>
    <row r="92" spans="1:3" x14ac:dyDescent="0.25">
      <c r="A92">
        <v>121003</v>
      </c>
      <c r="B92">
        <v>302017</v>
      </c>
      <c r="C92" t="s">
        <v>39</v>
      </c>
    </row>
    <row r="93" spans="1:3" x14ac:dyDescent="0.25">
      <c r="A93">
        <v>121003</v>
      </c>
      <c r="B93">
        <v>322201</v>
      </c>
      <c r="C93" t="s">
        <v>39</v>
      </c>
    </row>
    <row r="94" spans="1:3" x14ac:dyDescent="0.25">
      <c r="A94">
        <v>121003</v>
      </c>
      <c r="B94">
        <v>314001</v>
      </c>
      <c r="C94" t="s">
        <v>39</v>
      </c>
    </row>
    <row r="95" spans="1:3" x14ac:dyDescent="0.25">
      <c r="A95">
        <v>121003</v>
      </c>
      <c r="B95">
        <v>331022</v>
      </c>
      <c r="C95" t="s">
        <v>39</v>
      </c>
    </row>
    <row r="96" spans="1:3" x14ac:dyDescent="0.25">
      <c r="A96">
        <v>121003</v>
      </c>
      <c r="B96">
        <v>305801</v>
      </c>
      <c r="C96" t="s">
        <v>39</v>
      </c>
    </row>
    <row r="97" spans="1:3" x14ac:dyDescent="0.25">
      <c r="A97">
        <v>121003</v>
      </c>
      <c r="B97">
        <v>335502</v>
      </c>
      <c r="C97" t="s">
        <v>39</v>
      </c>
    </row>
    <row r="98" spans="1:3" x14ac:dyDescent="0.25">
      <c r="A98">
        <v>121003</v>
      </c>
      <c r="B98">
        <v>306116</v>
      </c>
      <c r="C98" t="s">
        <v>39</v>
      </c>
    </row>
    <row r="99" spans="1:3" x14ac:dyDescent="0.25">
      <c r="A99">
        <v>121003</v>
      </c>
      <c r="B99">
        <v>311001</v>
      </c>
      <c r="C99" t="s">
        <v>39</v>
      </c>
    </row>
    <row r="100" spans="1:3" x14ac:dyDescent="0.25">
      <c r="A100">
        <v>121003</v>
      </c>
      <c r="B100">
        <v>302019</v>
      </c>
      <c r="C100" t="s">
        <v>39</v>
      </c>
    </row>
    <row r="101" spans="1:3" x14ac:dyDescent="0.25">
      <c r="A101">
        <v>121003</v>
      </c>
      <c r="B101">
        <v>302039</v>
      </c>
      <c r="C101" t="s">
        <v>39</v>
      </c>
    </row>
    <row r="102" spans="1:3" x14ac:dyDescent="0.25">
      <c r="A102">
        <v>121003</v>
      </c>
      <c r="B102">
        <v>335803</v>
      </c>
      <c r="C102" t="s">
        <v>39</v>
      </c>
    </row>
    <row r="103" spans="1:3" x14ac:dyDescent="0.25">
      <c r="A103">
        <v>121003</v>
      </c>
      <c r="B103">
        <v>335001</v>
      </c>
      <c r="C103" t="s">
        <v>39</v>
      </c>
    </row>
    <row r="104" spans="1:3" x14ac:dyDescent="0.25">
      <c r="A104">
        <v>121003</v>
      </c>
      <c r="B104">
        <v>175101</v>
      </c>
      <c r="C104" t="s">
        <v>40</v>
      </c>
    </row>
    <row r="105" spans="1:3" x14ac:dyDescent="0.25">
      <c r="A105">
        <v>121003</v>
      </c>
      <c r="B105">
        <v>303903</v>
      </c>
      <c r="C105" t="s">
        <v>39</v>
      </c>
    </row>
    <row r="106" spans="1:3" x14ac:dyDescent="0.25">
      <c r="A106">
        <v>121003</v>
      </c>
      <c r="B106">
        <v>342012</v>
      </c>
      <c r="C106" t="s">
        <v>39</v>
      </c>
    </row>
    <row r="107" spans="1:3" x14ac:dyDescent="0.25">
      <c r="A107">
        <v>121003</v>
      </c>
      <c r="B107">
        <v>334001</v>
      </c>
      <c r="C107" t="s">
        <v>39</v>
      </c>
    </row>
    <row r="108" spans="1:3" x14ac:dyDescent="0.25">
      <c r="A108">
        <v>121003</v>
      </c>
      <c r="B108">
        <v>302031</v>
      </c>
      <c r="C108" t="s">
        <v>39</v>
      </c>
    </row>
    <row r="109" spans="1:3" x14ac:dyDescent="0.25">
      <c r="A109">
        <v>121003</v>
      </c>
      <c r="B109">
        <v>302012</v>
      </c>
      <c r="C109" t="s">
        <v>39</v>
      </c>
    </row>
    <row r="110" spans="1:3" x14ac:dyDescent="0.25">
      <c r="A110">
        <v>121003</v>
      </c>
      <c r="B110">
        <v>342014</v>
      </c>
      <c r="C110" t="s">
        <v>39</v>
      </c>
    </row>
    <row r="111" spans="1:3" x14ac:dyDescent="0.25">
      <c r="A111">
        <v>121003</v>
      </c>
      <c r="B111">
        <v>324005</v>
      </c>
      <c r="C111" t="s">
        <v>39</v>
      </c>
    </row>
    <row r="112" spans="1:3" x14ac:dyDescent="0.25">
      <c r="A112">
        <v>121003</v>
      </c>
      <c r="B112">
        <v>302001</v>
      </c>
      <c r="C112" t="s">
        <v>39</v>
      </c>
    </row>
    <row r="113" spans="1:3" x14ac:dyDescent="0.25">
      <c r="A113">
        <v>121003</v>
      </c>
      <c r="B113">
        <v>302004</v>
      </c>
      <c r="C113" t="s">
        <v>39</v>
      </c>
    </row>
    <row r="114" spans="1:3" x14ac:dyDescent="0.25">
      <c r="A114">
        <v>121003</v>
      </c>
      <c r="B114">
        <v>302018</v>
      </c>
      <c r="C114" t="s">
        <v>39</v>
      </c>
    </row>
    <row r="115" spans="1:3" x14ac:dyDescent="0.25">
      <c r="A115">
        <v>121003</v>
      </c>
      <c r="B115">
        <v>302017</v>
      </c>
      <c r="C115" t="s">
        <v>39</v>
      </c>
    </row>
    <row r="116" spans="1:3" x14ac:dyDescent="0.25">
      <c r="A116">
        <v>121003</v>
      </c>
      <c r="B116">
        <v>324008</v>
      </c>
      <c r="C116" t="s">
        <v>39</v>
      </c>
    </row>
    <row r="117" spans="1:3" x14ac:dyDescent="0.25">
      <c r="A117">
        <v>121003</v>
      </c>
      <c r="B117">
        <v>302020</v>
      </c>
      <c r="C117" t="s">
        <v>39</v>
      </c>
    </row>
    <row r="118" spans="1:3" x14ac:dyDescent="0.25">
      <c r="A118">
        <v>121003</v>
      </c>
      <c r="B118">
        <v>302018</v>
      </c>
      <c r="C118" t="s">
        <v>39</v>
      </c>
    </row>
    <row r="119" spans="1:3" x14ac:dyDescent="0.25">
      <c r="A119">
        <v>121003</v>
      </c>
      <c r="B119">
        <v>302017</v>
      </c>
      <c r="C119" t="s">
        <v>39</v>
      </c>
    </row>
    <row r="120" spans="1:3" x14ac:dyDescent="0.25">
      <c r="A120">
        <v>121003</v>
      </c>
      <c r="B120">
        <v>302012</v>
      </c>
      <c r="C120" t="s">
        <v>39</v>
      </c>
    </row>
    <row r="121" spans="1:3" x14ac:dyDescent="0.25">
      <c r="A121">
        <v>121003</v>
      </c>
      <c r="B121">
        <v>325207</v>
      </c>
      <c r="C121" t="s">
        <v>39</v>
      </c>
    </row>
    <row r="122" spans="1:3" x14ac:dyDescent="0.25">
      <c r="A122">
        <v>121003</v>
      </c>
      <c r="B122">
        <v>303702</v>
      </c>
      <c r="C122" t="s">
        <v>39</v>
      </c>
    </row>
    <row r="123" spans="1:3" x14ac:dyDescent="0.25">
      <c r="A123">
        <v>121003</v>
      </c>
      <c r="B123">
        <v>313301</v>
      </c>
      <c r="C123" t="s">
        <v>39</v>
      </c>
    </row>
    <row r="124" spans="1:3" x14ac:dyDescent="0.25">
      <c r="A124">
        <v>121003</v>
      </c>
      <c r="B124">
        <v>173212</v>
      </c>
      <c r="C124" t="s">
        <v>40</v>
      </c>
    </row>
    <row r="125" spans="1:3" x14ac:dyDescent="0.25">
      <c r="A125">
        <v>121003</v>
      </c>
      <c r="B125">
        <v>302020</v>
      </c>
      <c r="C125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7F65-F55C-4C3B-9A2E-B87CEF285BF7}">
  <dimension ref="A1:B67"/>
  <sheetViews>
    <sheetView workbookViewId="0"/>
  </sheetViews>
  <sheetFormatPr defaultColWidth="23.140625" defaultRowHeight="15" x14ac:dyDescent="0.25"/>
  <cols>
    <col min="1" max="1" width="14.7109375" bestFit="1" customWidth="1"/>
    <col min="2" max="2" width="10.28515625" bestFit="1" customWidth="1"/>
  </cols>
  <sheetData>
    <row r="1" spans="1:2" x14ac:dyDescent="0.25">
      <c r="A1" t="s">
        <v>28</v>
      </c>
      <c r="B1" t="s">
        <v>41</v>
      </c>
    </row>
    <row r="2" spans="1:2" x14ac:dyDescent="0.25">
      <c r="A2" s="8">
        <v>8904223815682</v>
      </c>
      <c r="B2">
        <v>210</v>
      </c>
    </row>
    <row r="3" spans="1:2" x14ac:dyDescent="0.25">
      <c r="A3" s="8">
        <v>8904223815859</v>
      </c>
      <c r="B3">
        <v>165</v>
      </c>
    </row>
    <row r="4" spans="1:2" x14ac:dyDescent="0.25">
      <c r="A4" s="8">
        <v>8904223815866</v>
      </c>
      <c r="B4">
        <v>113</v>
      </c>
    </row>
    <row r="5" spans="1:2" x14ac:dyDescent="0.25">
      <c r="A5" s="8">
        <v>8904223815873</v>
      </c>
      <c r="B5">
        <v>65</v>
      </c>
    </row>
    <row r="6" spans="1:2" x14ac:dyDescent="0.25">
      <c r="A6" s="8">
        <v>8904223816214</v>
      </c>
      <c r="B6">
        <v>120</v>
      </c>
    </row>
    <row r="7" spans="1:2" x14ac:dyDescent="0.25">
      <c r="A7" s="8">
        <v>8904223816665</v>
      </c>
      <c r="B7">
        <v>102</v>
      </c>
    </row>
    <row r="8" spans="1:2" x14ac:dyDescent="0.25">
      <c r="A8" s="8">
        <v>8904223817273</v>
      </c>
      <c r="B8">
        <v>65</v>
      </c>
    </row>
    <row r="9" spans="1:2" x14ac:dyDescent="0.25">
      <c r="A9" s="8">
        <v>8904223817334</v>
      </c>
      <c r="B9">
        <v>170</v>
      </c>
    </row>
    <row r="10" spans="1:2" x14ac:dyDescent="0.25">
      <c r="A10" s="8">
        <v>8904223817501</v>
      </c>
      <c r="B10">
        <v>350</v>
      </c>
    </row>
    <row r="11" spans="1:2" x14ac:dyDescent="0.25">
      <c r="A11" s="8">
        <v>8904223818430</v>
      </c>
      <c r="B11">
        <v>165</v>
      </c>
    </row>
    <row r="12" spans="1:2" x14ac:dyDescent="0.25">
      <c r="A12" s="8">
        <v>8904223818478</v>
      </c>
      <c r="B12">
        <v>350</v>
      </c>
    </row>
    <row r="13" spans="1:2" x14ac:dyDescent="0.25">
      <c r="A13" s="8">
        <v>8904223818553</v>
      </c>
      <c r="B13">
        <v>115</v>
      </c>
    </row>
    <row r="14" spans="1:2" x14ac:dyDescent="0.25">
      <c r="A14" s="8">
        <v>8904223818577</v>
      </c>
      <c r="B14">
        <v>150</v>
      </c>
    </row>
    <row r="15" spans="1:2" x14ac:dyDescent="0.25">
      <c r="A15" s="8">
        <v>8904223818591</v>
      </c>
      <c r="B15">
        <v>120</v>
      </c>
    </row>
    <row r="16" spans="1:2" x14ac:dyDescent="0.25">
      <c r="A16" s="8">
        <v>8904223818614</v>
      </c>
      <c r="B16">
        <v>65</v>
      </c>
    </row>
    <row r="17" spans="1:2" x14ac:dyDescent="0.25">
      <c r="A17" s="8">
        <v>8904223818638</v>
      </c>
      <c r="B17">
        <v>137</v>
      </c>
    </row>
    <row r="18" spans="1:2" x14ac:dyDescent="0.25">
      <c r="A18" s="8">
        <v>8904223818645</v>
      </c>
      <c r="B18">
        <v>137</v>
      </c>
    </row>
    <row r="19" spans="1:2" x14ac:dyDescent="0.25">
      <c r="A19" s="8">
        <v>8904223818669</v>
      </c>
      <c r="B19">
        <v>240</v>
      </c>
    </row>
    <row r="20" spans="1:2" x14ac:dyDescent="0.25">
      <c r="A20" s="8">
        <v>8904223818683</v>
      </c>
      <c r="B20">
        <v>121</v>
      </c>
    </row>
    <row r="21" spans="1:2" x14ac:dyDescent="0.25">
      <c r="A21" s="8">
        <v>8904223818706</v>
      </c>
      <c r="B21">
        <v>127</v>
      </c>
    </row>
    <row r="22" spans="1:2" x14ac:dyDescent="0.25">
      <c r="A22" s="8">
        <v>8904223818713</v>
      </c>
      <c r="B22">
        <v>120</v>
      </c>
    </row>
    <row r="23" spans="1:2" x14ac:dyDescent="0.25">
      <c r="A23" s="8">
        <v>8904223815804</v>
      </c>
      <c r="B23">
        <v>160</v>
      </c>
    </row>
    <row r="24" spans="1:2" x14ac:dyDescent="0.25">
      <c r="A24" s="8">
        <v>8904223818454</v>
      </c>
      <c r="B24">
        <v>232</v>
      </c>
    </row>
    <row r="25" spans="1:2" x14ac:dyDescent="0.25">
      <c r="A25" s="8">
        <v>8904223818751</v>
      </c>
      <c r="B25">
        <v>113</v>
      </c>
    </row>
    <row r="26" spans="1:2" x14ac:dyDescent="0.25">
      <c r="A26" s="8">
        <v>8904223818850</v>
      </c>
      <c r="B26">
        <v>240</v>
      </c>
    </row>
    <row r="27" spans="1:2" x14ac:dyDescent="0.25">
      <c r="A27" s="8">
        <v>8904223818935</v>
      </c>
      <c r="B27">
        <v>120</v>
      </c>
    </row>
    <row r="28" spans="1:2" x14ac:dyDescent="0.25">
      <c r="A28" s="8">
        <v>8904223818874</v>
      </c>
      <c r="B28">
        <v>100</v>
      </c>
    </row>
    <row r="29" spans="1:2" x14ac:dyDescent="0.25">
      <c r="A29" s="8">
        <v>8904223818997</v>
      </c>
      <c r="B29">
        <v>490</v>
      </c>
    </row>
    <row r="30" spans="1:2" x14ac:dyDescent="0.25">
      <c r="A30" s="8">
        <v>8904223818942</v>
      </c>
      <c r="B30">
        <v>133</v>
      </c>
    </row>
    <row r="31" spans="1:2" x14ac:dyDescent="0.25">
      <c r="A31" s="8">
        <v>8904223819024</v>
      </c>
      <c r="B31">
        <v>112</v>
      </c>
    </row>
    <row r="32" spans="1:2" x14ac:dyDescent="0.25">
      <c r="A32" s="8">
        <v>8904223819031</v>
      </c>
      <c r="B32">
        <v>112</v>
      </c>
    </row>
    <row r="33" spans="1:2" x14ac:dyDescent="0.25">
      <c r="A33" s="8">
        <v>8904223818980</v>
      </c>
      <c r="B33">
        <v>110</v>
      </c>
    </row>
    <row r="34" spans="1:2" x14ac:dyDescent="0.25">
      <c r="A34" s="8">
        <v>8904223819017</v>
      </c>
      <c r="B34">
        <v>115</v>
      </c>
    </row>
    <row r="35" spans="1:2" x14ac:dyDescent="0.25">
      <c r="A35" s="8">
        <v>8904223819093</v>
      </c>
      <c r="B35">
        <v>150</v>
      </c>
    </row>
    <row r="36" spans="1:2" x14ac:dyDescent="0.25">
      <c r="A36" s="8">
        <v>8904223819109</v>
      </c>
      <c r="B36">
        <v>100</v>
      </c>
    </row>
    <row r="37" spans="1:2" x14ac:dyDescent="0.25">
      <c r="A37" s="8">
        <v>8904223819116</v>
      </c>
      <c r="B37">
        <v>30</v>
      </c>
    </row>
    <row r="38" spans="1:2" x14ac:dyDescent="0.25">
      <c r="A38" s="8">
        <v>8904223819161</v>
      </c>
      <c r="B38">
        <v>115</v>
      </c>
    </row>
    <row r="39" spans="1:2" x14ac:dyDescent="0.25">
      <c r="A39" s="8">
        <v>8904223819147</v>
      </c>
      <c r="B39">
        <v>240</v>
      </c>
    </row>
    <row r="40" spans="1:2" x14ac:dyDescent="0.25">
      <c r="A40" s="8">
        <v>8904223819130</v>
      </c>
      <c r="B40">
        <v>350</v>
      </c>
    </row>
    <row r="41" spans="1:2" x14ac:dyDescent="0.25">
      <c r="A41" s="8">
        <v>8904223818881</v>
      </c>
      <c r="B41">
        <v>140</v>
      </c>
    </row>
    <row r="42" spans="1:2" x14ac:dyDescent="0.25">
      <c r="A42" s="8">
        <v>8904223818898</v>
      </c>
      <c r="B42">
        <v>140</v>
      </c>
    </row>
    <row r="43" spans="1:2" x14ac:dyDescent="0.25">
      <c r="A43" s="8">
        <v>8904223819277</v>
      </c>
      <c r="B43">
        <v>350</v>
      </c>
    </row>
    <row r="44" spans="1:2" x14ac:dyDescent="0.25">
      <c r="A44" s="8">
        <v>8904223819284</v>
      </c>
      <c r="B44">
        <v>350</v>
      </c>
    </row>
    <row r="45" spans="1:2" x14ac:dyDescent="0.25">
      <c r="A45" s="8">
        <v>8904223819345</v>
      </c>
      <c r="B45">
        <v>165</v>
      </c>
    </row>
    <row r="46" spans="1:2" x14ac:dyDescent="0.25">
      <c r="A46" s="8">
        <v>8904223819352</v>
      </c>
      <c r="B46">
        <v>165</v>
      </c>
    </row>
    <row r="47" spans="1:2" x14ac:dyDescent="0.25">
      <c r="A47" s="8">
        <v>8904223819239</v>
      </c>
      <c r="B47">
        <v>290</v>
      </c>
    </row>
    <row r="48" spans="1:2" x14ac:dyDescent="0.25">
      <c r="A48" s="8">
        <v>8904223819246</v>
      </c>
      <c r="B48">
        <v>290</v>
      </c>
    </row>
    <row r="49" spans="1:2" x14ac:dyDescent="0.25">
      <c r="A49" s="8">
        <v>8904223819253</v>
      </c>
      <c r="B49">
        <v>290</v>
      </c>
    </row>
    <row r="50" spans="1:2" x14ac:dyDescent="0.25">
      <c r="A50" s="8">
        <v>8904223819291</v>
      </c>
      <c r="B50">
        <v>112</v>
      </c>
    </row>
    <row r="51" spans="1:2" x14ac:dyDescent="0.25">
      <c r="A51" s="8">
        <v>8904223819437</v>
      </c>
      <c r="B51">
        <v>552</v>
      </c>
    </row>
    <row r="52" spans="1:2" x14ac:dyDescent="0.25">
      <c r="A52" s="8" t="s">
        <v>34</v>
      </c>
      <c r="B52">
        <v>500</v>
      </c>
    </row>
    <row r="53" spans="1:2" x14ac:dyDescent="0.25">
      <c r="A53" s="8" t="s">
        <v>33</v>
      </c>
      <c r="B53">
        <v>500</v>
      </c>
    </row>
    <row r="54" spans="1:2" x14ac:dyDescent="0.25">
      <c r="A54" s="8" t="s">
        <v>30</v>
      </c>
      <c r="B54">
        <v>500</v>
      </c>
    </row>
    <row r="55" spans="1:2" x14ac:dyDescent="0.25">
      <c r="A55" s="8">
        <v>8904223819369</v>
      </c>
      <c r="B55">
        <v>170</v>
      </c>
    </row>
    <row r="56" spans="1:2" x14ac:dyDescent="0.25">
      <c r="A56" s="8" t="s">
        <v>32</v>
      </c>
      <c r="B56">
        <v>500</v>
      </c>
    </row>
    <row r="57" spans="1:2" x14ac:dyDescent="0.25">
      <c r="A57" s="8">
        <v>8904223819123</v>
      </c>
      <c r="B57">
        <v>250</v>
      </c>
    </row>
    <row r="58" spans="1:2" x14ac:dyDescent="0.25">
      <c r="A58" s="8" t="s">
        <v>30</v>
      </c>
      <c r="B58">
        <v>500</v>
      </c>
    </row>
    <row r="59" spans="1:2" x14ac:dyDescent="0.25">
      <c r="A59" s="8">
        <v>8904223819468</v>
      </c>
      <c r="B59">
        <v>240</v>
      </c>
    </row>
    <row r="60" spans="1:2" x14ac:dyDescent="0.25">
      <c r="A60" s="8">
        <v>8904223819260</v>
      </c>
      <c r="B60">
        <v>130</v>
      </c>
    </row>
    <row r="61" spans="1:2" x14ac:dyDescent="0.25">
      <c r="A61" s="8">
        <v>8904223819321</v>
      </c>
      <c r="B61">
        <v>600</v>
      </c>
    </row>
    <row r="62" spans="1:2" x14ac:dyDescent="0.25">
      <c r="A62" s="8">
        <v>8904223819338</v>
      </c>
      <c r="B62">
        <v>600</v>
      </c>
    </row>
    <row r="63" spans="1:2" x14ac:dyDescent="0.25">
      <c r="A63" s="8">
        <v>8904223819505</v>
      </c>
      <c r="B63">
        <v>210</v>
      </c>
    </row>
    <row r="64" spans="1:2" x14ac:dyDescent="0.25">
      <c r="A64" s="8">
        <v>8904223819499</v>
      </c>
      <c r="B64">
        <v>210</v>
      </c>
    </row>
    <row r="65" spans="1:2" x14ac:dyDescent="0.25">
      <c r="A65" s="8">
        <v>8904223819512</v>
      </c>
      <c r="B65">
        <v>210</v>
      </c>
    </row>
    <row r="66" spans="1:2" x14ac:dyDescent="0.25">
      <c r="A66" s="8">
        <v>8904223819543</v>
      </c>
      <c r="B66">
        <v>300</v>
      </c>
    </row>
    <row r="67" spans="1:2" x14ac:dyDescent="0.25">
      <c r="A67" s="8" t="s">
        <v>31</v>
      </c>
      <c r="B6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C81C-3841-4859-962C-E1CC4EFA7351}">
  <dimension ref="A1:H125"/>
  <sheetViews>
    <sheetView workbookViewId="0"/>
  </sheetViews>
  <sheetFormatPr defaultColWidth="36.5703125" defaultRowHeight="15" x14ac:dyDescent="0.25"/>
  <cols>
    <col min="1" max="1" width="16.7109375" bestFit="1" customWidth="1"/>
    <col min="2" max="2" width="11" bestFit="1" customWidth="1"/>
    <col min="3" max="3" width="15.28515625" bestFit="1" customWidth="1"/>
    <col min="4" max="4" width="19" bestFit="1" customWidth="1"/>
    <col min="5" max="5" width="17.42578125" bestFit="1" customWidth="1"/>
    <col min="6" max="6" width="5.42578125" bestFit="1" customWidth="1"/>
    <col min="7" max="7" width="23.5703125" bestFit="1" customWidth="1"/>
    <col min="8" max="8" width="18.85546875" bestFit="1" customWidth="1"/>
  </cols>
  <sheetData>
    <row r="1" spans="1:8" x14ac:dyDescent="0.25">
      <c r="A1" t="s">
        <v>42</v>
      </c>
      <c r="B1" t="s">
        <v>2</v>
      </c>
      <c r="C1" t="s">
        <v>43</v>
      </c>
      <c r="D1" t="s">
        <v>35</v>
      </c>
      <c r="E1" t="s">
        <v>36</v>
      </c>
      <c r="F1" t="s">
        <v>37</v>
      </c>
      <c r="G1" t="s">
        <v>44</v>
      </c>
      <c r="H1" t="s">
        <v>45</v>
      </c>
    </row>
    <row r="2" spans="1:8" x14ac:dyDescent="0.25">
      <c r="A2" s="8">
        <v>1091117222124</v>
      </c>
      <c r="B2">
        <v>2001806232</v>
      </c>
      <c r="C2">
        <v>1.3</v>
      </c>
      <c r="D2">
        <v>121003</v>
      </c>
      <c r="E2">
        <v>507101</v>
      </c>
      <c r="F2" t="s">
        <v>38</v>
      </c>
      <c r="G2" t="s">
        <v>46</v>
      </c>
      <c r="H2">
        <v>135</v>
      </c>
    </row>
    <row r="3" spans="1:8" x14ac:dyDescent="0.25">
      <c r="A3" s="8">
        <v>1091117222194</v>
      </c>
      <c r="B3">
        <v>2001806273</v>
      </c>
      <c r="C3">
        <v>1</v>
      </c>
      <c r="D3">
        <v>121003</v>
      </c>
      <c r="E3">
        <v>486886</v>
      </c>
      <c r="F3" t="s">
        <v>38</v>
      </c>
      <c r="G3" t="s">
        <v>46</v>
      </c>
      <c r="H3">
        <v>90.2</v>
      </c>
    </row>
    <row r="4" spans="1:8" x14ac:dyDescent="0.25">
      <c r="A4" s="8">
        <v>1091117222931</v>
      </c>
      <c r="B4">
        <v>2001806408</v>
      </c>
      <c r="C4">
        <v>2.5</v>
      </c>
      <c r="D4">
        <v>121003</v>
      </c>
      <c r="E4">
        <v>532484</v>
      </c>
      <c r="F4" t="s">
        <v>38</v>
      </c>
      <c r="G4" t="s">
        <v>46</v>
      </c>
      <c r="H4">
        <v>224.6</v>
      </c>
    </row>
    <row r="5" spans="1:8" x14ac:dyDescent="0.25">
      <c r="A5" s="8">
        <v>1091117223244</v>
      </c>
      <c r="B5">
        <v>2001806458</v>
      </c>
      <c r="C5">
        <v>1</v>
      </c>
      <c r="D5">
        <v>121003</v>
      </c>
      <c r="E5">
        <v>143001</v>
      </c>
      <c r="F5" t="s">
        <v>39</v>
      </c>
      <c r="G5" t="s">
        <v>46</v>
      </c>
      <c r="H5">
        <v>61.3</v>
      </c>
    </row>
    <row r="6" spans="1:8" x14ac:dyDescent="0.25">
      <c r="A6" s="8">
        <v>1091117229345</v>
      </c>
      <c r="B6">
        <v>2001807012</v>
      </c>
      <c r="C6">
        <v>0.15</v>
      </c>
      <c r="D6">
        <v>121003</v>
      </c>
      <c r="E6">
        <v>515591</v>
      </c>
      <c r="F6" t="s">
        <v>38</v>
      </c>
      <c r="G6" t="s">
        <v>46</v>
      </c>
      <c r="H6">
        <v>45.4</v>
      </c>
    </row>
    <row r="7" spans="1:8" x14ac:dyDescent="0.25">
      <c r="A7" s="8">
        <v>1091117229555</v>
      </c>
      <c r="B7">
        <v>2001806686</v>
      </c>
      <c r="C7">
        <v>0.15</v>
      </c>
      <c r="D7">
        <v>121003</v>
      </c>
      <c r="E7">
        <v>326502</v>
      </c>
      <c r="F7" t="s">
        <v>38</v>
      </c>
      <c r="G7" t="s">
        <v>46</v>
      </c>
      <c r="H7">
        <v>45.4</v>
      </c>
    </row>
    <row r="8" spans="1:8" x14ac:dyDescent="0.25">
      <c r="A8" s="8">
        <v>1091117229776</v>
      </c>
      <c r="B8">
        <v>2001806885</v>
      </c>
      <c r="C8">
        <v>1</v>
      </c>
      <c r="D8">
        <v>121003</v>
      </c>
      <c r="E8">
        <v>208019</v>
      </c>
      <c r="F8" t="s">
        <v>39</v>
      </c>
      <c r="G8" t="s">
        <v>46</v>
      </c>
      <c r="H8">
        <v>61.3</v>
      </c>
    </row>
    <row r="9" spans="1:8" x14ac:dyDescent="0.25">
      <c r="A9" s="8">
        <v>1091117323112</v>
      </c>
      <c r="B9">
        <v>2001807058</v>
      </c>
      <c r="C9">
        <v>1.1499999999999999</v>
      </c>
      <c r="D9">
        <v>121003</v>
      </c>
      <c r="E9">
        <v>140301</v>
      </c>
      <c r="F9" t="s">
        <v>39</v>
      </c>
      <c r="G9" t="s">
        <v>46</v>
      </c>
      <c r="H9">
        <v>89.6</v>
      </c>
    </row>
    <row r="10" spans="1:8" x14ac:dyDescent="0.25">
      <c r="A10" s="8">
        <v>1091117323812</v>
      </c>
      <c r="B10">
        <v>2001807186</v>
      </c>
      <c r="C10">
        <v>0.5</v>
      </c>
      <c r="D10">
        <v>121003</v>
      </c>
      <c r="E10">
        <v>396001</v>
      </c>
      <c r="F10" t="s">
        <v>38</v>
      </c>
      <c r="G10" t="s">
        <v>46</v>
      </c>
      <c r="H10">
        <v>45.4</v>
      </c>
    </row>
    <row r="11" spans="1:8" x14ac:dyDescent="0.25">
      <c r="A11" s="8">
        <v>1091117324206</v>
      </c>
      <c r="B11">
        <v>2001807290</v>
      </c>
      <c r="C11">
        <v>0.5</v>
      </c>
      <c r="D11">
        <v>121003</v>
      </c>
      <c r="E11">
        <v>711106</v>
      </c>
      <c r="F11" t="s">
        <v>38</v>
      </c>
      <c r="G11" t="s">
        <v>46</v>
      </c>
      <c r="H11">
        <v>45.4</v>
      </c>
    </row>
    <row r="12" spans="1:8" x14ac:dyDescent="0.25">
      <c r="A12" s="8">
        <v>1091117326612</v>
      </c>
      <c r="B12">
        <v>2001807814</v>
      </c>
      <c r="C12">
        <v>0.79</v>
      </c>
      <c r="D12">
        <v>121003</v>
      </c>
      <c r="E12">
        <v>284001</v>
      </c>
      <c r="F12" t="s">
        <v>39</v>
      </c>
      <c r="G12" t="s">
        <v>46</v>
      </c>
      <c r="H12">
        <v>61.3</v>
      </c>
    </row>
    <row r="13" spans="1:8" x14ac:dyDescent="0.25">
      <c r="A13" s="8">
        <v>1091117327172</v>
      </c>
      <c r="B13">
        <v>2001807931</v>
      </c>
      <c r="C13">
        <v>0.72</v>
      </c>
      <c r="D13">
        <v>121003</v>
      </c>
      <c r="E13">
        <v>441601</v>
      </c>
      <c r="F13" t="s">
        <v>38</v>
      </c>
      <c r="G13" t="s">
        <v>46</v>
      </c>
      <c r="H13">
        <v>90.2</v>
      </c>
    </row>
    <row r="14" spans="1:8" x14ac:dyDescent="0.25">
      <c r="A14" s="8">
        <v>1091117327275</v>
      </c>
      <c r="B14">
        <v>2001807956</v>
      </c>
      <c r="C14">
        <v>1.08</v>
      </c>
      <c r="D14">
        <v>121003</v>
      </c>
      <c r="E14">
        <v>248006</v>
      </c>
      <c r="F14" t="s">
        <v>39</v>
      </c>
      <c r="G14" t="s">
        <v>46</v>
      </c>
      <c r="H14">
        <v>89.6</v>
      </c>
    </row>
    <row r="15" spans="1:8" x14ac:dyDescent="0.25">
      <c r="A15" s="8">
        <v>1091117327312</v>
      </c>
      <c r="B15">
        <v>2001807960</v>
      </c>
      <c r="C15">
        <v>1</v>
      </c>
      <c r="D15">
        <v>121003</v>
      </c>
      <c r="E15">
        <v>485001</v>
      </c>
      <c r="F15" t="s">
        <v>38</v>
      </c>
      <c r="G15" t="s">
        <v>46</v>
      </c>
      <c r="H15">
        <v>90.2</v>
      </c>
    </row>
    <row r="16" spans="1:8" x14ac:dyDescent="0.25">
      <c r="A16" s="8">
        <v>1091117327695</v>
      </c>
      <c r="B16">
        <v>2001807930</v>
      </c>
      <c r="C16">
        <v>0.15</v>
      </c>
      <c r="D16">
        <v>121003</v>
      </c>
      <c r="E16">
        <v>845438</v>
      </c>
      <c r="F16" t="s">
        <v>38</v>
      </c>
      <c r="G16" t="s">
        <v>46</v>
      </c>
      <c r="H16">
        <v>45.4</v>
      </c>
    </row>
    <row r="17" spans="1:8" x14ac:dyDescent="0.25">
      <c r="A17" s="8">
        <v>1091117435005</v>
      </c>
      <c r="B17">
        <v>2001808102</v>
      </c>
      <c r="C17">
        <v>1.28</v>
      </c>
      <c r="D17">
        <v>121003</v>
      </c>
      <c r="E17">
        <v>463106</v>
      </c>
      <c r="F17" t="s">
        <v>38</v>
      </c>
      <c r="G17" t="s">
        <v>46</v>
      </c>
      <c r="H17">
        <v>135</v>
      </c>
    </row>
    <row r="18" spans="1:8" x14ac:dyDescent="0.25">
      <c r="A18" s="8">
        <v>1091117435134</v>
      </c>
      <c r="B18">
        <v>2001808118</v>
      </c>
      <c r="C18">
        <v>0.5</v>
      </c>
      <c r="D18">
        <v>121003</v>
      </c>
      <c r="E18">
        <v>140301</v>
      </c>
      <c r="F18" t="s">
        <v>39</v>
      </c>
      <c r="G18" t="s">
        <v>46</v>
      </c>
      <c r="H18">
        <v>33</v>
      </c>
    </row>
    <row r="19" spans="1:8" x14ac:dyDescent="0.25">
      <c r="A19" s="8">
        <v>1091117435370</v>
      </c>
      <c r="B19">
        <v>2001808207</v>
      </c>
      <c r="C19">
        <v>0.79</v>
      </c>
      <c r="D19">
        <v>121003</v>
      </c>
      <c r="E19">
        <v>495671</v>
      </c>
      <c r="F19" t="s">
        <v>38</v>
      </c>
      <c r="G19" t="s">
        <v>46</v>
      </c>
      <c r="H19">
        <v>90.2</v>
      </c>
    </row>
    <row r="20" spans="1:8" x14ac:dyDescent="0.25">
      <c r="A20" s="8">
        <v>1091117435661</v>
      </c>
      <c r="B20">
        <v>2001808295</v>
      </c>
      <c r="C20">
        <v>0.2</v>
      </c>
      <c r="D20">
        <v>121003</v>
      </c>
      <c r="E20">
        <v>673002</v>
      </c>
      <c r="F20" t="s">
        <v>40</v>
      </c>
      <c r="G20" t="s">
        <v>47</v>
      </c>
      <c r="H20">
        <v>107.3</v>
      </c>
    </row>
    <row r="21" spans="1:8" x14ac:dyDescent="0.25">
      <c r="A21" s="8">
        <v>1091117436383</v>
      </c>
      <c r="B21">
        <v>2001808507</v>
      </c>
      <c r="C21">
        <v>0.79</v>
      </c>
      <c r="D21">
        <v>121003</v>
      </c>
      <c r="E21">
        <v>208002</v>
      </c>
      <c r="F21" t="s">
        <v>39</v>
      </c>
      <c r="G21" t="s">
        <v>46</v>
      </c>
      <c r="H21">
        <v>61.3</v>
      </c>
    </row>
    <row r="22" spans="1:8" x14ac:dyDescent="0.25">
      <c r="A22" s="8">
        <v>1091117436464</v>
      </c>
      <c r="B22">
        <v>2001808542</v>
      </c>
      <c r="C22">
        <v>0.86</v>
      </c>
      <c r="D22">
        <v>121003</v>
      </c>
      <c r="E22">
        <v>416010</v>
      </c>
      <c r="F22" t="s">
        <v>38</v>
      </c>
      <c r="G22" t="s">
        <v>46</v>
      </c>
      <c r="H22">
        <v>90.2</v>
      </c>
    </row>
    <row r="23" spans="1:8" x14ac:dyDescent="0.25">
      <c r="A23" s="8">
        <v>1091117437050</v>
      </c>
      <c r="B23">
        <v>2001808675</v>
      </c>
      <c r="C23">
        <v>1.2</v>
      </c>
      <c r="D23">
        <v>121003</v>
      </c>
      <c r="E23">
        <v>226010</v>
      </c>
      <c r="F23" t="s">
        <v>39</v>
      </c>
      <c r="G23" t="s">
        <v>46</v>
      </c>
      <c r="H23">
        <v>89.6</v>
      </c>
    </row>
    <row r="24" spans="1:8" x14ac:dyDescent="0.25">
      <c r="A24" s="8">
        <v>1091117327496</v>
      </c>
      <c r="B24">
        <v>2001807976</v>
      </c>
      <c r="C24">
        <v>0.7</v>
      </c>
      <c r="D24">
        <v>121003</v>
      </c>
      <c r="E24">
        <v>400705</v>
      </c>
      <c r="F24" t="s">
        <v>38</v>
      </c>
      <c r="G24" t="s">
        <v>47</v>
      </c>
      <c r="H24">
        <v>172.8</v>
      </c>
    </row>
    <row r="25" spans="1:8" x14ac:dyDescent="0.25">
      <c r="A25" s="8">
        <v>1091118547832</v>
      </c>
      <c r="B25">
        <v>2001812838</v>
      </c>
      <c r="C25">
        <v>0.6</v>
      </c>
      <c r="D25">
        <v>121003</v>
      </c>
      <c r="E25">
        <v>262405</v>
      </c>
      <c r="F25" t="s">
        <v>39</v>
      </c>
      <c r="G25" t="s">
        <v>47</v>
      </c>
      <c r="H25">
        <v>102.3</v>
      </c>
    </row>
    <row r="26" spans="1:8" x14ac:dyDescent="0.25">
      <c r="A26" s="8">
        <v>1091119398844</v>
      </c>
      <c r="B26">
        <v>2001816684</v>
      </c>
      <c r="C26">
        <v>0.99</v>
      </c>
      <c r="D26">
        <v>121003</v>
      </c>
      <c r="E26">
        <v>394210</v>
      </c>
      <c r="F26" t="s">
        <v>38</v>
      </c>
      <c r="G26" t="s">
        <v>47</v>
      </c>
      <c r="H26">
        <v>172.8</v>
      </c>
    </row>
    <row r="27" spans="1:8" x14ac:dyDescent="0.25">
      <c r="A27" s="8">
        <v>1091119630264</v>
      </c>
      <c r="B27">
        <v>2001817160</v>
      </c>
      <c r="C27">
        <v>0.7</v>
      </c>
      <c r="D27">
        <v>121003</v>
      </c>
      <c r="E27">
        <v>411014</v>
      </c>
      <c r="F27" t="s">
        <v>38</v>
      </c>
      <c r="G27" t="s">
        <v>47</v>
      </c>
      <c r="H27">
        <v>172.8</v>
      </c>
    </row>
    <row r="28" spans="1:8" x14ac:dyDescent="0.25">
      <c r="A28" s="8">
        <v>1091120014461</v>
      </c>
      <c r="B28">
        <v>2001818390</v>
      </c>
      <c r="C28">
        <v>0.8</v>
      </c>
      <c r="D28">
        <v>121003</v>
      </c>
      <c r="E28">
        <v>783301</v>
      </c>
      <c r="F28" t="s">
        <v>40</v>
      </c>
      <c r="G28" t="s">
        <v>47</v>
      </c>
      <c r="H28">
        <v>213.5</v>
      </c>
    </row>
    <row r="29" spans="1:8" x14ac:dyDescent="0.25">
      <c r="A29" s="8">
        <v>1091120959015</v>
      </c>
      <c r="B29">
        <v>2001821190</v>
      </c>
      <c r="C29">
        <v>1.2</v>
      </c>
      <c r="D29">
        <v>121003</v>
      </c>
      <c r="E29">
        <v>486661</v>
      </c>
      <c r="F29" t="s">
        <v>38</v>
      </c>
      <c r="G29" t="s">
        <v>47</v>
      </c>
      <c r="H29">
        <v>258.89999999999998</v>
      </c>
    </row>
    <row r="30" spans="1:8" x14ac:dyDescent="0.25">
      <c r="A30" s="8">
        <v>1091121485824</v>
      </c>
      <c r="B30">
        <v>2001817093</v>
      </c>
      <c r="C30">
        <v>1.3</v>
      </c>
      <c r="D30">
        <v>121003</v>
      </c>
      <c r="E30">
        <v>244001</v>
      </c>
      <c r="F30" t="s">
        <v>39</v>
      </c>
      <c r="G30" t="s">
        <v>47</v>
      </c>
      <c r="H30">
        <v>151.1</v>
      </c>
    </row>
    <row r="31" spans="1:8" x14ac:dyDescent="0.25">
      <c r="A31" s="8">
        <v>1091121666133</v>
      </c>
      <c r="B31">
        <v>2001823564</v>
      </c>
      <c r="C31">
        <v>0.7</v>
      </c>
      <c r="D31">
        <v>121003</v>
      </c>
      <c r="E31">
        <v>492001</v>
      </c>
      <c r="F31" t="s">
        <v>38</v>
      </c>
      <c r="G31" t="s">
        <v>47</v>
      </c>
      <c r="H31">
        <v>172.8</v>
      </c>
    </row>
    <row r="32" spans="1:8" x14ac:dyDescent="0.25">
      <c r="A32" s="8">
        <v>1091121981575</v>
      </c>
      <c r="B32">
        <v>2001825261</v>
      </c>
      <c r="C32">
        <v>1.6</v>
      </c>
      <c r="D32">
        <v>121003</v>
      </c>
      <c r="E32">
        <v>517128</v>
      </c>
      <c r="F32" t="s">
        <v>38</v>
      </c>
      <c r="G32" t="s">
        <v>47</v>
      </c>
      <c r="H32">
        <v>345</v>
      </c>
    </row>
    <row r="33" spans="1:8" x14ac:dyDescent="0.25">
      <c r="A33" s="8">
        <v>1091117957780</v>
      </c>
      <c r="B33">
        <v>2001811192</v>
      </c>
      <c r="C33">
        <v>1.1299999999999999</v>
      </c>
      <c r="D33">
        <v>121003</v>
      </c>
      <c r="E33">
        <v>562110</v>
      </c>
      <c r="F33" t="s">
        <v>38</v>
      </c>
      <c r="G33" t="s">
        <v>47</v>
      </c>
      <c r="H33">
        <v>258.89999999999998</v>
      </c>
    </row>
    <row r="34" spans="1:8" x14ac:dyDescent="0.25">
      <c r="A34" s="8">
        <v>1091121482593</v>
      </c>
      <c r="B34">
        <v>2001809917</v>
      </c>
      <c r="C34">
        <v>0.6</v>
      </c>
      <c r="D34">
        <v>121003</v>
      </c>
      <c r="E34">
        <v>831006</v>
      </c>
      <c r="F34" t="s">
        <v>38</v>
      </c>
      <c r="G34" t="s">
        <v>47</v>
      </c>
      <c r="H34">
        <v>172.8</v>
      </c>
    </row>
    <row r="35" spans="1:8" x14ac:dyDescent="0.25">
      <c r="A35" s="8">
        <v>1091117221940</v>
      </c>
      <c r="B35">
        <v>2001806210</v>
      </c>
      <c r="C35">
        <v>2.92</v>
      </c>
      <c r="D35">
        <v>121003</v>
      </c>
      <c r="E35">
        <v>140604</v>
      </c>
      <c r="F35" t="s">
        <v>39</v>
      </c>
      <c r="G35" t="s">
        <v>46</v>
      </c>
      <c r="H35">
        <v>174.5</v>
      </c>
    </row>
    <row r="36" spans="1:8" x14ac:dyDescent="0.25">
      <c r="A36" s="8">
        <v>1091117222065</v>
      </c>
      <c r="B36">
        <v>2001806226</v>
      </c>
      <c r="C36">
        <v>0.68</v>
      </c>
      <c r="D36">
        <v>121003</v>
      </c>
      <c r="E36">
        <v>723146</v>
      </c>
      <c r="F36" t="s">
        <v>38</v>
      </c>
      <c r="G36" t="s">
        <v>46</v>
      </c>
      <c r="H36">
        <v>90.2</v>
      </c>
    </row>
    <row r="37" spans="1:8" x14ac:dyDescent="0.25">
      <c r="A37" s="8">
        <v>1091117222080</v>
      </c>
      <c r="B37">
        <v>2001806229</v>
      </c>
      <c r="C37">
        <v>0.71</v>
      </c>
      <c r="D37">
        <v>121003</v>
      </c>
      <c r="E37">
        <v>421204</v>
      </c>
      <c r="F37" t="s">
        <v>38</v>
      </c>
      <c r="G37" t="s">
        <v>46</v>
      </c>
      <c r="H37">
        <v>90.2</v>
      </c>
    </row>
    <row r="38" spans="1:8" x14ac:dyDescent="0.25">
      <c r="A38" s="8">
        <v>1091117222135</v>
      </c>
      <c r="B38">
        <v>2001806233</v>
      </c>
      <c r="C38">
        <v>0.78</v>
      </c>
      <c r="D38">
        <v>121003</v>
      </c>
      <c r="E38">
        <v>263139</v>
      </c>
      <c r="F38" t="s">
        <v>39</v>
      </c>
      <c r="G38" t="s">
        <v>46</v>
      </c>
      <c r="H38">
        <v>61.3</v>
      </c>
    </row>
    <row r="39" spans="1:8" x14ac:dyDescent="0.25">
      <c r="A39" s="8">
        <v>1091117222146</v>
      </c>
      <c r="B39">
        <v>2001806251</v>
      </c>
      <c r="C39">
        <v>1.27</v>
      </c>
      <c r="D39">
        <v>121003</v>
      </c>
      <c r="E39">
        <v>743263</v>
      </c>
      <c r="F39" t="s">
        <v>38</v>
      </c>
      <c r="G39" t="s">
        <v>46</v>
      </c>
      <c r="H39">
        <v>135</v>
      </c>
    </row>
    <row r="40" spans="1:8" x14ac:dyDescent="0.25">
      <c r="A40" s="8">
        <v>1091117222570</v>
      </c>
      <c r="B40">
        <v>2001806338</v>
      </c>
      <c r="C40">
        <v>0.7</v>
      </c>
      <c r="D40">
        <v>121003</v>
      </c>
      <c r="E40">
        <v>392150</v>
      </c>
      <c r="F40" t="s">
        <v>38</v>
      </c>
      <c r="G40" t="s">
        <v>46</v>
      </c>
      <c r="H40">
        <v>90.2</v>
      </c>
    </row>
    <row r="41" spans="1:8" x14ac:dyDescent="0.25">
      <c r="A41" s="8">
        <v>1091117223211</v>
      </c>
      <c r="B41">
        <v>2001806446</v>
      </c>
      <c r="C41">
        <v>0.69</v>
      </c>
      <c r="D41">
        <v>121003</v>
      </c>
      <c r="E41">
        <v>382830</v>
      </c>
      <c r="F41" t="s">
        <v>38</v>
      </c>
      <c r="G41" t="s">
        <v>46</v>
      </c>
      <c r="H41">
        <v>90.2</v>
      </c>
    </row>
    <row r="42" spans="1:8" x14ac:dyDescent="0.25">
      <c r="A42" s="8">
        <v>1091117224353</v>
      </c>
      <c r="B42">
        <v>2001806533</v>
      </c>
      <c r="C42">
        <v>0.68</v>
      </c>
      <c r="D42">
        <v>121003</v>
      </c>
      <c r="E42">
        <v>711303</v>
      </c>
      <c r="F42" t="s">
        <v>38</v>
      </c>
      <c r="G42" t="s">
        <v>46</v>
      </c>
      <c r="H42">
        <v>90.2</v>
      </c>
    </row>
    <row r="43" spans="1:8" x14ac:dyDescent="0.25">
      <c r="A43" s="8">
        <v>1091117224611</v>
      </c>
      <c r="B43">
        <v>2001806547</v>
      </c>
      <c r="C43">
        <v>1</v>
      </c>
      <c r="D43">
        <v>121003</v>
      </c>
      <c r="E43">
        <v>283102</v>
      </c>
      <c r="F43" t="s">
        <v>39</v>
      </c>
      <c r="G43" t="s">
        <v>46</v>
      </c>
      <c r="H43">
        <v>61.3</v>
      </c>
    </row>
    <row r="44" spans="1:8" x14ac:dyDescent="0.25">
      <c r="A44" s="8">
        <v>1091117224902</v>
      </c>
      <c r="B44">
        <v>2001806567</v>
      </c>
      <c r="C44">
        <v>1.1599999999999999</v>
      </c>
      <c r="D44">
        <v>121003</v>
      </c>
      <c r="E44">
        <v>370201</v>
      </c>
      <c r="F44" t="s">
        <v>38</v>
      </c>
      <c r="G44" t="s">
        <v>46</v>
      </c>
      <c r="H44">
        <v>135</v>
      </c>
    </row>
    <row r="45" spans="1:8" x14ac:dyDescent="0.25">
      <c r="A45" s="8">
        <v>1091117225016</v>
      </c>
      <c r="B45">
        <v>2001806575</v>
      </c>
      <c r="C45">
        <v>0.68</v>
      </c>
      <c r="D45">
        <v>121003</v>
      </c>
      <c r="E45">
        <v>248001</v>
      </c>
      <c r="F45" t="s">
        <v>39</v>
      </c>
      <c r="G45" t="s">
        <v>46</v>
      </c>
      <c r="H45">
        <v>61.3</v>
      </c>
    </row>
    <row r="46" spans="1:8" x14ac:dyDescent="0.25">
      <c r="A46" s="8">
        <v>1091117225484</v>
      </c>
      <c r="B46">
        <v>2001806616</v>
      </c>
      <c r="C46">
        <v>1.08</v>
      </c>
      <c r="D46">
        <v>121003</v>
      </c>
      <c r="E46">
        <v>144001</v>
      </c>
      <c r="F46" t="s">
        <v>39</v>
      </c>
      <c r="G46" t="s">
        <v>46</v>
      </c>
      <c r="H46">
        <v>89.6</v>
      </c>
    </row>
    <row r="47" spans="1:8" x14ac:dyDescent="0.25">
      <c r="A47" s="8">
        <v>1091117226221</v>
      </c>
      <c r="B47">
        <v>2001806652</v>
      </c>
      <c r="C47">
        <v>0.69</v>
      </c>
      <c r="D47">
        <v>121003</v>
      </c>
      <c r="E47">
        <v>403401</v>
      </c>
      <c r="F47" t="s">
        <v>38</v>
      </c>
      <c r="G47" t="s">
        <v>46</v>
      </c>
      <c r="H47">
        <v>90.2</v>
      </c>
    </row>
    <row r="48" spans="1:8" x14ac:dyDescent="0.25">
      <c r="A48" s="8">
        <v>1091117226674</v>
      </c>
      <c r="B48">
        <v>2001806733</v>
      </c>
      <c r="C48">
        <v>1.1299999999999999</v>
      </c>
      <c r="D48">
        <v>121003</v>
      </c>
      <c r="E48">
        <v>452001</v>
      </c>
      <c r="F48" t="s">
        <v>38</v>
      </c>
      <c r="G48" t="s">
        <v>46</v>
      </c>
      <c r="H48">
        <v>135</v>
      </c>
    </row>
    <row r="49" spans="1:8" x14ac:dyDescent="0.25">
      <c r="A49" s="8">
        <v>1091117226711</v>
      </c>
      <c r="B49">
        <v>2001806735</v>
      </c>
      <c r="C49">
        <v>0.69</v>
      </c>
      <c r="D49">
        <v>121003</v>
      </c>
      <c r="E49">
        <v>721636</v>
      </c>
      <c r="F49" t="s">
        <v>38</v>
      </c>
      <c r="G49" t="s">
        <v>46</v>
      </c>
      <c r="H49">
        <v>90.2</v>
      </c>
    </row>
    <row r="50" spans="1:8" x14ac:dyDescent="0.25">
      <c r="A50" s="8">
        <v>1091117226910</v>
      </c>
      <c r="B50">
        <v>2001806726</v>
      </c>
      <c r="C50">
        <v>0.68</v>
      </c>
      <c r="D50">
        <v>121003</v>
      </c>
      <c r="E50">
        <v>831002</v>
      </c>
      <c r="F50" t="s">
        <v>38</v>
      </c>
      <c r="G50" t="s">
        <v>46</v>
      </c>
      <c r="H50">
        <v>90.2</v>
      </c>
    </row>
    <row r="51" spans="1:8" x14ac:dyDescent="0.25">
      <c r="A51" s="8">
        <v>1091117227573</v>
      </c>
      <c r="B51">
        <v>2001806776</v>
      </c>
      <c r="C51">
        <v>2.86</v>
      </c>
      <c r="D51">
        <v>121003</v>
      </c>
      <c r="E51">
        <v>226004</v>
      </c>
      <c r="F51" t="s">
        <v>39</v>
      </c>
      <c r="G51" t="s">
        <v>46</v>
      </c>
      <c r="H51">
        <v>174.5</v>
      </c>
    </row>
    <row r="52" spans="1:8" x14ac:dyDescent="0.25">
      <c r="A52" s="8">
        <v>1091117227816</v>
      </c>
      <c r="B52">
        <v>2001806801</v>
      </c>
      <c r="C52">
        <v>1.35</v>
      </c>
      <c r="D52">
        <v>121003</v>
      </c>
      <c r="E52">
        <v>248001</v>
      </c>
      <c r="F52" t="s">
        <v>39</v>
      </c>
      <c r="G52" t="s">
        <v>46</v>
      </c>
      <c r="H52">
        <v>89.6</v>
      </c>
    </row>
    <row r="53" spans="1:8" x14ac:dyDescent="0.25">
      <c r="A53" s="8">
        <v>1091117229290</v>
      </c>
      <c r="B53">
        <v>2001807004</v>
      </c>
      <c r="C53">
        <v>0.68</v>
      </c>
      <c r="D53">
        <v>121003</v>
      </c>
      <c r="E53">
        <v>410206</v>
      </c>
      <c r="F53" t="s">
        <v>38</v>
      </c>
      <c r="G53" t="s">
        <v>46</v>
      </c>
      <c r="H53">
        <v>90.2</v>
      </c>
    </row>
    <row r="54" spans="1:8" x14ac:dyDescent="0.25">
      <c r="A54" s="8">
        <v>1091117323005</v>
      </c>
      <c r="B54">
        <v>2001807036</v>
      </c>
      <c r="C54">
        <v>1.64</v>
      </c>
      <c r="D54">
        <v>121003</v>
      </c>
      <c r="E54">
        <v>516503</v>
      </c>
      <c r="F54" t="s">
        <v>38</v>
      </c>
      <c r="G54" t="s">
        <v>46</v>
      </c>
      <c r="H54">
        <v>179.8</v>
      </c>
    </row>
    <row r="55" spans="1:8" x14ac:dyDescent="0.25">
      <c r="A55" s="8">
        <v>1091117323215</v>
      </c>
      <c r="B55">
        <v>2001807084</v>
      </c>
      <c r="C55">
        <v>0.67</v>
      </c>
      <c r="D55">
        <v>121003</v>
      </c>
      <c r="E55">
        <v>742103</v>
      </c>
      <c r="F55" t="s">
        <v>38</v>
      </c>
      <c r="G55" t="s">
        <v>46</v>
      </c>
      <c r="H55">
        <v>90.2</v>
      </c>
    </row>
    <row r="56" spans="1:8" x14ac:dyDescent="0.25">
      <c r="A56" s="8">
        <v>1091117324394</v>
      </c>
      <c r="B56">
        <v>2001807362</v>
      </c>
      <c r="C56">
        <v>2</v>
      </c>
      <c r="D56">
        <v>121003</v>
      </c>
      <c r="E56">
        <v>452018</v>
      </c>
      <c r="F56" t="s">
        <v>38</v>
      </c>
      <c r="G56" t="s">
        <v>46</v>
      </c>
      <c r="H56">
        <v>179.8</v>
      </c>
    </row>
    <row r="57" spans="1:8" x14ac:dyDescent="0.25">
      <c r="A57" s="8">
        <v>1091117325094</v>
      </c>
      <c r="B57">
        <v>2001807415</v>
      </c>
      <c r="C57">
        <v>1</v>
      </c>
      <c r="D57">
        <v>121003</v>
      </c>
      <c r="E57">
        <v>208001</v>
      </c>
      <c r="F57" t="s">
        <v>39</v>
      </c>
      <c r="G57" t="s">
        <v>46</v>
      </c>
      <c r="H57">
        <v>61.3</v>
      </c>
    </row>
    <row r="58" spans="1:8" x14ac:dyDescent="0.25">
      <c r="A58" s="8">
        <v>1091117616121</v>
      </c>
      <c r="B58">
        <v>2001809592</v>
      </c>
      <c r="C58">
        <v>1.5</v>
      </c>
      <c r="D58">
        <v>121003</v>
      </c>
      <c r="E58">
        <v>244713</v>
      </c>
      <c r="F58" t="s">
        <v>39</v>
      </c>
      <c r="G58" t="s">
        <v>46</v>
      </c>
      <c r="H58">
        <v>89.6</v>
      </c>
    </row>
    <row r="59" spans="1:8" x14ac:dyDescent="0.25">
      <c r="A59" s="8">
        <v>1091117795531</v>
      </c>
      <c r="B59">
        <v>2001809794</v>
      </c>
      <c r="C59">
        <v>1.5</v>
      </c>
      <c r="D59">
        <v>121003</v>
      </c>
      <c r="E59">
        <v>580007</v>
      </c>
      <c r="F59" t="s">
        <v>38</v>
      </c>
      <c r="G59" t="s">
        <v>46</v>
      </c>
      <c r="H59">
        <v>135</v>
      </c>
    </row>
    <row r="60" spans="1:8" x14ac:dyDescent="0.25">
      <c r="A60" s="8">
        <v>1091117795623</v>
      </c>
      <c r="B60">
        <v>2001809820</v>
      </c>
      <c r="C60">
        <v>3</v>
      </c>
      <c r="D60">
        <v>121003</v>
      </c>
      <c r="E60">
        <v>360005</v>
      </c>
      <c r="F60" t="s">
        <v>38</v>
      </c>
      <c r="G60" t="s">
        <v>46</v>
      </c>
      <c r="H60">
        <v>269.39999999999998</v>
      </c>
    </row>
    <row r="61" spans="1:8" x14ac:dyDescent="0.25">
      <c r="A61" s="8">
        <v>1091117223351</v>
      </c>
      <c r="B61">
        <v>2001806471</v>
      </c>
      <c r="C61">
        <v>1.7</v>
      </c>
      <c r="D61">
        <v>121003</v>
      </c>
      <c r="E61">
        <v>313027</v>
      </c>
      <c r="F61" t="s">
        <v>38</v>
      </c>
      <c r="G61" t="s">
        <v>46</v>
      </c>
      <c r="H61">
        <v>179.8</v>
      </c>
    </row>
    <row r="62" spans="1:8" x14ac:dyDescent="0.25">
      <c r="A62" s="8">
        <v>1091117324011</v>
      </c>
      <c r="B62">
        <v>2001807241</v>
      </c>
      <c r="C62">
        <v>0.79</v>
      </c>
      <c r="D62">
        <v>121003</v>
      </c>
      <c r="E62">
        <v>341001</v>
      </c>
      <c r="F62" t="s">
        <v>38</v>
      </c>
      <c r="G62" t="s">
        <v>46</v>
      </c>
      <c r="H62">
        <v>90.2</v>
      </c>
    </row>
    <row r="63" spans="1:8" x14ac:dyDescent="0.25">
      <c r="A63" s="8">
        <v>1091117327570</v>
      </c>
      <c r="B63">
        <v>2001807981</v>
      </c>
      <c r="C63">
        <v>0.5</v>
      </c>
      <c r="D63">
        <v>121003</v>
      </c>
      <c r="E63">
        <v>332715</v>
      </c>
      <c r="F63" t="s">
        <v>38</v>
      </c>
      <c r="G63" t="s">
        <v>46</v>
      </c>
      <c r="H63">
        <v>45.4</v>
      </c>
    </row>
    <row r="64" spans="1:8" x14ac:dyDescent="0.25">
      <c r="A64" s="8">
        <v>1091117435602</v>
      </c>
      <c r="B64">
        <v>2001808286</v>
      </c>
      <c r="C64">
        <v>0.77</v>
      </c>
      <c r="D64">
        <v>121003</v>
      </c>
      <c r="E64">
        <v>302031</v>
      </c>
      <c r="F64" t="s">
        <v>38</v>
      </c>
      <c r="G64" t="s">
        <v>46</v>
      </c>
      <c r="H64">
        <v>90.2</v>
      </c>
    </row>
    <row r="65" spans="1:8" x14ac:dyDescent="0.25">
      <c r="A65" s="8">
        <v>1091117437680</v>
      </c>
      <c r="B65">
        <v>2001808801</v>
      </c>
      <c r="C65">
        <v>0.8</v>
      </c>
      <c r="D65">
        <v>121003</v>
      </c>
      <c r="E65">
        <v>335001</v>
      </c>
      <c r="F65" t="s">
        <v>38</v>
      </c>
      <c r="G65" t="s">
        <v>46</v>
      </c>
      <c r="H65">
        <v>90.2</v>
      </c>
    </row>
    <row r="66" spans="1:8" x14ac:dyDescent="0.25">
      <c r="A66" s="8">
        <v>1091117804200</v>
      </c>
      <c r="B66">
        <v>2001810104</v>
      </c>
      <c r="C66">
        <v>0.76</v>
      </c>
      <c r="D66">
        <v>121003</v>
      </c>
      <c r="E66">
        <v>334004</v>
      </c>
      <c r="F66" t="s">
        <v>38</v>
      </c>
      <c r="G66" t="s">
        <v>46</v>
      </c>
      <c r="H66">
        <v>90.2</v>
      </c>
    </row>
    <row r="67" spans="1:8" x14ac:dyDescent="0.25">
      <c r="A67" s="8">
        <v>1091117957533</v>
      </c>
      <c r="B67">
        <v>2001811153</v>
      </c>
      <c r="C67">
        <v>0.76</v>
      </c>
      <c r="D67">
        <v>121003</v>
      </c>
      <c r="E67">
        <v>321001</v>
      </c>
      <c r="F67" t="s">
        <v>38</v>
      </c>
      <c r="G67" t="s">
        <v>46</v>
      </c>
      <c r="H67">
        <v>90.2</v>
      </c>
    </row>
    <row r="68" spans="1:8" x14ac:dyDescent="0.25">
      <c r="A68" s="8">
        <v>1091117957942</v>
      </c>
      <c r="B68">
        <v>2001811229</v>
      </c>
      <c r="C68">
        <v>0.6</v>
      </c>
      <c r="D68">
        <v>121003</v>
      </c>
      <c r="E68">
        <v>324001</v>
      </c>
      <c r="F68" t="s">
        <v>38</v>
      </c>
      <c r="G68" t="s">
        <v>46</v>
      </c>
      <c r="H68">
        <v>90.2</v>
      </c>
    </row>
    <row r="69" spans="1:8" x14ac:dyDescent="0.25">
      <c r="A69" s="8">
        <v>1091117958395</v>
      </c>
      <c r="B69">
        <v>2001811363</v>
      </c>
      <c r="C69">
        <v>0.59</v>
      </c>
      <c r="D69">
        <v>121003</v>
      </c>
      <c r="E69">
        <v>321608</v>
      </c>
      <c r="F69" t="s">
        <v>38</v>
      </c>
      <c r="G69" t="s">
        <v>46</v>
      </c>
      <c r="H69">
        <v>90.2</v>
      </c>
    </row>
    <row r="70" spans="1:8" x14ac:dyDescent="0.25">
      <c r="A70" s="8">
        <v>1091118001865</v>
      </c>
      <c r="B70">
        <v>2001811466</v>
      </c>
      <c r="C70">
        <v>0.8</v>
      </c>
      <c r="D70">
        <v>121003</v>
      </c>
      <c r="E70">
        <v>302002</v>
      </c>
      <c r="F70" t="s">
        <v>38</v>
      </c>
      <c r="G70" t="s">
        <v>46</v>
      </c>
      <c r="H70">
        <v>90.2</v>
      </c>
    </row>
    <row r="71" spans="1:8" x14ac:dyDescent="0.25">
      <c r="A71" s="8">
        <v>1091118009786</v>
      </c>
      <c r="B71">
        <v>2001811809</v>
      </c>
      <c r="C71">
        <v>0.5</v>
      </c>
      <c r="D71">
        <v>121003</v>
      </c>
      <c r="E71">
        <v>311011</v>
      </c>
      <c r="F71" t="s">
        <v>38</v>
      </c>
      <c r="G71" t="s">
        <v>47</v>
      </c>
      <c r="H71">
        <v>86.7</v>
      </c>
    </row>
    <row r="72" spans="1:8" x14ac:dyDescent="0.25">
      <c r="A72" s="8">
        <v>1091118548333</v>
      </c>
      <c r="B72">
        <v>2001812854</v>
      </c>
      <c r="C72">
        <v>2.94</v>
      </c>
      <c r="D72">
        <v>121003</v>
      </c>
      <c r="E72">
        <v>306302</v>
      </c>
      <c r="F72" t="s">
        <v>38</v>
      </c>
      <c r="G72" t="s">
        <v>46</v>
      </c>
      <c r="H72">
        <v>269.39999999999998</v>
      </c>
    </row>
    <row r="73" spans="1:8" x14ac:dyDescent="0.25">
      <c r="A73" s="8">
        <v>1091118553701</v>
      </c>
      <c r="B73">
        <v>2001813009</v>
      </c>
      <c r="C73">
        <v>1</v>
      </c>
      <c r="D73">
        <v>121003</v>
      </c>
      <c r="E73">
        <v>313001</v>
      </c>
      <c r="F73" t="s">
        <v>38</v>
      </c>
      <c r="G73" t="s">
        <v>46</v>
      </c>
      <c r="H73">
        <v>90.2</v>
      </c>
    </row>
    <row r="74" spans="1:8" x14ac:dyDescent="0.25">
      <c r="A74" s="8">
        <v>1091118591534</v>
      </c>
      <c r="B74">
        <v>2001812650</v>
      </c>
      <c r="C74">
        <v>0.61</v>
      </c>
      <c r="D74">
        <v>121003</v>
      </c>
      <c r="E74">
        <v>302002</v>
      </c>
      <c r="F74" t="s">
        <v>38</v>
      </c>
      <c r="G74" t="s">
        <v>46</v>
      </c>
      <c r="H74">
        <v>90.2</v>
      </c>
    </row>
    <row r="75" spans="1:8" x14ac:dyDescent="0.25">
      <c r="A75" s="8">
        <v>1091118925110</v>
      </c>
      <c r="B75">
        <v>2001814580</v>
      </c>
      <c r="C75">
        <v>0.15</v>
      </c>
      <c r="D75">
        <v>121003</v>
      </c>
      <c r="E75">
        <v>322255</v>
      </c>
      <c r="F75" t="s">
        <v>38</v>
      </c>
      <c r="G75" t="s">
        <v>47</v>
      </c>
      <c r="H75">
        <v>86.7</v>
      </c>
    </row>
    <row r="76" spans="1:8" x14ac:dyDescent="0.25">
      <c r="A76" s="8">
        <v>1091119169701</v>
      </c>
      <c r="B76">
        <v>2001815688</v>
      </c>
      <c r="C76">
        <v>0.2</v>
      </c>
      <c r="D76">
        <v>121003</v>
      </c>
      <c r="E76">
        <v>302017</v>
      </c>
      <c r="F76" t="s">
        <v>38</v>
      </c>
      <c r="G76" t="s">
        <v>46</v>
      </c>
      <c r="H76">
        <v>45.4</v>
      </c>
    </row>
    <row r="77" spans="1:8" x14ac:dyDescent="0.25">
      <c r="A77" s="8">
        <v>1091119367193</v>
      </c>
      <c r="B77">
        <v>2001816131</v>
      </c>
      <c r="C77">
        <v>0.7</v>
      </c>
      <c r="D77">
        <v>121003</v>
      </c>
      <c r="E77">
        <v>302017</v>
      </c>
      <c r="F77" t="s">
        <v>38</v>
      </c>
      <c r="G77" t="s">
        <v>46</v>
      </c>
      <c r="H77">
        <v>90.2</v>
      </c>
    </row>
    <row r="78" spans="1:8" x14ac:dyDescent="0.25">
      <c r="A78" s="8">
        <v>1091119429202</v>
      </c>
      <c r="B78">
        <v>2001816996</v>
      </c>
      <c r="C78">
        <v>0.5</v>
      </c>
      <c r="D78">
        <v>121003</v>
      </c>
      <c r="E78">
        <v>335512</v>
      </c>
      <c r="F78" t="s">
        <v>38</v>
      </c>
      <c r="G78" t="s">
        <v>46</v>
      </c>
      <c r="H78">
        <v>45.4</v>
      </c>
    </row>
    <row r="79" spans="1:8" x14ac:dyDescent="0.25">
      <c r="A79" s="8">
        <v>1091120959225</v>
      </c>
      <c r="B79">
        <v>2001821185</v>
      </c>
      <c r="C79">
        <v>2.1</v>
      </c>
      <c r="D79">
        <v>121003</v>
      </c>
      <c r="E79">
        <v>313001</v>
      </c>
      <c r="F79" t="s">
        <v>38</v>
      </c>
      <c r="G79" t="s">
        <v>46</v>
      </c>
      <c r="H79">
        <v>224.6</v>
      </c>
    </row>
    <row r="80" spans="1:8" x14ac:dyDescent="0.25">
      <c r="A80" s="8">
        <v>1091120962515</v>
      </c>
      <c r="B80">
        <v>2001821284</v>
      </c>
      <c r="C80">
        <v>0.2</v>
      </c>
      <c r="D80">
        <v>121003</v>
      </c>
      <c r="E80">
        <v>313001</v>
      </c>
      <c r="F80" t="s">
        <v>38</v>
      </c>
      <c r="G80" t="s">
        <v>46</v>
      </c>
      <c r="H80">
        <v>45.4</v>
      </c>
    </row>
    <row r="81" spans="1:8" x14ac:dyDescent="0.25">
      <c r="A81" s="8">
        <v>1091121031745</v>
      </c>
      <c r="B81">
        <v>2001821679</v>
      </c>
      <c r="C81">
        <v>0.2</v>
      </c>
      <c r="D81">
        <v>121003</v>
      </c>
      <c r="E81">
        <v>307026</v>
      </c>
      <c r="F81" t="s">
        <v>38</v>
      </c>
      <c r="G81" t="s">
        <v>46</v>
      </c>
      <c r="H81">
        <v>45.4</v>
      </c>
    </row>
    <row r="82" spans="1:8" x14ac:dyDescent="0.25">
      <c r="A82" s="8">
        <v>1091121034114</v>
      </c>
      <c r="B82">
        <v>2001821742</v>
      </c>
      <c r="C82">
        <v>0.15</v>
      </c>
      <c r="D82">
        <v>121003</v>
      </c>
      <c r="E82">
        <v>327025</v>
      </c>
      <c r="F82" t="s">
        <v>38</v>
      </c>
      <c r="G82" t="s">
        <v>46</v>
      </c>
      <c r="H82">
        <v>45.4</v>
      </c>
    </row>
    <row r="83" spans="1:8" x14ac:dyDescent="0.25">
      <c r="A83" s="8">
        <v>1091121034350</v>
      </c>
      <c r="B83">
        <v>2001821750</v>
      </c>
      <c r="C83">
        <v>0.8</v>
      </c>
      <c r="D83">
        <v>121003</v>
      </c>
      <c r="E83">
        <v>313333</v>
      </c>
      <c r="F83" t="s">
        <v>38</v>
      </c>
      <c r="G83" t="s">
        <v>46</v>
      </c>
      <c r="H83">
        <v>90.2</v>
      </c>
    </row>
    <row r="84" spans="1:8" x14ac:dyDescent="0.25">
      <c r="A84" s="8">
        <v>1091121034641</v>
      </c>
      <c r="B84">
        <v>2001821766</v>
      </c>
      <c r="C84">
        <v>0.2</v>
      </c>
      <c r="D84">
        <v>121003</v>
      </c>
      <c r="E84">
        <v>313001</v>
      </c>
      <c r="F84" t="s">
        <v>38</v>
      </c>
      <c r="G84" t="s">
        <v>46</v>
      </c>
      <c r="H84">
        <v>45.4</v>
      </c>
    </row>
    <row r="85" spans="1:8" x14ac:dyDescent="0.25">
      <c r="A85" s="8">
        <v>1091121183730</v>
      </c>
      <c r="B85">
        <v>2001821995</v>
      </c>
      <c r="C85">
        <v>0.5</v>
      </c>
      <c r="D85">
        <v>121003</v>
      </c>
      <c r="E85">
        <v>342008</v>
      </c>
      <c r="F85" t="s">
        <v>38</v>
      </c>
      <c r="G85" t="s">
        <v>46</v>
      </c>
      <c r="H85">
        <v>45.4</v>
      </c>
    </row>
    <row r="86" spans="1:8" x14ac:dyDescent="0.25">
      <c r="A86" s="8">
        <v>1091121185863</v>
      </c>
      <c r="B86">
        <v>2001821502</v>
      </c>
      <c r="C86">
        <v>0.6</v>
      </c>
      <c r="D86">
        <v>121003</v>
      </c>
      <c r="E86">
        <v>314401</v>
      </c>
      <c r="F86" t="s">
        <v>38</v>
      </c>
      <c r="G86" t="s">
        <v>46</v>
      </c>
      <c r="H86">
        <v>90.2</v>
      </c>
    </row>
    <row r="87" spans="1:8" x14ac:dyDescent="0.25">
      <c r="A87" s="8">
        <v>1091121305541</v>
      </c>
      <c r="B87">
        <v>2001822466</v>
      </c>
      <c r="C87">
        <v>1.1000000000000001</v>
      </c>
      <c r="D87">
        <v>121003</v>
      </c>
      <c r="E87">
        <v>342301</v>
      </c>
      <c r="F87" t="s">
        <v>38</v>
      </c>
      <c r="G87" t="s">
        <v>46</v>
      </c>
      <c r="H87">
        <v>135</v>
      </c>
    </row>
    <row r="88" spans="1:8" x14ac:dyDescent="0.25">
      <c r="A88" s="8">
        <v>1091121306101</v>
      </c>
      <c r="B88">
        <v>2001820690</v>
      </c>
      <c r="C88">
        <v>0.15</v>
      </c>
      <c r="D88">
        <v>121003</v>
      </c>
      <c r="E88">
        <v>313003</v>
      </c>
      <c r="F88" t="s">
        <v>38</v>
      </c>
      <c r="G88" t="s">
        <v>46</v>
      </c>
      <c r="H88">
        <v>45.4</v>
      </c>
    </row>
    <row r="89" spans="1:8" x14ac:dyDescent="0.25">
      <c r="A89" s="8">
        <v>1091118004245</v>
      </c>
      <c r="B89">
        <v>2001811604</v>
      </c>
      <c r="C89">
        <v>0.8</v>
      </c>
      <c r="D89">
        <v>121003</v>
      </c>
      <c r="E89">
        <v>173212</v>
      </c>
      <c r="F89" t="s">
        <v>39</v>
      </c>
      <c r="G89" t="s">
        <v>46</v>
      </c>
      <c r="H89">
        <v>61.3</v>
      </c>
    </row>
    <row r="90" spans="1:8" x14ac:dyDescent="0.25">
      <c r="A90" s="8">
        <v>1091120352712</v>
      </c>
      <c r="B90">
        <v>2001819252</v>
      </c>
      <c r="C90">
        <v>0.3</v>
      </c>
      <c r="D90">
        <v>121003</v>
      </c>
      <c r="E90">
        <v>174101</v>
      </c>
      <c r="F90" t="s">
        <v>39</v>
      </c>
      <c r="G90" t="s">
        <v>46</v>
      </c>
      <c r="H90">
        <v>33</v>
      </c>
    </row>
    <row r="91" spans="1:8" x14ac:dyDescent="0.25">
      <c r="A91" s="8">
        <v>1091122418320</v>
      </c>
      <c r="B91">
        <v>2001827036</v>
      </c>
      <c r="C91">
        <v>1.6</v>
      </c>
      <c r="D91">
        <v>121003</v>
      </c>
      <c r="E91">
        <v>173213</v>
      </c>
      <c r="F91" t="s">
        <v>39</v>
      </c>
      <c r="G91" t="s">
        <v>46</v>
      </c>
      <c r="H91">
        <v>117.9</v>
      </c>
    </row>
    <row r="92" spans="1:8" x14ac:dyDescent="0.25">
      <c r="A92" s="8">
        <v>1091117222360</v>
      </c>
      <c r="B92">
        <v>2001806304</v>
      </c>
      <c r="C92">
        <v>0.71</v>
      </c>
      <c r="D92">
        <v>121003</v>
      </c>
      <c r="E92">
        <v>302017</v>
      </c>
      <c r="F92" t="s">
        <v>38</v>
      </c>
      <c r="G92" t="s">
        <v>46</v>
      </c>
      <c r="H92">
        <v>90.2</v>
      </c>
    </row>
    <row r="93" spans="1:8" x14ac:dyDescent="0.25">
      <c r="A93" s="8">
        <v>1091117227116</v>
      </c>
      <c r="B93">
        <v>2001806768</v>
      </c>
      <c r="C93">
        <v>1.02</v>
      </c>
      <c r="D93">
        <v>121003</v>
      </c>
      <c r="E93">
        <v>322201</v>
      </c>
      <c r="F93" t="s">
        <v>38</v>
      </c>
      <c r="G93" t="s">
        <v>46</v>
      </c>
      <c r="H93">
        <v>135</v>
      </c>
    </row>
    <row r="94" spans="1:8" x14ac:dyDescent="0.25">
      <c r="A94" s="8">
        <v>1091117228133</v>
      </c>
      <c r="B94">
        <v>2001806823</v>
      </c>
      <c r="C94">
        <v>0.59</v>
      </c>
      <c r="D94">
        <v>121003</v>
      </c>
      <c r="E94">
        <v>314001</v>
      </c>
      <c r="F94" t="s">
        <v>38</v>
      </c>
      <c r="G94" t="s">
        <v>46</v>
      </c>
      <c r="H94">
        <v>90.2</v>
      </c>
    </row>
    <row r="95" spans="1:8" x14ac:dyDescent="0.25">
      <c r="A95" s="8">
        <v>1091117228192</v>
      </c>
      <c r="B95">
        <v>2001806828</v>
      </c>
      <c r="C95">
        <v>0.69</v>
      </c>
      <c r="D95">
        <v>121003</v>
      </c>
      <c r="E95">
        <v>331022</v>
      </c>
      <c r="F95" t="s">
        <v>38</v>
      </c>
      <c r="G95" t="s">
        <v>46</v>
      </c>
      <c r="H95">
        <v>90.2</v>
      </c>
    </row>
    <row r="96" spans="1:8" x14ac:dyDescent="0.25">
      <c r="A96" s="8">
        <v>1091117229183</v>
      </c>
      <c r="B96">
        <v>2001806968</v>
      </c>
      <c r="C96">
        <v>0.68</v>
      </c>
      <c r="D96">
        <v>121003</v>
      </c>
      <c r="E96">
        <v>305801</v>
      </c>
      <c r="F96" t="s">
        <v>38</v>
      </c>
      <c r="G96" t="s">
        <v>46</v>
      </c>
      <c r="H96">
        <v>90.2</v>
      </c>
    </row>
    <row r="97" spans="1:8" x14ac:dyDescent="0.25">
      <c r="A97" s="8">
        <v>1091117324346</v>
      </c>
      <c r="B97">
        <v>2001807328</v>
      </c>
      <c r="C97">
        <v>2.2799999999999998</v>
      </c>
      <c r="D97">
        <v>121003</v>
      </c>
      <c r="E97">
        <v>335502</v>
      </c>
      <c r="F97" t="s">
        <v>38</v>
      </c>
      <c r="G97" t="s">
        <v>46</v>
      </c>
      <c r="H97">
        <v>224.6</v>
      </c>
    </row>
    <row r="98" spans="1:8" x14ac:dyDescent="0.25">
      <c r="A98" s="8">
        <v>1091117326424</v>
      </c>
      <c r="B98">
        <v>2001807785</v>
      </c>
      <c r="C98">
        <v>0.68</v>
      </c>
      <c r="D98">
        <v>121003</v>
      </c>
      <c r="E98">
        <v>306116</v>
      </c>
      <c r="F98" t="s">
        <v>38</v>
      </c>
      <c r="G98" t="s">
        <v>46</v>
      </c>
      <c r="H98">
        <v>90.2</v>
      </c>
    </row>
    <row r="99" spans="1:8" x14ac:dyDescent="0.25">
      <c r="A99" s="8">
        <v>1091117326925</v>
      </c>
      <c r="B99">
        <v>2001807852</v>
      </c>
      <c r="C99">
        <v>0.74</v>
      </c>
      <c r="D99">
        <v>121003</v>
      </c>
      <c r="E99">
        <v>311001</v>
      </c>
      <c r="F99" t="s">
        <v>38</v>
      </c>
      <c r="G99" t="s">
        <v>46</v>
      </c>
      <c r="H99">
        <v>90.2</v>
      </c>
    </row>
    <row r="100" spans="1:8" x14ac:dyDescent="0.25">
      <c r="A100" s="8">
        <v>1091117327474</v>
      </c>
      <c r="B100">
        <v>2001807970</v>
      </c>
      <c r="C100">
        <v>4.13</v>
      </c>
      <c r="D100">
        <v>121003</v>
      </c>
      <c r="E100">
        <v>302019</v>
      </c>
      <c r="F100" t="s">
        <v>38</v>
      </c>
      <c r="G100" t="s">
        <v>46</v>
      </c>
      <c r="H100">
        <v>403.8</v>
      </c>
    </row>
    <row r="101" spans="1:8" x14ac:dyDescent="0.25">
      <c r="A101" s="8">
        <v>1091117333100</v>
      </c>
      <c r="B101">
        <v>2001807329</v>
      </c>
      <c r="C101">
        <v>0.73</v>
      </c>
      <c r="D101">
        <v>121003</v>
      </c>
      <c r="E101">
        <v>302039</v>
      </c>
      <c r="F101" t="s">
        <v>38</v>
      </c>
      <c r="G101" t="s">
        <v>46</v>
      </c>
      <c r="H101">
        <v>90.2</v>
      </c>
    </row>
    <row r="102" spans="1:8" x14ac:dyDescent="0.25">
      <c r="A102" s="8">
        <v>1091117333251</v>
      </c>
      <c r="B102">
        <v>2001807613</v>
      </c>
      <c r="C102">
        <v>1.04</v>
      </c>
      <c r="D102">
        <v>121003</v>
      </c>
      <c r="E102">
        <v>335803</v>
      </c>
      <c r="F102" t="s">
        <v>38</v>
      </c>
      <c r="G102" t="s">
        <v>46</v>
      </c>
      <c r="H102">
        <v>135</v>
      </c>
    </row>
    <row r="103" spans="1:8" x14ac:dyDescent="0.25">
      <c r="A103" s="8">
        <v>1091117436346</v>
      </c>
      <c r="B103">
        <v>2001808475</v>
      </c>
      <c r="C103">
        <v>0.7</v>
      </c>
      <c r="D103">
        <v>121003</v>
      </c>
      <c r="E103">
        <v>335001</v>
      </c>
      <c r="F103" t="s">
        <v>38</v>
      </c>
      <c r="G103" t="s">
        <v>46</v>
      </c>
      <c r="H103">
        <v>90.2</v>
      </c>
    </row>
    <row r="104" spans="1:8" x14ac:dyDescent="0.25">
      <c r="A104" s="8">
        <v>1091117436652</v>
      </c>
      <c r="B104">
        <v>2001808585</v>
      </c>
      <c r="C104">
        <v>0.72</v>
      </c>
      <c r="D104">
        <v>121003</v>
      </c>
      <c r="E104">
        <v>175101</v>
      </c>
      <c r="F104" t="s">
        <v>39</v>
      </c>
      <c r="G104" t="s">
        <v>46</v>
      </c>
      <c r="H104">
        <v>61.3</v>
      </c>
    </row>
    <row r="105" spans="1:8" x14ac:dyDescent="0.25">
      <c r="A105" s="8">
        <v>1091117437035</v>
      </c>
      <c r="B105">
        <v>2001808679</v>
      </c>
      <c r="C105">
        <v>0.72</v>
      </c>
      <c r="D105">
        <v>121003</v>
      </c>
      <c r="E105">
        <v>303903</v>
      </c>
      <c r="F105" t="s">
        <v>38</v>
      </c>
      <c r="G105" t="s">
        <v>46</v>
      </c>
      <c r="H105">
        <v>90.2</v>
      </c>
    </row>
    <row r="106" spans="1:8" x14ac:dyDescent="0.25">
      <c r="A106" s="8">
        <v>1091117437293</v>
      </c>
      <c r="B106">
        <v>2001808739</v>
      </c>
      <c r="C106">
        <v>1.63</v>
      </c>
      <c r="D106">
        <v>121003</v>
      </c>
      <c r="E106">
        <v>342012</v>
      </c>
      <c r="F106" t="s">
        <v>38</v>
      </c>
      <c r="G106" t="s">
        <v>46</v>
      </c>
      <c r="H106">
        <v>179.8</v>
      </c>
    </row>
    <row r="107" spans="1:8" x14ac:dyDescent="0.25">
      <c r="A107" s="8">
        <v>1091117437864</v>
      </c>
      <c r="B107">
        <v>2001808832</v>
      </c>
      <c r="C107">
        <v>2.4700000000000002</v>
      </c>
      <c r="D107">
        <v>121003</v>
      </c>
      <c r="E107">
        <v>334001</v>
      </c>
      <c r="F107" t="s">
        <v>38</v>
      </c>
      <c r="G107" t="s">
        <v>46</v>
      </c>
      <c r="H107">
        <v>224.6</v>
      </c>
    </row>
    <row r="108" spans="1:8" x14ac:dyDescent="0.25">
      <c r="A108" s="8">
        <v>1091117437890</v>
      </c>
      <c r="B108">
        <v>2001808837</v>
      </c>
      <c r="C108">
        <v>0.67</v>
      </c>
      <c r="D108">
        <v>121003</v>
      </c>
      <c r="E108">
        <v>302031</v>
      </c>
      <c r="F108" t="s">
        <v>38</v>
      </c>
      <c r="G108" t="s">
        <v>46</v>
      </c>
      <c r="H108">
        <v>90.2</v>
      </c>
    </row>
    <row r="109" spans="1:8" x14ac:dyDescent="0.25">
      <c r="A109" s="8">
        <v>1091117438074</v>
      </c>
      <c r="B109">
        <v>2001808883</v>
      </c>
      <c r="C109">
        <v>0.72</v>
      </c>
      <c r="D109">
        <v>121003</v>
      </c>
      <c r="E109">
        <v>302012</v>
      </c>
      <c r="F109" t="s">
        <v>38</v>
      </c>
      <c r="G109" t="s">
        <v>46</v>
      </c>
      <c r="H109">
        <v>90.2</v>
      </c>
    </row>
    <row r="110" spans="1:8" x14ac:dyDescent="0.25">
      <c r="A110" s="8">
        <v>1091117611501</v>
      </c>
      <c r="B110">
        <v>2001808992</v>
      </c>
      <c r="C110">
        <v>0.72</v>
      </c>
      <c r="D110">
        <v>121003</v>
      </c>
      <c r="E110">
        <v>342014</v>
      </c>
      <c r="F110" t="s">
        <v>38</v>
      </c>
      <c r="G110" t="s">
        <v>46</v>
      </c>
      <c r="H110">
        <v>90.2</v>
      </c>
    </row>
    <row r="111" spans="1:8" x14ac:dyDescent="0.25">
      <c r="A111" s="8">
        <v>1091117613962</v>
      </c>
      <c r="B111">
        <v>2001809270</v>
      </c>
      <c r="C111">
        <v>0.68</v>
      </c>
      <c r="D111">
        <v>121003</v>
      </c>
      <c r="E111">
        <v>324005</v>
      </c>
      <c r="F111" t="s">
        <v>38</v>
      </c>
      <c r="G111" t="s">
        <v>46</v>
      </c>
      <c r="H111">
        <v>90.2</v>
      </c>
    </row>
    <row r="112" spans="1:8" x14ac:dyDescent="0.25">
      <c r="A112" s="8">
        <v>1091117803511</v>
      </c>
      <c r="B112">
        <v>2001809934</v>
      </c>
      <c r="C112">
        <v>0.82</v>
      </c>
      <c r="D112">
        <v>121003</v>
      </c>
      <c r="E112">
        <v>302001</v>
      </c>
      <c r="F112" t="s">
        <v>38</v>
      </c>
      <c r="G112" t="s">
        <v>46</v>
      </c>
      <c r="H112">
        <v>90.2</v>
      </c>
    </row>
    <row r="113" spans="1:8" x14ac:dyDescent="0.25">
      <c r="A113" s="8">
        <v>1091117804314</v>
      </c>
      <c r="B113">
        <v>2001810125</v>
      </c>
      <c r="C113">
        <v>0.66</v>
      </c>
      <c r="D113">
        <v>121003</v>
      </c>
      <c r="E113">
        <v>302004</v>
      </c>
      <c r="F113" t="s">
        <v>38</v>
      </c>
      <c r="G113" t="s">
        <v>46</v>
      </c>
      <c r="H113">
        <v>90.2</v>
      </c>
    </row>
    <row r="114" spans="1:8" x14ac:dyDescent="0.25">
      <c r="A114" s="8">
        <v>1091117805390</v>
      </c>
      <c r="B114">
        <v>2001810281</v>
      </c>
      <c r="C114">
        <v>0.68</v>
      </c>
      <c r="D114">
        <v>121003</v>
      </c>
      <c r="E114">
        <v>302018</v>
      </c>
      <c r="F114" t="s">
        <v>38</v>
      </c>
      <c r="G114" t="s">
        <v>46</v>
      </c>
      <c r="H114">
        <v>90.2</v>
      </c>
    </row>
    <row r="115" spans="1:8" x14ac:dyDescent="0.25">
      <c r="A115" s="8">
        <v>1091117806263</v>
      </c>
      <c r="B115">
        <v>2001810549</v>
      </c>
      <c r="C115">
        <v>1.86</v>
      </c>
      <c r="D115">
        <v>121003</v>
      </c>
      <c r="E115">
        <v>302017</v>
      </c>
      <c r="F115" t="s">
        <v>38</v>
      </c>
      <c r="G115" t="s">
        <v>46</v>
      </c>
      <c r="H115">
        <v>179.8</v>
      </c>
    </row>
    <row r="116" spans="1:8" x14ac:dyDescent="0.25">
      <c r="A116" s="8">
        <v>1091117807140</v>
      </c>
      <c r="B116">
        <v>2001810697</v>
      </c>
      <c r="C116">
        <v>2.27</v>
      </c>
      <c r="D116">
        <v>121003</v>
      </c>
      <c r="E116">
        <v>324008</v>
      </c>
      <c r="F116" t="s">
        <v>38</v>
      </c>
      <c r="G116" t="s">
        <v>46</v>
      </c>
      <c r="H116">
        <v>224.6</v>
      </c>
    </row>
    <row r="117" spans="1:8" x14ac:dyDescent="0.25">
      <c r="A117" s="8">
        <v>1091117904860</v>
      </c>
      <c r="B117">
        <v>2001811039</v>
      </c>
      <c r="C117">
        <v>0.68</v>
      </c>
      <c r="D117">
        <v>121003</v>
      </c>
      <c r="E117">
        <v>302020</v>
      </c>
      <c r="F117" t="s">
        <v>38</v>
      </c>
      <c r="G117" t="s">
        <v>46</v>
      </c>
      <c r="H117">
        <v>90.2</v>
      </c>
    </row>
    <row r="118" spans="1:8" x14ac:dyDescent="0.25">
      <c r="A118" s="8">
        <v>1091117905022</v>
      </c>
      <c r="B118">
        <v>2001811058</v>
      </c>
      <c r="C118">
        <v>0.72</v>
      </c>
      <c r="D118">
        <v>121003</v>
      </c>
      <c r="E118">
        <v>302018</v>
      </c>
      <c r="F118" t="s">
        <v>38</v>
      </c>
      <c r="G118" t="s">
        <v>46</v>
      </c>
      <c r="H118">
        <v>90.2</v>
      </c>
    </row>
    <row r="119" spans="1:8" x14ac:dyDescent="0.25">
      <c r="A119" s="8">
        <v>1091117958163</v>
      </c>
      <c r="B119">
        <v>2001811306</v>
      </c>
      <c r="C119">
        <v>1.1000000000000001</v>
      </c>
      <c r="D119">
        <v>121003</v>
      </c>
      <c r="E119">
        <v>302017</v>
      </c>
      <c r="F119" t="s">
        <v>38</v>
      </c>
      <c r="G119" t="s">
        <v>46</v>
      </c>
      <c r="H119">
        <v>135</v>
      </c>
    </row>
    <row r="120" spans="1:8" x14ac:dyDescent="0.25">
      <c r="A120" s="8">
        <v>1091118442390</v>
      </c>
      <c r="B120">
        <v>2001812195</v>
      </c>
      <c r="C120">
        <v>0.67</v>
      </c>
      <c r="D120">
        <v>121003</v>
      </c>
      <c r="E120">
        <v>302012</v>
      </c>
      <c r="F120" t="s">
        <v>38</v>
      </c>
      <c r="G120" t="s">
        <v>46</v>
      </c>
      <c r="H120">
        <v>90.2</v>
      </c>
    </row>
    <row r="121" spans="1:8" x14ac:dyDescent="0.25">
      <c r="A121" s="8">
        <v>1091118551656</v>
      </c>
      <c r="B121">
        <v>2001812941</v>
      </c>
      <c r="C121">
        <v>0.73</v>
      </c>
      <c r="D121">
        <v>121003</v>
      </c>
      <c r="E121">
        <v>325207</v>
      </c>
      <c r="F121" t="s">
        <v>38</v>
      </c>
      <c r="G121" t="s">
        <v>46</v>
      </c>
      <c r="H121">
        <v>90.2</v>
      </c>
    </row>
    <row r="122" spans="1:8" x14ac:dyDescent="0.25">
      <c r="A122" s="8">
        <v>1091117614452</v>
      </c>
      <c r="B122">
        <v>2001809383</v>
      </c>
      <c r="C122">
        <v>0.5</v>
      </c>
      <c r="D122">
        <v>121003</v>
      </c>
      <c r="E122">
        <v>303702</v>
      </c>
      <c r="F122" t="s">
        <v>38</v>
      </c>
      <c r="G122" t="s">
        <v>47</v>
      </c>
      <c r="H122">
        <v>86.7</v>
      </c>
    </row>
    <row r="123" spans="1:8" x14ac:dyDescent="0.25">
      <c r="A123" s="8">
        <v>1091120922803</v>
      </c>
      <c r="B123">
        <v>2001820978</v>
      </c>
      <c r="C123">
        <v>0.5</v>
      </c>
      <c r="D123">
        <v>121003</v>
      </c>
      <c r="E123">
        <v>313301</v>
      </c>
      <c r="F123" t="s">
        <v>38</v>
      </c>
      <c r="G123" t="s">
        <v>46</v>
      </c>
      <c r="H123">
        <v>45.4</v>
      </c>
    </row>
    <row r="124" spans="1:8" x14ac:dyDescent="0.25">
      <c r="A124" s="8">
        <v>1091121844806</v>
      </c>
      <c r="B124">
        <v>2001811475</v>
      </c>
      <c r="C124">
        <v>0.5</v>
      </c>
      <c r="D124">
        <v>121003</v>
      </c>
      <c r="E124">
        <v>173212</v>
      </c>
      <c r="F124" t="s">
        <v>39</v>
      </c>
      <c r="G124" t="s">
        <v>46</v>
      </c>
      <c r="H124">
        <v>33</v>
      </c>
    </row>
    <row r="125" spans="1:8" x14ac:dyDescent="0.25">
      <c r="A125" s="8">
        <v>1091121846136</v>
      </c>
      <c r="B125">
        <v>2001811305</v>
      </c>
      <c r="C125">
        <v>0.5</v>
      </c>
      <c r="D125">
        <v>121003</v>
      </c>
      <c r="E125">
        <v>302020</v>
      </c>
      <c r="F125" t="s">
        <v>38</v>
      </c>
      <c r="G125" t="s">
        <v>46</v>
      </c>
      <c r="H125">
        <v>45.4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6EEE-A9DB-44FC-B920-12B3D2EE0938}">
  <dimension ref="A1:T2"/>
  <sheetViews>
    <sheetView workbookViewId="0"/>
  </sheetViews>
  <sheetFormatPr defaultRowHeight="15" x14ac:dyDescent="0.25"/>
  <cols>
    <col min="1" max="1" width="12" bestFit="1" customWidth="1"/>
    <col min="2" max="2" width="16.5703125" bestFit="1" customWidth="1"/>
    <col min="3" max="3" width="12.140625" bestFit="1" customWidth="1"/>
    <col min="4" max="4" width="16.7109375" bestFit="1" customWidth="1"/>
    <col min="5" max="5" width="11.85546875" bestFit="1" customWidth="1"/>
    <col min="6" max="6" width="16.42578125" bestFit="1" customWidth="1"/>
    <col min="7" max="7" width="12.140625" bestFit="1" customWidth="1"/>
    <col min="8" max="8" width="16.7109375" bestFit="1" customWidth="1"/>
    <col min="9" max="9" width="12.140625" bestFit="1" customWidth="1"/>
    <col min="10" max="10" width="16.7109375" bestFit="1" customWidth="1"/>
    <col min="11" max="11" width="11.140625" bestFit="1" customWidth="1"/>
    <col min="12" max="12" width="15.7109375" bestFit="1" customWidth="1"/>
    <col min="13" max="13" width="11.28515625" bestFit="1" customWidth="1"/>
    <col min="14" max="14" width="15.85546875" bestFit="1" customWidth="1"/>
    <col min="15" max="15" width="11" bestFit="1" customWidth="1"/>
    <col min="16" max="16" width="15.5703125" bestFit="1" customWidth="1"/>
    <col min="17" max="17" width="11.28515625" bestFit="1" customWidth="1"/>
    <col min="18" max="18" width="15.85546875" bestFit="1" customWidth="1"/>
    <col min="19" max="19" width="11.28515625" bestFit="1" customWidth="1"/>
    <col min="20" max="20" width="15.85546875" bestFit="1" customWidth="1"/>
  </cols>
  <sheetData>
    <row r="1" spans="1:20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</row>
    <row r="2" spans="1:20" x14ac:dyDescent="0.25">
      <c r="A2">
        <v>29.5</v>
      </c>
      <c r="B2">
        <v>23.6</v>
      </c>
      <c r="C2">
        <v>33</v>
      </c>
      <c r="D2">
        <v>28.3</v>
      </c>
      <c r="E2">
        <v>40.1</v>
      </c>
      <c r="F2">
        <v>38.9</v>
      </c>
      <c r="G2">
        <v>45.4</v>
      </c>
      <c r="H2">
        <v>44.8</v>
      </c>
      <c r="I2">
        <v>56.6</v>
      </c>
      <c r="J2">
        <v>55.5</v>
      </c>
      <c r="K2">
        <v>13.6</v>
      </c>
      <c r="L2">
        <v>23.6</v>
      </c>
      <c r="M2">
        <v>20.5</v>
      </c>
      <c r="N2">
        <v>28.3</v>
      </c>
      <c r="O2">
        <v>31.9</v>
      </c>
      <c r="P2">
        <v>38.9</v>
      </c>
      <c r="Q2">
        <v>41.3</v>
      </c>
      <c r="R2">
        <v>44.8</v>
      </c>
      <c r="S2">
        <v>50.7</v>
      </c>
      <c r="T2">
        <v>55.5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Calculations</vt:lpstr>
      <vt:lpstr>Company X Order Report</vt:lpstr>
      <vt:lpstr>Company X Pincode Zones</vt:lpstr>
      <vt:lpstr>Company X SKU Master</vt:lpstr>
      <vt:lpstr>Courier Company Invoice</vt:lpstr>
      <vt:lpstr>Courier Company Rates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HP</cp:lastModifiedBy>
  <dcterms:created xsi:type="dcterms:W3CDTF">2021-10-08T11:26:24Z</dcterms:created>
  <dcterms:modified xsi:type="dcterms:W3CDTF">2023-09-10T14:26:48Z</dcterms:modified>
</cp:coreProperties>
</file>